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brhoumam\OneDrive - STMicroelectronics\Documents\00_STM32CubeProgrammer\07_Valid_Doc\01_Test Plan\New Feature Template\"/>
    </mc:Choice>
  </mc:AlternateContent>
  <xr:revisionPtr revIDLastSave="0" documentId="13_ncr:1_{CF58D302-C66F-4856-9868-B81117300AC2}" xr6:coauthVersionLast="47" xr6:coauthVersionMax="47" xr10:uidLastSave="{00000000-0000-0000-0000-000000000000}"/>
  <bookViews>
    <workbookView xWindow="-28920" yWindow="-120" windowWidth="29040" windowHeight="15840" tabRatio="887" activeTab="3" xr2:uid="{00000000-000D-0000-FFFF-FFFF00000000}"/>
  </bookViews>
  <sheets>
    <sheet name="Identification" sheetId="2" r:id="rId1"/>
    <sheet name="New Feature Class1" sheetId="44" r:id="rId2"/>
    <sheet name="New Feature Class2" sheetId="45" r:id="rId3"/>
    <sheet name="Summary" sheetId="46" r:id="rId4"/>
    <sheet name="Classified as UnClassified" sheetId="16" state="hidden" r:id="rId5"/>
    <sheet name="xl_DCF_History" sheetId="15" state="veryHidden" r:id="rId6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7" i="44" l="1"/>
  <c r="K22" i="44" a="1"/>
  <c r="K22" i="44" s="1"/>
  <c r="F28" i="46" s="1"/>
  <c r="K66" i="46"/>
  <c r="J66" i="46"/>
  <c r="K63" i="46"/>
  <c r="J63" i="46"/>
  <c r="I63" i="46"/>
  <c r="H63" i="46"/>
  <c r="G63" i="46"/>
  <c r="F63" i="46"/>
  <c r="K30" i="45" a="1"/>
  <c r="K30" i="45" s="1"/>
  <c r="K29" i="45" a="1"/>
  <c r="K29" i="45" s="1"/>
  <c r="G35" i="46" s="1"/>
  <c r="K28" i="45" a="1"/>
  <c r="K28" i="45" s="1"/>
  <c r="G34" i="46" s="1"/>
  <c r="K27" i="45" a="1"/>
  <c r="K27" i="45" s="1"/>
  <c r="G33" i="46" s="1"/>
  <c r="K26" i="45" a="1"/>
  <c r="K26" i="45" s="1"/>
  <c r="G32" i="46" s="1"/>
  <c r="K25" i="45" a="1"/>
  <c r="K25" i="45" s="1"/>
  <c r="G31" i="46" s="1"/>
  <c r="K24" i="45" a="1"/>
  <c r="K24" i="45" s="1"/>
  <c r="G30" i="46" s="1"/>
  <c r="K23" i="45" a="1"/>
  <c r="K23" i="45" s="1"/>
  <c r="G29" i="46" s="1"/>
  <c r="K22" i="45" a="1"/>
  <c r="K22" i="45" s="1"/>
  <c r="G28" i="46" s="1"/>
  <c r="N17" i="45"/>
  <c r="H16" i="46" s="1"/>
  <c r="M17" i="45"/>
  <c r="L17" i="45"/>
  <c r="F16" i="46" s="1"/>
  <c r="P9" i="45"/>
  <c r="O9" i="45"/>
  <c r="K30" i="44" a="1"/>
  <c r="K30" i="44" s="1"/>
  <c r="F36" i="46" s="1"/>
  <c r="K29" i="44" a="1"/>
  <c r="K29" i="44" s="1"/>
  <c r="F35" i="46" s="1"/>
  <c r="K28" i="44" a="1"/>
  <c r="K28" i="44" s="1"/>
  <c r="F34" i="46" s="1"/>
  <c r="K27" i="44" a="1"/>
  <c r="K27" i="44" s="1"/>
  <c r="F33" i="46" s="1"/>
  <c r="K26" i="44" a="1"/>
  <c r="K26" i="44" s="1"/>
  <c r="F32" i="46" s="1"/>
  <c r="K25" i="44" a="1"/>
  <c r="K25" i="44" s="1"/>
  <c r="F31" i="46" s="1"/>
  <c r="K24" i="44" a="1"/>
  <c r="K24" i="44" s="1"/>
  <c r="F30" i="46" s="1"/>
  <c r="K23" i="44" a="1"/>
  <c r="K23" i="44" s="1"/>
  <c r="F29" i="46" s="1"/>
  <c r="J31" i="46" l="1"/>
  <c r="P17" i="45"/>
  <c r="J16" i="46" s="1"/>
  <c r="O17" i="45"/>
  <c r="I16" i="46" s="1"/>
  <c r="J32" i="46"/>
  <c r="G16" i="46"/>
  <c r="N30" i="45"/>
  <c r="G36" i="46"/>
  <c r="J36" i="46" s="1"/>
  <c r="J34" i="46"/>
  <c r="J33" i="46"/>
  <c r="J28" i="46"/>
  <c r="J30" i="46"/>
  <c r="J29" i="46"/>
  <c r="J35" i="46"/>
  <c r="L25" i="45"/>
  <c r="N25" i="45"/>
  <c r="N26" i="45"/>
  <c r="L26" i="45"/>
  <c r="N28" i="45"/>
  <c r="L28" i="45"/>
  <c r="L27" i="45"/>
  <c r="N27" i="45"/>
  <c r="N29" i="45"/>
  <c r="L30" i="45"/>
  <c r="N27" i="44"/>
  <c r="N17" i="44"/>
  <c r="H15" i="46" s="1"/>
  <c r="H19" i="46" s="1"/>
  <c r="M17" i="44"/>
  <c r="G15" i="46" s="1"/>
  <c r="F15" i="46"/>
  <c r="F19" i="46" s="1"/>
  <c r="P9" i="44"/>
  <c r="O9" i="44"/>
  <c r="L36" i="46" l="1"/>
  <c r="K36" i="46"/>
  <c r="G19" i="46"/>
  <c r="I19" i="46" s="1"/>
  <c r="L34" i="46"/>
  <c r="L31" i="46"/>
  <c r="L35" i="46"/>
  <c r="L33" i="46"/>
  <c r="L32" i="46"/>
  <c r="K33" i="46"/>
  <c r="K32" i="46"/>
  <c r="K34" i="46"/>
  <c r="K31" i="46"/>
  <c r="L26" i="44"/>
  <c r="N28" i="44"/>
  <c r="L27" i="44"/>
  <c r="P17" i="44"/>
  <c r="J15" i="46" s="1"/>
  <c r="O17" i="44"/>
  <c r="I15" i="46" s="1"/>
  <c r="N25" i="44"/>
  <c r="N30" i="44"/>
  <c r="L28" i="44"/>
  <c r="N29" i="44"/>
  <c r="L30" i="44"/>
  <c r="L25" i="44"/>
  <c r="N26" i="44"/>
  <c r="J19" i="4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rtifact_BT_ProgrammingTools_stm32programmingtools1" type="6" refreshedVersion="5" background="1" saveData="1">
    <textPr codePage="850" sourceFile="C:\ST_PROGRAMMER\tools\STM32CubeProgrammer\stm32_programmer_package_v0.3.0_RC2\artifact_BT_ProgrammingTools_stm32programmingtools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artifact_BT_ProgrammingTools_stm32programmingtools2" type="6" refreshedVersion="5" background="1" saveData="1">
    <textPr codePage="850" sourceFile="C:\ST_PROGRAMMER\tools\STM32CubeProgrammer\stm32_programmer_package_v0.3.0_RC2\artifact_BT_ProgrammingTools_stm32programmingtools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artifact_BT_ProgrammingTools_stm32programmingtools3" type="6" refreshedVersion="5" background="1" saveData="1">
    <textPr codePage="850" sourceFile="C:\ST_PROGRAMMER\tools\STM32CubeProgrammer\stm32_programmer_package_v0.3.0_RC2\artifact_BT_ProgrammingTools_stm32programmingtools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<sst xmlns="http://schemas.openxmlformats.org/spreadsheetml/2006/main" count="369" uniqueCount="215">
  <si>
    <t>Description</t>
  </si>
  <si>
    <t>Version</t>
  </si>
  <si>
    <t>Author(s)</t>
  </si>
  <si>
    <t>References</t>
  </si>
  <si>
    <t xml:space="preserve">Title </t>
  </si>
  <si>
    <t>Project Team Members</t>
  </si>
  <si>
    <t xml:space="preserve">First &amp; Last Name </t>
  </si>
  <si>
    <t>ID</t>
  </si>
  <si>
    <t>Mail</t>
  </si>
  <si>
    <t>Phone Number</t>
  </si>
  <si>
    <t>Mouna BEN RHOUMA</t>
  </si>
  <si>
    <t>M.B</t>
  </si>
  <si>
    <t>PASS</t>
  </si>
  <si>
    <t>STM32 Programming Tools codex Link</t>
  </si>
  <si>
    <t>Process Bugs Workflow</t>
  </si>
  <si>
    <t>Validation Effort</t>
  </si>
  <si>
    <t>Initial (m.w)</t>
  </si>
  <si>
    <t>Actual (m.w)</t>
  </si>
  <si>
    <t>Legends:</t>
  </si>
  <si>
    <t>% 
Complete</t>
  </si>
  <si>
    <t>dev Comment</t>
  </si>
  <si>
    <t>valid comment</t>
  </si>
  <si>
    <t>if validation is ongoing</t>
  </si>
  <si>
    <t>FAIL</t>
  </si>
  <si>
    <t>if validation is not yet started</t>
  </si>
  <si>
    <t xml:space="preserve">STM32CubeProgrammer Tool </t>
  </si>
  <si>
    <t>STM32CubeProgrammer Bugzilla link</t>
  </si>
  <si>
    <t>Valid Owner</t>
  </si>
  <si>
    <t>if validation done with no Defect, or Minor Defect and/or Change_Request</t>
  </si>
  <si>
    <t>If validation done with Normal/Critical/Blocker Defect</t>
  </si>
  <si>
    <r>
      <rPr>
        <b/>
        <sz val="10"/>
        <color rgb="FF002060"/>
        <rFont val="Calibri"/>
        <family val="2"/>
      </rPr>
      <t>Release blocking:</t>
    </r>
    <r>
      <rPr>
        <sz val="10"/>
        <rFont val="Calibri"/>
        <family val="2"/>
      </rPr>
      <t xml:space="preserve"> Release should be done with 0 Critical, 0 Blocker Defect</t>
    </r>
  </si>
  <si>
    <t>Ticket inserted</t>
  </si>
  <si>
    <t>Ongoing</t>
  </si>
  <si>
    <t>This (m.w)</t>
  </si>
  <si>
    <t>% 
Deviation</t>
  </si>
  <si>
    <t>Est. Effort</t>
  </si>
  <si>
    <t>Effort</t>
  </si>
  <si>
    <t>Test_ID</t>
  </si>
  <si>
    <t>CLINAME</t>
  </si>
  <si>
    <t>DATETIME</t>
  </si>
  <si>
    <t>DONEBY</t>
  </si>
  <si>
    <t>IPADDRESS</t>
  </si>
  <si>
    <t>APPVER</t>
  </si>
  <si>
    <t>RANDOM</t>
  </si>
  <si>
    <t>CHECKSUM</t>
  </si>
  <si>
    <t>ᙨᚁᙖᙿᙴᚆᚆᙼᙹᙼᙸᙷ</t>
  </si>
  <si>
    <t>ᙅᙂᙄᙈᙂᙅᙃᙄᙋᘳᘳᙄᙃᙍᙄᙌᙔᙠᘳᘻᙚᙠᙧᘾᙄᙍᙃᘼ</t>
  </si>
  <si>
    <t>ᙦᙧᙯᙕᚅᙻᚂᚈ ᙴ </t>
  </si>
  <si>
    <t>ᙧᙨᙡᙖᙪᙟᙃᙄᙈᙆ</t>
  </si>
  <si>
    <t>ᙉᙁᙃᙁᙃᙁᙃ</t>
  </si>
  <si>
    <t>ᙇᙇᙆᙆ</t>
  </si>
  <si>
    <t>M.BR</t>
  </si>
  <si>
    <t>NC</t>
  </si>
  <si>
    <t>Executed Tests Status</t>
  </si>
  <si>
    <t xml:space="preserve">Total covered tests </t>
  </si>
  <si>
    <t>Total executed tests</t>
  </si>
  <si>
    <t>Total "PASS" tests</t>
  </si>
  <si>
    <t>Total "FAIL" tests</t>
  </si>
  <si>
    <t>Total "Ongoing" tests</t>
  </si>
  <si>
    <t>Total "Not yet" tests</t>
  </si>
  <si>
    <t>AN2606 bootloader</t>
  </si>
  <si>
    <t>BootLoader team</t>
  </si>
  <si>
    <t>%/covered tests</t>
  </si>
  <si>
    <t>%/executed tests</t>
  </si>
  <si>
    <t>%/total tests</t>
  </si>
  <si>
    <t>Total tests</t>
  </si>
  <si>
    <t xml:space="preserve">Total "NC" tests </t>
  </si>
  <si>
    <t>Test nbr</t>
  </si>
  <si>
    <t>STM32MP15x Embedded Programming Service</t>
  </si>
  <si>
    <t>Intro_Pack team</t>
  </si>
  <si>
    <t>Cortex-M4 Programming Manual</t>
  </si>
  <si>
    <t>PM0124</t>
  </si>
  <si>
    <t>Cortex-M7 Programming Manual</t>
  </si>
  <si>
    <t>PM0253</t>
  </si>
  <si>
    <t>Cortex-M3 Programming manual</t>
  </si>
  <si>
    <t>PM0056</t>
  </si>
  <si>
    <t>Cortex-M0 programming manual</t>
  </si>
  <si>
    <t>PM0215</t>
  </si>
  <si>
    <t>PM0223</t>
  </si>
  <si>
    <t>Cortex-M0+ Programming manual</t>
  </si>
  <si>
    <t>Category</t>
  </si>
  <si>
    <t>Secure programming Application Note</t>
  </si>
  <si>
    <t>AN5054</t>
  </si>
  <si>
    <t>Win10
(64bits)</t>
  </si>
  <si>
    <t>Ghada HADDAD</t>
  </si>
  <si>
    <t>ghada.haddad@st.com</t>
  </si>
  <si>
    <t>G.H</t>
  </si>
  <si>
    <t>mouna.ben-rhouma@st.com</t>
  </si>
  <si>
    <t>Not yet</t>
  </si>
  <si>
    <t>Ubuntu native
18.04
(64 bits)</t>
  </si>
  <si>
    <t>Jassem OUHIBI</t>
  </si>
  <si>
    <t>J.O</t>
  </si>
  <si>
    <t>Jassem.ouhibi@st.com</t>
  </si>
  <si>
    <t>MAC
10.15 Catalina</t>
  </si>
  <si>
    <t>Build(s) used</t>
  </si>
  <si>
    <t>NA</t>
  </si>
  <si>
    <t>Test Not covered: Test planned to be executed, but not covered</t>
  </si>
  <si>
    <t>Test not applicable: Test to planned to be executed</t>
  </si>
  <si>
    <t xml:space="preserve">Total "NA" tests </t>
  </si>
  <si>
    <t>Doc ID: STM32CubeProgrammer_Valid_TestReport_NewFeature</t>
  </si>
  <si>
    <t>History</t>
  </si>
  <si>
    <t>Date</t>
  </si>
  <si>
    <t>Owner</t>
  </si>
  <si>
    <t>Viewer</t>
  </si>
  <si>
    <t>Changes</t>
  </si>
  <si>
    <t>Valid Team members
Aymen ABDERRAHMEN
Amina HAMMAMI</t>
  </si>
  <si>
    <t>Document creation</t>
  </si>
  <si>
    <t>update to be aligned with TestReport content</t>
  </si>
  <si>
    <t>Maryem HABECHI</t>
  </si>
  <si>
    <t>M.H</t>
  </si>
  <si>
    <t>maryem.habechi@st.com</t>
  </si>
  <si>
    <t>Update document, by adding Pre-condition and Expected result in the "New Feature" sheet</t>
  </si>
  <si>
    <t>ཡེཏླྀ཭ཿཿཱཱཱིུུ཰</t>
  </si>
  <si>
    <t>གྷ༻ཅ༻༾༼༾༽༬༬༽ཁཆ༼གྷ༬༴ནཙའ༷༽ཆ༼༵</t>
  </si>
  <si>
    <t>ཧཡེཏླྀ཭ཿཿཱཱཱིུུ཰ཀྵ༬ཊ༬ཌྷཕཛྷ༬ུ཭ེ཰ཱཻྂཾ</t>
  </si>
  <si>
    <t>འཡཚཏལམ༼༾ང༽</t>
  </si>
  <si>
    <t>གྷ༺༽༺༼༺༼</t>
  </si>
  <si>
    <t>ཁགྷངང</t>
  </si>
  <si>
    <t>[cx649653]</t>
  </si>
  <si>
    <t>AN2606</t>
  </si>
  <si>
    <t>[cx481821]</t>
  </si>
  <si>
    <t>Cortex-M33 Programming manual</t>
  </si>
  <si>
    <t>CubeProgrammer Dev Team</t>
  </si>
  <si>
    <t xml:space="preserve"> Introduction to STM32 microcontrollers security</t>
  </si>
  <si>
    <t>AN5156</t>
  </si>
  <si>
    <t>Global Validation Strategy</t>
  </si>
  <si>
    <t xml:space="preserve"> [cx686798]</t>
  </si>
  <si>
    <t>New Feature Class1</t>
  </si>
  <si>
    <t>New Feature Class2</t>
  </si>
  <si>
    <r>
      <t xml:space="preserve">Changes versus last status are in </t>
    </r>
    <r>
      <rPr>
        <sz val="10"/>
        <color rgb="FF0000FF"/>
        <rFont val="Calibri"/>
        <family val="2"/>
      </rPr>
      <t>blue</t>
    </r>
    <r>
      <rPr>
        <sz val="10"/>
        <rFont val="Calibri"/>
        <family val="2"/>
      </rPr>
      <t>.</t>
    </r>
  </si>
  <si>
    <t xml:space="preserve">Validation Status </t>
  </si>
  <si>
    <r>
      <rPr>
        <b/>
        <sz val="10"/>
        <rFont val="Arial"/>
        <family val="2"/>
      </rPr>
      <t>Effort:</t>
    </r>
    <r>
      <rPr>
        <b/>
        <sz val="10"/>
        <color rgb="FF00B050"/>
        <rFont val="Arial"/>
        <family val="2"/>
      </rPr>
      <t xml:space="preserve"> xx% Done</t>
    </r>
  </si>
  <si>
    <t xml:space="preserve">Builds </t>
  </si>
  <si>
    <t>Target Dates</t>
  </si>
  <si>
    <t>Detailed Effort 
(in the release scope)</t>
  </si>
  <si>
    <t>%Complete</t>
  </si>
  <si>
    <t>%Deviation</t>
  </si>
  <si>
    <t>Start Valid date</t>
  </si>
  <si>
    <t>End Valid date</t>
  </si>
  <si>
    <t>Add other sheet name</t>
  </si>
  <si>
    <t>Total</t>
  </si>
  <si>
    <t>Effort status</t>
  </si>
  <si>
    <t>Tests numbers</t>
  </si>
  <si>
    <t>%/Executed tests</t>
  </si>
  <si>
    <t>Total "NC" tests</t>
  </si>
  <si>
    <t>Defects</t>
  </si>
  <si>
    <t>Tickets</t>
  </si>
  <si>
    <t>CR</t>
  </si>
  <si>
    <t>Minor Defect</t>
  </si>
  <si>
    <t>Normal Defect</t>
  </si>
  <si>
    <t>Critical Defect</t>
  </si>
  <si>
    <t>Blocker Defect</t>
  </si>
  <si>
    <t>inserted</t>
  </si>
  <si>
    <t>Implemented</t>
  </si>
  <si>
    <t>Integrated</t>
  </si>
  <si>
    <t>still opened</t>
  </si>
  <si>
    <t>Week: Build</t>
  </si>
  <si>
    <t>Total Defect</t>
  </si>
  <si>
    <t>Total Open Defect</t>
  </si>
  <si>
    <t>Implemented Defects</t>
  </si>
  <si>
    <t>Integrated Defects</t>
  </si>
  <si>
    <t>%implemented</t>
  </si>
  <si>
    <t>%Still Opened</t>
  </si>
  <si>
    <t>Target Release</t>
  </si>
  <si>
    <t>21Wxx</t>
  </si>
  <si>
    <t>Tests Description</t>
  </si>
  <si>
    <t>MCD Application &amp; Tools/Software Development Tools -  TUNIS TEAM</t>
  </si>
  <si>
    <t>New Feature Class1 category1</t>
  </si>
  <si>
    <t>NFC1_1_1</t>
  </si>
  <si>
    <t>Test1 for New feature Class1 - category1</t>
  </si>
  <si>
    <t>NFC1_1_2</t>
  </si>
  <si>
    <t>Test2 for New feature Class1 - category1</t>
  </si>
  <si>
    <t>New Feature Class1 category2</t>
  </si>
  <si>
    <t>NFC1_2_1</t>
  </si>
  <si>
    <t>Test3 for New feature Class1 - category2</t>
  </si>
  <si>
    <t>NFC1_2_2</t>
  </si>
  <si>
    <t>Test4 for New feature Class1 - category2</t>
  </si>
  <si>
    <t>New Feature Class1 category3</t>
  </si>
  <si>
    <t>NFC1_3_1</t>
  </si>
  <si>
    <t>Test3 for New feature Class1 - category3</t>
  </si>
  <si>
    <t>NFC1_3_2</t>
  </si>
  <si>
    <t>Test4 for New feature Class1 - category3</t>
  </si>
  <si>
    <t>NFC1_3_3</t>
  </si>
  <si>
    <t>New Feature Class2 category1</t>
  </si>
  <si>
    <t>NFC2_1_1</t>
  </si>
  <si>
    <t>Test1 for New feature Class2 - category1</t>
  </si>
  <si>
    <t>NFC2_1_2</t>
  </si>
  <si>
    <t>Test2 for New feature Class2 - category1</t>
  </si>
  <si>
    <t>New Feature Class2 category2</t>
  </si>
  <si>
    <t>NFC2_2_1</t>
  </si>
  <si>
    <t>Test3 for New feature Class2 - category2</t>
  </si>
  <si>
    <t>NFC2_2_2</t>
  </si>
  <si>
    <t>Test4 for New feature Class2 - category2</t>
  </si>
  <si>
    <t>New Feature Class2 category3</t>
  </si>
  <si>
    <t>NFC2_3_1</t>
  </si>
  <si>
    <t>Test3 for New feature Class2 - category3</t>
  </si>
  <si>
    <t>NFC2_3_2</t>
  </si>
  <si>
    <t>Test4 for New feature Class2 - category3</t>
  </si>
  <si>
    <t>NFC2_3_3</t>
  </si>
  <si>
    <r>
      <rPr>
        <b/>
        <u/>
        <sz val="10"/>
        <rFont val="Arial"/>
        <family val="2"/>
      </rPr>
      <t>STM32CubeProgrammer</t>
    </r>
    <r>
      <rPr>
        <b/>
        <sz val="10"/>
        <rFont val="Arial"/>
        <family val="2"/>
      </rPr>
      <t xml:space="preserve"> 
Vx.y.z-Axx</t>
    </r>
  </si>
  <si>
    <t>Vx.y.z</t>
  </si>
  <si>
    <t>xxWyy.z</t>
  </si>
  <si>
    <t>xxWyy.z:v2.8.0</t>
  </si>
  <si>
    <t>Test Pre-conditions</t>
  </si>
  <si>
    <t>SW &amp; HW Precondition</t>
  </si>
  <si>
    <t>Multi-OS Preconditions</t>
  </si>
  <si>
    <t>Software verification &amp; validation test report for &lt;NewFeature&gt;</t>
  </si>
  <si>
    <t xml:space="preserve"> This is the Verification and Validation Test Report document of STM32CubeProgrammer tool for &lt;New Feature&gt; </t>
  </si>
  <si>
    <t>Imen CHEIKH ALI</t>
  </si>
  <si>
    <t>I.CA</t>
  </si>
  <si>
    <t>imen.cheikhali@st.com</t>
  </si>
  <si>
    <t>Wissem MANSOURI</t>
  </si>
  <si>
    <t>W.M</t>
  </si>
  <si>
    <t>STM32CubeProgrammer_NewFeature_Verif&amp;Valid_PTS_Product_Test_Specification_Template [cx724658]</t>
  </si>
  <si>
    <t>STM32CubeProgrammer_NewFeature_Verif&amp;Valid_Test_Strategy_and_Plan_Template [cx724655]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</si>
</sst>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\-mmm\-yy;@"/>
    <numFmt numFmtId="165" formatCode="0.0"/>
  </numFmts>
  <fonts count="3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</font>
    <font>
      <sz val="16"/>
      <color indexed="9"/>
      <name val="Calibri"/>
      <family val="2"/>
    </font>
    <font>
      <sz val="10"/>
      <name val="Calibri"/>
      <family val="2"/>
    </font>
    <font>
      <sz val="18"/>
      <color indexed="9"/>
      <name val="Calibri"/>
      <family val="2"/>
    </font>
    <font>
      <sz val="20"/>
      <name val="Calibri"/>
      <family val="2"/>
    </font>
    <font>
      <sz val="12"/>
      <name val="Calibri"/>
      <family val="2"/>
    </font>
    <font>
      <b/>
      <sz val="10"/>
      <name val="Calibri"/>
      <family val="2"/>
    </font>
    <font>
      <sz val="1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 Unicode MS"/>
      <family val="2"/>
    </font>
    <font>
      <b/>
      <sz val="10"/>
      <color rgb="FF1F497D"/>
      <name val="Arial"/>
      <family val="2"/>
    </font>
    <font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8"/>
      <color rgb="FF1F497D"/>
      <name val="Arial"/>
      <family val="2"/>
    </font>
    <font>
      <b/>
      <sz val="10"/>
      <color rgb="FF002060"/>
      <name val="Calibri"/>
      <family val="2"/>
    </font>
    <font>
      <sz val="10"/>
      <color rgb="FF0000FF"/>
      <name val="Calibri"/>
      <family val="2"/>
    </font>
    <font>
      <b/>
      <sz val="9"/>
      <color rgb="FF1F497D"/>
      <name val="Arial"/>
      <family val="2"/>
    </font>
    <font>
      <b/>
      <sz val="10"/>
      <color theme="1" tint="0.49998474074526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4"/>
      <name val="Calibri Light"/>
      <family val="2"/>
      <scheme val="major"/>
    </font>
    <font>
      <b/>
      <sz val="15"/>
      <color theme="4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b/>
      <u/>
      <sz val="10"/>
      <name val="Arial"/>
      <family val="2"/>
    </font>
    <font>
      <b/>
      <sz val="12"/>
      <name val="Calibri"/>
      <family val="2"/>
    </font>
    <font>
      <b/>
      <sz val="11"/>
      <name val="Calibri"/>
      <family val="2"/>
    </font>
    <font>
      <b/>
      <sz val="10"/>
      <color rgb="FF0000FF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0.89996032593768116"/>
        <bgColor indexed="64"/>
      </patternFill>
    </fill>
    <fill>
      <patternFill patternType="solid">
        <fgColor theme="2" tint="0.749961851863155"/>
        <bgColor indexed="64"/>
      </patternFill>
    </fill>
    <fill>
      <patternFill patternType="solid">
        <fgColor theme="2" tint="0.499984740745262"/>
        <bgColor indexed="64"/>
      </patternFill>
    </fill>
    <fill>
      <patternFill patternType="solid">
        <fgColor theme="5" tint="0.89996032593768116"/>
        <bgColor indexed="64"/>
      </patternFill>
    </fill>
    <fill>
      <patternFill patternType="solid">
        <fgColor theme="5" tint="0.749961851863155"/>
        <bgColor indexed="64"/>
      </patternFill>
    </fill>
    <fill>
      <patternFill patternType="solid">
        <fgColor theme="5" tint="0.499984740745262"/>
        <bgColor indexed="64"/>
      </patternFill>
    </fill>
    <fill>
      <patternFill patternType="solid">
        <fgColor theme="9" tint="0.89996032593768116"/>
        <bgColor indexed="64"/>
      </patternFill>
    </fill>
    <fill>
      <patternFill patternType="solid">
        <fgColor theme="9" tint="0.749961851863155"/>
        <bgColor indexed="64"/>
      </patternFill>
    </fill>
    <fill>
      <patternFill patternType="solid">
        <fgColor theme="9" tint="0.49998474074526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5"/>
      </bottom>
      <diagonal/>
    </border>
    <border>
      <left/>
      <right/>
      <top/>
      <bottom style="thick">
        <color theme="5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8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/>
    <xf numFmtId="0" fontId="23" fillId="0" borderId="27" applyNumberFormat="0" applyFill="0" applyAlignment="0" applyProtection="0"/>
    <xf numFmtId="0" fontId="24" fillId="0" borderId="27" applyNumberFormat="0" applyFill="0" applyAlignment="0" applyProtection="0"/>
    <xf numFmtId="0" fontId="25" fillId="0" borderId="26" applyNumberFormat="0" applyFill="0" applyAlignment="0" applyProtection="0"/>
    <xf numFmtId="0" fontId="25" fillId="0" borderId="0" applyNumberFormat="0" applyFill="0" applyBorder="0" applyAlignment="0" applyProtection="0"/>
    <xf numFmtId="0" fontId="21" fillId="20" borderId="0" applyNumberFormat="0" applyBorder="0" applyAlignment="0" applyProtection="0"/>
    <xf numFmtId="0" fontId="20" fillId="22" borderId="0" applyNumberFormat="0" applyBorder="0" applyAlignment="0" applyProtection="0"/>
    <xf numFmtId="0" fontId="20" fillId="11" borderId="0" applyNumberFormat="0" applyBorder="0" applyAlignment="0" applyProtection="0"/>
    <xf numFmtId="0" fontId="20" fillId="21" borderId="0" applyNumberFormat="0" applyBorder="0" applyAlignment="0" applyProtection="0"/>
    <xf numFmtId="0" fontId="21" fillId="26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1" fillId="19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2" fillId="0" borderId="0" applyNumberFormat="0" applyBorder="0" applyAlignment="0" applyProtection="0"/>
    <xf numFmtId="0" fontId="21" fillId="12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1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1" fillId="35" borderId="0" applyNumberFormat="0" applyBorder="0" applyAlignment="0" applyProtection="0"/>
  </cellStyleXfs>
  <cellXfs count="193">
    <xf numFmtId="0" fontId="0" fillId="0" borderId="0" xfId="0"/>
    <xf numFmtId="0" fontId="2" fillId="2" borderId="3" xfId="1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0" fontId="6" fillId="4" borderId="0" xfId="1" applyFont="1" applyFill="1" applyBorder="1" applyAlignment="1">
      <alignment horizontal="center" vertical="center" wrapText="1"/>
    </xf>
    <xf numFmtId="0" fontId="7" fillId="4" borderId="0" xfId="1" applyFont="1" applyFill="1" applyBorder="1" applyAlignment="1">
      <alignment horizontal="center" vertical="center" wrapText="1"/>
    </xf>
    <xf numFmtId="0" fontId="4" fillId="4" borderId="0" xfId="1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 wrapText="1"/>
    </xf>
    <xf numFmtId="0" fontId="4" fillId="4" borderId="0" xfId="1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164" fontId="9" fillId="4" borderId="0" xfId="1" applyNumberFormat="1" applyFont="1" applyFill="1" applyBorder="1" applyAlignment="1">
      <alignment vertical="top" wrapText="1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65" fontId="14" fillId="7" borderId="1" xfId="1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164" fontId="9" fillId="4" borderId="1" xfId="1" applyNumberFormat="1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165" fontId="10" fillId="4" borderId="1" xfId="2" applyNumberFormat="1" applyFill="1" applyBorder="1" applyAlignment="1" applyProtection="1">
      <alignment horizontal="center" vertical="center" wrapText="1"/>
    </xf>
    <xf numFmtId="164" fontId="10" fillId="4" borderId="1" xfId="2" applyNumberFormat="1" applyFill="1" applyBorder="1" applyAlignment="1" applyProtection="1">
      <alignment horizontal="center" vertical="top" wrapText="1"/>
    </xf>
    <xf numFmtId="0" fontId="8" fillId="4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 wrapText="1"/>
    </xf>
    <xf numFmtId="0" fontId="4" fillId="4" borderId="0" xfId="1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9" fontId="4" fillId="4" borderId="1" xfId="0" applyNumberFormat="1" applyFont="1" applyFill="1" applyBorder="1" applyAlignment="1">
      <alignment horizontal="center" vertical="center"/>
    </xf>
    <xf numFmtId="0" fontId="4" fillId="15" borderId="1" xfId="0" quotePrefix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left" vertical="center"/>
    </xf>
    <xf numFmtId="0" fontId="4" fillId="4" borderId="0" xfId="1" applyFont="1" applyFill="1" applyBorder="1" applyAlignment="1">
      <alignment vertical="center" wrapText="1"/>
    </xf>
    <xf numFmtId="0" fontId="4" fillId="4" borderId="1" xfId="0" quotePrefix="1" applyFont="1" applyFill="1" applyBorder="1" applyAlignment="1">
      <alignment horizontal="left" vertical="center" wrapText="1"/>
    </xf>
    <xf numFmtId="0" fontId="13" fillId="4" borderId="1" xfId="0" quotePrefix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left" vertical="center"/>
    </xf>
    <xf numFmtId="0" fontId="15" fillId="8" borderId="13" xfId="3" applyNumberFormat="1" applyFont="1" applyFill="1" applyBorder="1" applyAlignment="1">
      <alignment horizontal="center" vertical="center" wrapText="1"/>
    </xf>
    <xf numFmtId="9" fontId="12" fillId="10" borderId="1" xfId="3" applyNumberFormat="1" applyFont="1" applyFill="1" applyBorder="1" applyAlignment="1">
      <alignment horizontal="center" vertical="center" wrapText="1"/>
    </xf>
    <xf numFmtId="9" fontId="19" fillId="15" borderId="1" xfId="3" applyNumberFormat="1" applyFont="1" applyFill="1" applyBorder="1" applyAlignment="1">
      <alignment horizontal="center" vertical="center" wrapText="1"/>
    </xf>
    <xf numFmtId="0" fontId="4" fillId="13" borderId="17" xfId="0" applyFont="1" applyFill="1" applyBorder="1" applyAlignment="1">
      <alignment horizontal="center" vertical="center"/>
    </xf>
    <xf numFmtId="0" fontId="4" fillId="12" borderId="21" xfId="0" applyFont="1" applyFill="1" applyBorder="1" applyAlignment="1">
      <alignment horizontal="center" vertical="center"/>
    </xf>
    <xf numFmtId="0" fontId="4" fillId="14" borderId="21" xfId="0" applyFont="1" applyFill="1" applyBorder="1" applyAlignment="1">
      <alignment horizontal="center" vertical="center"/>
    </xf>
    <xf numFmtId="1" fontId="13" fillId="0" borderId="23" xfId="0" applyNumberFormat="1" applyFont="1" applyFill="1" applyBorder="1" applyAlignment="1">
      <alignment horizontal="center" vertical="center" wrapText="1"/>
    </xf>
    <xf numFmtId="0" fontId="8" fillId="18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9" borderId="2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8" fillId="12" borderId="2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19" fillId="0" borderId="1" xfId="3" applyNumberFormat="1" applyFont="1" applyFill="1" applyBorder="1" applyAlignment="1">
      <alignment horizontal="center" vertical="center" wrapText="1"/>
    </xf>
    <xf numFmtId="0" fontId="8" fillId="11" borderId="24" xfId="0" applyFont="1" applyFill="1" applyBorder="1" applyAlignment="1">
      <alignment horizontal="center" vertical="center" wrapText="1"/>
    </xf>
    <xf numFmtId="9" fontId="12" fillId="0" borderId="1" xfId="3" applyNumberFormat="1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12" fillId="8" borderId="1" xfId="3" applyNumberFormat="1" applyFont="1" applyFill="1" applyBorder="1" applyAlignment="1">
      <alignment horizontal="center" vertical="center" wrapText="1"/>
    </xf>
    <xf numFmtId="0" fontId="18" fillId="8" borderId="1" xfId="3" applyNumberFormat="1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vertical="center"/>
    </xf>
    <xf numFmtId="0" fontId="8" fillId="0" borderId="25" xfId="0" applyFont="1" applyFill="1" applyBorder="1" applyAlignment="1">
      <alignment vertical="center"/>
    </xf>
    <xf numFmtId="0" fontId="8" fillId="0" borderId="23" xfId="0" applyFont="1" applyFill="1" applyBorder="1" applyAlignment="1">
      <alignment vertical="center"/>
    </xf>
    <xf numFmtId="9" fontId="12" fillId="0" borderId="24" xfId="3" applyNumberFormat="1" applyFont="1" applyFill="1" applyBorder="1" applyAlignment="1">
      <alignment vertical="center" wrapText="1"/>
    </xf>
    <xf numFmtId="9" fontId="12" fillId="0" borderId="25" xfId="3" applyNumberFormat="1" applyFont="1" applyFill="1" applyBorder="1" applyAlignment="1">
      <alignment vertical="center" wrapText="1"/>
    </xf>
    <xf numFmtId="9" fontId="12" fillId="0" borderId="23" xfId="3" applyNumberFormat="1" applyFont="1" applyFill="1" applyBorder="1" applyAlignment="1">
      <alignment vertical="center" wrapText="1"/>
    </xf>
    <xf numFmtId="9" fontId="19" fillId="0" borderId="24" xfId="3" applyNumberFormat="1" applyFont="1" applyFill="1" applyBorder="1" applyAlignment="1">
      <alignment vertical="center" wrapText="1"/>
    </xf>
    <xf numFmtId="9" fontId="19" fillId="0" borderId="25" xfId="3" applyNumberFormat="1" applyFont="1" applyFill="1" applyBorder="1" applyAlignment="1">
      <alignment vertical="center" wrapText="1"/>
    </xf>
    <xf numFmtId="9" fontId="19" fillId="0" borderId="23" xfId="3" applyNumberFormat="1" applyFont="1" applyFill="1" applyBorder="1" applyAlignment="1">
      <alignment vertical="center" wrapText="1"/>
    </xf>
    <xf numFmtId="14" fontId="4" fillId="4" borderId="1" xfId="0" applyNumberFormat="1" applyFont="1" applyFill="1" applyBorder="1" applyAlignment="1">
      <alignment horizontal="center" vertical="center"/>
    </xf>
    <xf numFmtId="0" fontId="4" fillId="3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165" fontId="4" fillId="4" borderId="13" xfId="1" applyNumberFormat="1" applyFont="1" applyFill="1" applyBorder="1" applyAlignment="1">
      <alignment horizontal="center" vertical="center" wrapText="1"/>
    </xf>
    <xf numFmtId="165" fontId="4" fillId="4" borderId="14" xfId="1" applyNumberFormat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4" fillId="4" borderId="15" xfId="1" applyFont="1" applyFill="1" applyBorder="1" applyAlignment="1">
      <alignment horizontal="center" vertical="center" wrapText="1"/>
    </xf>
    <xf numFmtId="0" fontId="4" fillId="4" borderId="14" xfId="1" applyFont="1" applyFill="1" applyBorder="1" applyAlignment="1">
      <alignment horizontal="center" vertical="center" wrapText="1"/>
    </xf>
    <xf numFmtId="0" fontId="12" fillId="8" borderId="1" xfId="3" applyNumberFormat="1" applyFont="1" applyFill="1" applyBorder="1" applyAlignment="1">
      <alignment horizontal="center" vertical="center" wrapText="1"/>
    </xf>
    <xf numFmtId="0" fontId="18" fillId="8" borderId="1" xfId="3" applyNumberFormat="1" applyFont="1" applyFill="1" applyBorder="1" applyAlignment="1">
      <alignment horizontal="center" vertical="center" wrapText="1"/>
    </xf>
    <xf numFmtId="164" fontId="10" fillId="0" borderId="1" xfId="2" applyNumberFormat="1" applyFill="1" applyBorder="1" applyAlignment="1" applyProtection="1">
      <alignment horizontal="center" vertical="top" wrapText="1"/>
    </xf>
    <xf numFmtId="0" fontId="4" fillId="4" borderId="0" xfId="1" applyFont="1" applyFill="1" applyAlignment="1">
      <alignment horizontal="left" vertical="center" wrapText="1"/>
    </xf>
    <xf numFmtId="0" fontId="4" fillId="4" borderId="0" xfId="1" applyFont="1" applyFill="1" applyAlignment="1">
      <alignment horizontal="center" vertical="center" wrapText="1"/>
    </xf>
    <xf numFmtId="0" fontId="6" fillId="4" borderId="0" xfId="1" applyFont="1" applyFill="1" applyAlignment="1">
      <alignment horizontal="center" vertical="center" wrapText="1"/>
    </xf>
    <xf numFmtId="0" fontId="30" fillId="4" borderId="0" xfId="0" applyFont="1" applyFill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center" vertical="center"/>
    </xf>
    <xf numFmtId="9" fontId="8" fillId="4" borderId="1" xfId="0" applyNumberFormat="1" applyFont="1" applyFill="1" applyBorder="1" applyAlignment="1">
      <alignment horizontal="center" vertical="center"/>
    </xf>
    <xf numFmtId="2" fontId="8" fillId="4" borderId="1" xfId="0" applyNumberFormat="1" applyFont="1" applyFill="1" applyBorder="1" applyAlignment="1">
      <alignment horizontal="center" vertical="center"/>
    </xf>
    <xf numFmtId="0" fontId="30" fillId="4" borderId="0" xfId="0" applyFont="1" applyFill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9" fontId="17" fillId="4" borderId="1" xfId="0" applyNumberFormat="1" applyFont="1" applyFill="1" applyBorder="1" applyAlignment="1">
      <alignment horizontal="center" vertical="center"/>
    </xf>
    <xf numFmtId="0" fontId="31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4" fillId="11" borderId="24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17" fillId="4" borderId="0" xfId="0" applyFont="1" applyFill="1" applyAlignment="1">
      <alignment horizontal="center" vertical="center"/>
    </xf>
    <xf numFmtId="0" fontId="8" fillId="11" borderId="13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7" fillId="4" borderId="0" xfId="0" quotePrefix="1" applyFont="1" applyFill="1" applyAlignment="1">
      <alignment horizontal="left" vertical="center" wrapText="1"/>
    </xf>
    <xf numFmtId="0" fontId="4" fillId="11" borderId="1" xfId="0" applyFont="1" applyFill="1" applyBorder="1" applyAlignment="1">
      <alignment horizontal="center" vertical="center" wrapText="1"/>
    </xf>
    <xf numFmtId="9" fontId="17" fillId="4" borderId="0" xfId="0" applyNumberFormat="1" applyFont="1" applyFill="1" applyAlignment="1">
      <alignment horizontal="center" vertical="center"/>
    </xf>
    <xf numFmtId="0" fontId="17" fillId="4" borderId="0" xfId="0" quotePrefix="1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2" fillId="8" borderId="1" xfId="3" applyNumberFormat="1" applyFont="1" applyFill="1" applyBorder="1" applyAlignment="1">
      <alignment horizontal="center" vertical="center" wrapText="1"/>
    </xf>
    <xf numFmtId="0" fontId="15" fillId="8" borderId="1" xfId="3" applyNumberFormat="1" applyFont="1" applyFill="1" applyBorder="1" applyAlignment="1">
      <alignment horizontal="center" vertical="center" wrapText="1"/>
    </xf>
    <xf numFmtId="0" fontId="15" fillId="8" borderId="1" xfId="3" applyNumberFormat="1" applyFont="1" applyFill="1" applyBorder="1" applyAlignment="1">
      <alignment horizontal="center" vertical="center" wrapText="1"/>
    </xf>
    <xf numFmtId="0" fontId="12" fillId="8" borderId="1" xfId="3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37" borderId="1" xfId="0" applyFont="1" applyFill="1" applyBorder="1" applyAlignment="1">
      <alignment horizontal="center" vertical="center"/>
    </xf>
    <xf numFmtId="0" fontId="10" fillId="4" borderId="0" xfId="2" applyFill="1" applyBorder="1" applyAlignment="1" applyProtection="1">
      <alignment horizontal="center" vertical="center"/>
    </xf>
    <xf numFmtId="0" fontId="10" fillId="4" borderId="1" xfId="2" applyFill="1" applyBorder="1" applyAlignment="1" applyProtection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9" fillId="4" borderId="17" xfId="1" quotePrefix="1" applyNumberFormat="1" applyFont="1" applyFill="1" applyBorder="1" applyAlignment="1">
      <alignment horizontal="left" vertical="center" wrapText="1"/>
    </xf>
    <xf numFmtId="0" fontId="9" fillId="0" borderId="16" xfId="0" applyNumberFormat="1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4" borderId="21" xfId="2" quotePrefix="1" applyNumberFormat="1" applyFill="1" applyBorder="1" applyAlignment="1" applyProtection="1">
      <alignment horizontal="left" vertical="center" wrapText="1"/>
    </xf>
    <xf numFmtId="0" fontId="10" fillId="0" borderId="1" xfId="2" applyNumberFormat="1" applyBorder="1" applyAlignment="1" applyProtection="1">
      <alignment horizontal="left" vertical="center"/>
    </xf>
    <xf numFmtId="0" fontId="10" fillId="0" borderId="22" xfId="2" applyBorder="1" applyAlignment="1" applyProtection="1">
      <alignment horizontal="left" vertical="center"/>
    </xf>
    <xf numFmtId="0" fontId="10" fillId="0" borderId="19" xfId="2" quotePrefix="1" applyBorder="1" applyAlignment="1" applyProtection="1"/>
    <xf numFmtId="0" fontId="10" fillId="0" borderId="2" xfId="2" applyBorder="1" applyAlignment="1" applyProtection="1"/>
    <xf numFmtId="0" fontId="10" fillId="0" borderId="20" xfId="2" applyBorder="1" applyAlignment="1" applyProtection="1"/>
    <xf numFmtId="0" fontId="4" fillId="0" borderId="1" xfId="0" applyFont="1" applyBorder="1" applyAlignment="1">
      <alignment horizontal="center" vertical="center" wrapText="1"/>
    </xf>
    <xf numFmtId="165" fontId="4" fillId="4" borderId="1" xfId="1" applyNumberFormat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165" fontId="4" fillId="4" borderId="13" xfId="1" applyNumberFormat="1" applyFont="1" applyFill="1" applyBorder="1" applyAlignment="1">
      <alignment horizontal="center" vertical="center" wrapText="1"/>
    </xf>
    <xf numFmtId="165" fontId="4" fillId="4" borderId="14" xfId="1" applyNumberFormat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4" fillId="4" borderId="15" xfId="1" applyFont="1" applyFill="1" applyBorder="1" applyAlignment="1">
      <alignment horizontal="center" vertical="center" wrapText="1"/>
    </xf>
    <xf numFmtId="0" fontId="4" fillId="4" borderId="14" xfId="1" applyFont="1" applyFill="1" applyBorder="1" applyAlignment="1">
      <alignment horizontal="center" vertical="center" wrapText="1"/>
    </xf>
    <xf numFmtId="0" fontId="10" fillId="4" borderId="13" xfId="2" applyFill="1" applyBorder="1" applyAlignment="1" applyProtection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11" fillId="4" borderId="13" xfId="1" applyFont="1" applyFill="1" applyBorder="1" applyAlignment="1">
      <alignment horizontal="center" vertical="center"/>
    </xf>
    <xf numFmtId="0" fontId="11" fillId="4" borderId="15" xfId="1" applyFont="1" applyFill="1" applyBorder="1" applyAlignment="1">
      <alignment horizontal="center" vertical="center"/>
    </xf>
    <xf numFmtId="0" fontId="11" fillId="4" borderId="14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9" borderId="19" xfId="2" quotePrefix="1" applyFill="1" applyBorder="1" applyAlignment="1" applyProtection="1"/>
    <xf numFmtId="0" fontId="10" fillId="9" borderId="2" xfId="2" applyFill="1" applyBorder="1" applyAlignment="1" applyProtection="1"/>
    <xf numFmtId="0" fontId="10" fillId="9" borderId="20" xfId="2" applyFill="1" applyBorder="1" applyAlignment="1" applyProtection="1"/>
    <xf numFmtId="0" fontId="4" fillId="4" borderId="0" xfId="0" applyFont="1" applyFill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22" xfId="0" applyFont="1" applyFill="1" applyBorder="1" applyAlignment="1">
      <alignment horizontal="left" vertical="center"/>
    </xf>
    <xf numFmtId="0" fontId="4" fillId="4" borderId="24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12" fillId="8" borderId="1" xfId="3" applyNumberFormat="1" applyFont="1" applyFill="1" applyBorder="1" applyAlignment="1">
      <alignment horizontal="center" vertical="center" wrapText="1"/>
    </xf>
    <xf numFmtId="0" fontId="12" fillId="8" borderId="24" xfId="3" applyNumberFormat="1" applyFont="1" applyFill="1" applyBorder="1" applyAlignment="1">
      <alignment horizontal="center" vertical="center" wrapText="1"/>
    </xf>
    <xf numFmtId="0" fontId="12" fillId="8" borderId="23" xfId="3" applyNumberFormat="1" applyFont="1" applyFill="1" applyBorder="1" applyAlignment="1">
      <alignment horizontal="center" vertical="center" wrapText="1"/>
    </xf>
    <xf numFmtId="0" fontId="15" fillId="8" borderId="1" xfId="3" applyNumberFormat="1" applyFont="1" applyFill="1" applyBorder="1" applyAlignment="1">
      <alignment horizontal="center" vertical="center" wrapText="1"/>
    </xf>
    <xf numFmtId="0" fontId="12" fillId="8" borderId="13" xfId="3" applyNumberFormat="1" applyFont="1" applyFill="1" applyBorder="1" applyAlignment="1">
      <alignment horizontal="center" vertical="center" wrapText="1"/>
    </xf>
    <xf numFmtId="0" fontId="12" fillId="8" borderId="15" xfId="3" applyNumberFormat="1" applyFont="1" applyFill="1" applyBorder="1" applyAlignment="1">
      <alignment horizontal="center" vertical="center" wrapText="1"/>
    </xf>
    <xf numFmtId="0" fontId="18" fillId="8" borderId="1" xfId="3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left" vertical="center"/>
    </xf>
    <xf numFmtId="0" fontId="4" fillId="4" borderId="25" xfId="0" applyFont="1" applyFill="1" applyBorder="1" applyAlignment="1">
      <alignment horizontal="center" vertical="center" wrapText="1"/>
    </xf>
    <xf numFmtId="0" fontId="8" fillId="4" borderId="31" xfId="0" applyFont="1" applyFill="1" applyBorder="1" applyAlignment="1">
      <alignment horizontal="left" vertical="center"/>
    </xf>
    <xf numFmtId="0" fontId="8" fillId="4" borderId="29" xfId="0" applyFont="1" applyFill="1" applyBorder="1" applyAlignment="1">
      <alignment horizontal="left" vertical="center"/>
    </xf>
    <xf numFmtId="0" fontId="8" fillId="4" borderId="30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4" fillId="4" borderId="18" xfId="0" applyFont="1" applyFill="1" applyBorder="1" applyAlignment="1">
      <alignment horizontal="left" vertical="center"/>
    </xf>
    <xf numFmtId="0" fontId="29" fillId="4" borderId="0" xfId="1" applyFont="1" applyFill="1" applyAlignment="1">
      <alignment horizontal="left" vertical="center" wrapText="1"/>
    </xf>
    <xf numFmtId="0" fontId="8" fillId="11" borderId="1" xfId="0" applyFont="1" applyFill="1" applyBorder="1" applyAlignment="1">
      <alignment horizontal="center" vertical="center"/>
    </xf>
    <xf numFmtId="0" fontId="26" fillId="0" borderId="17" xfId="1" applyFont="1" applyBorder="1" applyAlignment="1">
      <alignment horizontal="center" vertical="center" wrapText="1"/>
    </xf>
    <xf numFmtId="0" fontId="26" fillId="0" borderId="16" xfId="1" applyFont="1" applyBorder="1" applyAlignment="1">
      <alignment horizontal="center" vertical="center" wrapText="1"/>
    </xf>
    <xf numFmtId="0" fontId="27" fillId="0" borderId="16" xfId="1" quotePrefix="1" applyFont="1" applyBorder="1" applyAlignment="1">
      <alignment horizontal="center" vertical="center" wrapText="1"/>
    </xf>
    <xf numFmtId="0" fontId="27" fillId="0" borderId="18" xfId="1" quotePrefix="1" applyFont="1" applyBorder="1" applyAlignment="1">
      <alignment horizontal="center" vertical="center" wrapText="1"/>
    </xf>
    <xf numFmtId="0" fontId="26" fillId="0" borderId="21" xfId="1" applyFont="1" applyBorder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26" fillId="0" borderId="22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6" fillId="0" borderId="2" xfId="1" applyFont="1" applyBorder="1" applyAlignment="1">
      <alignment horizontal="center" vertical="center" wrapText="1"/>
    </xf>
    <xf numFmtId="0" fontId="26" fillId="0" borderId="2" xfId="1" quotePrefix="1" applyFont="1" applyBorder="1" applyAlignment="1">
      <alignment horizontal="center" vertical="center" wrapText="1"/>
    </xf>
    <xf numFmtId="0" fontId="26" fillId="0" borderId="20" xfId="1" quotePrefix="1" applyFont="1" applyBorder="1" applyAlignment="1">
      <alignment horizontal="center" vertical="center" wrapText="1"/>
    </xf>
    <xf numFmtId="0" fontId="17" fillId="4" borderId="28" xfId="0" quotePrefix="1" applyFont="1" applyFill="1" applyBorder="1" applyAlignment="1">
      <alignment horizontal="left" vertical="center" wrapText="1"/>
    </xf>
    <xf numFmtId="0" fontId="17" fillId="4" borderId="0" xfId="0" quotePrefix="1" applyFont="1" applyFill="1" applyAlignment="1">
      <alignment horizontal="left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26" fillId="0" borderId="1" xfId="1" quotePrefix="1" applyFont="1" applyBorder="1" applyAlignment="1">
      <alignment horizontal="center" vertical="center" wrapText="1"/>
    </xf>
    <xf numFmtId="0" fontId="26" fillId="0" borderId="22" xfId="1" quotePrefix="1" applyFont="1" applyBorder="1" applyAlignment="1">
      <alignment horizontal="center" vertical="center" wrapText="1"/>
    </xf>
    <xf numFmtId="0" fontId="10" fillId="0" borderId="1" xfId="2" applyBorder="1" applyAlignment="1" applyProtection="1">
      <alignment horizontal="center" vertical="center"/>
    </xf>
  </cellXfs>
  <cellStyles count="28">
    <cellStyle name="20% - Accent1 2" xfId="10" xr:uid="{00000000-0005-0000-0000-000000000000}"/>
    <cellStyle name="20% - Accent2 2" xfId="13" xr:uid="{00000000-0005-0000-0000-000001000000}"/>
    <cellStyle name="20% - Accent3 2" xfId="17" xr:uid="{00000000-0005-0000-0000-000002000000}"/>
    <cellStyle name="20% - Accent5 2" xfId="22" xr:uid="{00000000-0005-0000-0000-000003000000}"/>
    <cellStyle name="20% - Accent6 2" xfId="25" xr:uid="{00000000-0005-0000-0000-000004000000}"/>
    <cellStyle name="40% - Accent1 2" xfId="11" xr:uid="{00000000-0005-0000-0000-000005000000}"/>
    <cellStyle name="40% - Accent2 2" xfId="14" xr:uid="{00000000-0005-0000-0000-000006000000}"/>
    <cellStyle name="40% - Accent3 2" xfId="18" xr:uid="{00000000-0005-0000-0000-000007000000}"/>
    <cellStyle name="40% - Accent5 2" xfId="23" xr:uid="{00000000-0005-0000-0000-000008000000}"/>
    <cellStyle name="40% - Accent6 2" xfId="26" xr:uid="{00000000-0005-0000-0000-000009000000}"/>
    <cellStyle name="60% - Accent1 2" xfId="9" xr:uid="{00000000-0005-0000-0000-00000A000000}"/>
    <cellStyle name="60% - Accent2 2" xfId="15" xr:uid="{00000000-0005-0000-0000-00000B000000}"/>
    <cellStyle name="60% - Accent3 2" xfId="19" xr:uid="{00000000-0005-0000-0000-00000C000000}"/>
    <cellStyle name="60% - Accent5 2" xfId="24" xr:uid="{00000000-0005-0000-0000-00000D000000}"/>
    <cellStyle name="60% - Accent6 2" xfId="27" xr:uid="{00000000-0005-0000-0000-00000E000000}"/>
    <cellStyle name="Accent1 2" xfId="8" xr:uid="{00000000-0005-0000-0000-00000F000000}"/>
    <cellStyle name="Accent2 2" xfId="12" xr:uid="{00000000-0005-0000-0000-000010000000}"/>
    <cellStyle name="Accent3 2" xfId="16" xr:uid="{00000000-0005-0000-0000-000011000000}"/>
    <cellStyle name="Accent5 2" xfId="21" xr:uid="{00000000-0005-0000-0000-000012000000}"/>
    <cellStyle name="Heading 1 2" xfId="4" xr:uid="{00000000-0005-0000-0000-000013000000}"/>
    <cellStyle name="Heading 2 2" xfId="5" xr:uid="{00000000-0005-0000-0000-000014000000}"/>
    <cellStyle name="Heading 3 2" xfId="6" xr:uid="{00000000-0005-0000-0000-000015000000}"/>
    <cellStyle name="Heading 4 2" xfId="7" xr:uid="{00000000-0005-0000-0000-000016000000}"/>
    <cellStyle name="Hyperlink" xfId="2" builtinId="8"/>
    <cellStyle name="Normal" xfId="0" builtinId="0"/>
    <cellStyle name="Normal 2" xfId="3" xr:uid="{00000000-0005-0000-0000-000019000000}"/>
    <cellStyle name="Normal_Book2_Copy of STM75 8k_IPs_spec" xfId="1" xr:uid="{00000000-0005-0000-0000-00001A000000}"/>
    <cellStyle name="Title 2" xfId="20" xr:uid="{00000000-0005-0000-0000-00001B000000}"/>
  </cellStyles>
  <dxfs count="180">
    <dxf>
      <fill>
        <patternFill>
          <bgColor theme="5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B0F0"/>
        </patternFill>
      </fill>
    </dxf>
    <dxf>
      <fill>
        <patternFill>
          <bgColor theme="0" tint="-4.9989318521683403E-2"/>
        </patternFill>
      </fill>
    </dxf>
    <dxf>
      <fill>
        <patternFill>
          <bgColor rgb="FFE2CFF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B0F0"/>
        </patternFill>
      </fill>
    </dxf>
    <dxf>
      <fill>
        <patternFill>
          <bgColor theme="0" tint="-4.9989318521683403E-2"/>
        </patternFill>
      </fill>
    </dxf>
    <dxf>
      <fill>
        <patternFill>
          <bgColor rgb="FFE2CFF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B0F0"/>
        </patternFill>
      </fill>
    </dxf>
    <dxf>
      <fill>
        <patternFill>
          <bgColor theme="0" tint="-4.9989318521683403E-2"/>
        </patternFill>
      </fill>
    </dxf>
    <dxf>
      <fill>
        <patternFill>
          <bgColor rgb="FFE2CFF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6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rgb="FFDEC8E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4.9989318521683403E-2"/>
        </patternFill>
      </fill>
    </dxf>
    <dxf>
      <fill>
        <patternFill>
          <bgColor theme="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B0F0"/>
        </patternFill>
      </fill>
    </dxf>
    <dxf>
      <fill>
        <patternFill>
          <bgColor theme="0" tint="-4.9989318521683403E-2"/>
        </patternFill>
      </fill>
    </dxf>
    <dxf>
      <fill>
        <patternFill>
          <bgColor rgb="FFE2CFF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B0F0"/>
        </patternFill>
      </fill>
    </dxf>
    <dxf>
      <fill>
        <patternFill>
          <bgColor theme="0" tint="-4.9989318521683403E-2"/>
        </patternFill>
      </fill>
    </dxf>
    <dxf>
      <fill>
        <patternFill>
          <bgColor rgb="FFE2CFF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B0F0"/>
        </patternFill>
      </fill>
    </dxf>
    <dxf>
      <fill>
        <patternFill>
          <bgColor theme="0" tint="-4.9989318521683403E-2"/>
        </patternFill>
      </fill>
    </dxf>
    <dxf>
      <fill>
        <patternFill>
          <bgColor rgb="FFE2CFF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B0F0"/>
        </patternFill>
      </fill>
    </dxf>
    <dxf>
      <fill>
        <patternFill>
          <bgColor theme="0" tint="-4.9989318521683403E-2"/>
        </patternFill>
      </fill>
    </dxf>
    <dxf>
      <fill>
        <patternFill>
          <bgColor rgb="FFE2CFF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6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rgb="FFDEC8E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4.9989318521683403E-2"/>
        </patternFill>
      </fill>
    </dxf>
    <dxf>
      <fill>
        <patternFill>
          <bgColor theme="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theme="0"/>
        </patternFill>
      </fill>
      <border>
        <left style="thin">
          <color theme="1" tint="0.499984740745262"/>
        </left>
        <right style="thin">
          <color theme="1" tint="0.499984740745262"/>
        </right>
        <top/>
        <bottom/>
        <vertical style="thin">
          <color theme="1" tint="0.499984740745262"/>
        </vertical>
        <horizontal/>
      </border>
    </dxf>
    <dxf>
      <font>
        <b val="0"/>
        <i val="0"/>
        <color theme="1"/>
      </font>
      <fill>
        <patternFill>
          <bgColor theme="4" tint="0.59996337778862885"/>
        </patternFill>
      </fill>
      <border>
        <left style="thin">
          <color theme="1" tint="0.499984740745262"/>
        </left>
        <right style="thin">
          <color theme="1" tint="0.499984740745262"/>
        </right>
        <top/>
        <bottom/>
        <vertical style="thin">
          <color theme="1" tint="0.499984740745262"/>
        </vertical>
        <horizontal/>
      </border>
    </dxf>
    <dxf>
      <font>
        <b/>
        <i val="0"/>
        <strike val="0"/>
        <color theme="0"/>
      </font>
      <border>
        <left style="thick">
          <color theme="0"/>
        </left>
        <right style="thick">
          <color theme="0"/>
        </right>
        <top style="thick">
          <color theme="0"/>
        </top>
        <bottom/>
        <vertical style="thick">
          <color theme="0"/>
        </vertical>
        <horizontal/>
      </border>
    </dxf>
    <dxf>
      <font>
        <b/>
        <i val="0"/>
        <color theme="0"/>
      </font>
      <fill>
        <patternFill>
          <bgColor theme="5"/>
        </patternFill>
      </fill>
      <border>
        <left/>
        <right/>
        <top/>
        <bottom style="medium">
          <color theme="0"/>
        </bottom>
        <vertical/>
        <horizontal/>
      </border>
    </dxf>
  </dxfs>
  <tableStyles count="1" defaultTableStyle="TableStyleMedium2" defaultPivotStyle="PivotStyleLight16">
    <tableStyle name="Style de tableau 1" pivot="0" count="4" xr9:uid="{00000000-0011-0000-FFFF-FFFF00000000}">
      <tableStyleElement type="headerRow" dxfId="179"/>
      <tableStyleElement type="totalRow" dxfId="178"/>
      <tableStyleElement type="firstRowStripe" dxfId="177"/>
      <tableStyleElement type="secondRowStripe" dxfId="176"/>
    </tableStyle>
  </tableStyles>
  <colors>
    <mruColors>
      <color rgb="FF0000FF"/>
      <color rgb="FFE2CFF1"/>
      <color rgb="FFDEC8EE"/>
      <color rgb="FFCCCCFF"/>
      <color rgb="FFFFDDFF"/>
      <color rgb="FFFFCC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global tests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1C5-4AFA-9E6D-A38CC95B5922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1C5-4AFA-9E6D-A38CC95B5922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1C5-4AFA-9E6D-A38CC95B592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1C5-4AFA-9E6D-A38CC95B5922}"/>
              </c:ext>
            </c:extLst>
          </c:dPt>
          <c:dPt>
            <c:idx val="4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A1C5-4AFA-9E6D-A38CC95B5922}"/>
              </c:ext>
            </c:extLst>
          </c:dPt>
          <c:dPt>
            <c:idx val="5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A1C5-4AFA-9E6D-A38CC95B592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'New Feature Class1'!$J$25:$J$30</c:f>
              <c:strCache>
                <c:ptCount val="6"/>
                <c:pt idx="0">
                  <c:v>Total "PASS" tests</c:v>
                </c:pt>
                <c:pt idx="1">
                  <c:v>Total "FAIL" tests</c:v>
                </c:pt>
                <c:pt idx="2">
                  <c:v>Total "Ongoing" tests</c:v>
                </c:pt>
                <c:pt idx="3">
                  <c:v>Total "Not yet" tests</c:v>
                </c:pt>
                <c:pt idx="4">
                  <c:v>Total "NA" tests </c:v>
                </c:pt>
                <c:pt idx="5">
                  <c:v>Total "NC" tests </c:v>
                </c:pt>
              </c:strCache>
            </c:strRef>
          </c:cat>
          <c:val>
            <c:numRef>
              <c:f>'New Feature Class1'!$N$25:$N$30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0.76190476190476186</c:v>
                </c:pt>
                <c:pt idx="4">
                  <c:v>0.23809523809523808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1C5-4AFA-9E6D-A38CC95B592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154-49B9-85CE-AA20F1B9A79C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3154-49B9-85CE-AA20F1B9A79C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154-49B9-85CE-AA20F1B9A79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098B-432E-AABB-5D6C86377E01}"/>
              </c:ext>
            </c:extLst>
          </c:dPt>
          <c:dPt>
            <c:idx val="4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3154-49B9-85CE-AA20F1B9A79C}"/>
              </c:ext>
            </c:extLst>
          </c:dPt>
          <c:dPt>
            <c:idx val="5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154-49B9-85CE-AA20F1B9A7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'New Feature Class1'!$J$25:$J$30</c:f>
              <c:strCache>
                <c:ptCount val="6"/>
                <c:pt idx="0">
                  <c:v>Total "PASS" tests</c:v>
                </c:pt>
                <c:pt idx="1">
                  <c:v>Total "FAIL" tests</c:v>
                </c:pt>
                <c:pt idx="2">
                  <c:v>Total "Ongoing" tests</c:v>
                </c:pt>
                <c:pt idx="3">
                  <c:v>Total "Not yet" tests</c:v>
                </c:pt>
                <c:pt idx="4">
                  <c:v>Total "NA" tests </c:v>
                </c:pt>
                <c:pt idx="5">
                  <c:v>Total "NC" tests </c:v>
                </c:pt>
              </c:strCache>
            </c:strRef>
          </c:cat>
          <c:val>
            <c:numRef>
              <c:f>'New Feature Class1'!$L$25:$L$30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54-49B9-85CE-AA20F1B9A79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global tests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402-4C51-BEBD-A886DBADC1E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402-4C51-BEBD-A886DBADC1EA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402-4C51-BEBD-A886DBADC1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402-4C51-BEBD-A886DBADC1EA}"/>
              </c:ext>
            </c:extLst>
          </c:dPt>
          <c:dPt>
            <c:idx val="4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1402-4C51-BEBD-A886DBADC1EA}"/>
              </c:ext>
            </c:extLst>
          </c:dPt>
          <c:dPt>
            <c:idx val="5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1402-4C51-BEBD-A886DBADC1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'New Feature Class2'!$J$25:$J$30</c:f>
              <c:strCache>
                <c:ptCount val="6"/>
                <c:pt idx="0">
                  <c:v>Total "PASS" tests</c:v>
                </c:pt>
                <c:pt idx="1">
                  <c:v>Total "FAIL" tests</c:v>
                </c:pt>
                <c:pt idx="2">
                  <c:v>Total "Ongoing" tests</c:v>
                </c:pt>
                <c:pt idx="3">
                  <c:v>Total "Not yet" tests</c:v>
                </c:pt>
                <c:pt idx="4">
                  <c:v>Total "NA" tests </c:v>
                </c:pt>
                <c:pt idx="5">
                  <c:v>Total "NC" tests </c:v>
                </c:pt>
              </c:strCache>
            </c:strRef>
          </c:cat>
          <c:val>
            <c:numRef>
              <c:f>'New Feature Class2'!$N$25:$N$30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0.76190476190476186</c:v>
                </c:pt>
                <c:pt idx="4">
                  <c:v>0.23809523809523808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402-4C51-BEBD-A886DBADC1E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F32-4C3B-91B0-A78A5182348C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F32-4C3B-91B0-A78A5182348C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F32-4C3B-91B0-A78A518234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F32-4C3B-91B0-A78A5182348C}"/>
              </c:ext>
            </c:extLst>
          </c:dPt>
          <c:dPt>
            <c:idx val="4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8F32-4C3B-91B0-A78A5182348C}"/>
              </c:ext>
            </c:extLst>
          </c:dPt>
          <c:dPt>
            <c:idx val="5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8F32-4C3B-91B0-A78A518234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'New Feature Class2'!$J$25:$J$30</c:f>
              <c:strCache>
                <c:ptCount val="6"/>
                <c:pt idx="0">
                  <c:v>Total "PASS" tests</c:v>
                </c:pt>
                <c:pt idx="1">
                  <c:v>Total "FAIL" tests</c:v>
                </c:pt>
                <c:pt idx="2">
                  <c:v>Total "Ongoing" tests</c:v>
                </c:pt>
                <c:pt idx="3">
                  <c:v>Total "Not yet" tests</c:v>
                </c:pt>
                <c:pt idx="4">
                  <c:v>Total "NA" tests </c:v>
                </c:pt>
                <c:pt idx="5">
                  <c:v>Total "NC" tests </c:v>
                </c:pt>
              </c:strCache>
            </c:strRef>
          </c:cat>
          <c:val>
            <c:numRef>
              <c:f>'New Feature Class2'!$L$25:$L$30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F32-4C3B-91B0-A78A5182348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global tests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9C0-46B7-9BB9-5FB904C3B7A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9C0-46B7-9BB9-5FB904C3B7AE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9C0-46B7-9BB9-5FB904C3B7A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9C0-46B7-9BB9-5FB904C3B7AE}"/>
              </c:ext>
            </c:extLst>
          </c:dPt>
          <c:dPt>
            <c:idx val="4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A9C0-46B7-9BB9-5FB904C3B7AE}"/>
              </c:ext>
            </c:extLst>
          </c:dPt>
          <c:dPt>
            <c:idx val="5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A9C0-46B7-9BB9-5FB904C3B7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Summary!$E$31:$E$36</c:f>
              <c:strCache>
                <c:ptCount val="6"/>
                <c:pt idx="0">
                  <c:v>Total "PASS" tests</c:v>
                </c:pt>
                <c:pt idx="1">
                  <c:v>Total "FAIL" tests</c:v>
                </c:pt>
                <c:pt idx="2">
                  <c:v>Total "Ongoing" tests</c:v>
                </c:pt>
                <c:pt idx="3">
                  <c:v>Total "Not yet" tests</c:v>
                </c:pt>
                <c:pt idx="4">
                  <c:v>Total "NA" tests </c:v>
                </c:pt>
                <c:pt idx="5">
                  <c:v>Total "NC" tests</c:v>
                </c:pt>
              </c:strCache>
            </c:strRef>
          </c:cat>
          <c:val>
            <c:numRef>
              <c:f>Summary!$L$31:$L$36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0.76190476190476186</c:v>
                </c:pt>
                <c:pt idx="4">
                  <c:v>0.23809523809523808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9C0-46B7-9BB9-5FB904C3B7A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Execution tests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B8A-48D8-86C7-DD07651FCF42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B8A-48D8-86C7-DD07651FCF42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B8A-48D8-86C7-DD07651FCF4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B8A-48D8-86C7-DD07651FCF4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AB8A-48D8-86C7-DD07651FCF42}"/>
              </c:ext>
            </c:extLst>
          </c:dPt>
          <c:dPt>
            <c:idx val="5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AB8A-48D8-86C7-DD07651FCF4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Summary!$E$31:$E$36</c:f>
              <c:strCache>
                <c:ptCount val="6"/>
                <c:pt idx="0">
                  <c:v>Total "PASS" tests</c:v>
                </c:pt>
                <c:pt idx="1">
                  <c:v>Total "FAIL" tests</c:v>
                </c:pt>
                <c:pt idx="2">
                  <c:v>Total "Ongoing" tests</c:v>
                </c:pt>
                <c:pt idx="3">
                  <c:v>Total "Not yet" tests</c:v>
                </c:pt>
                <c:pt idx="4">
                  <c:v>Total "NA" tests </c:v>
                </c:pt>
                <c:pt idx="5">
                  <c:v>Total "NC" tests</c:v>
                </c:pt>
              </c:strCache>
            </c:strRef>
          </c:cat>
          <c:val>
            <c:numRef>
              <c:f>Summary!$K$31:$K$36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B8A-48D8-86C7-DD07651FCF4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Defects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D08-4FB8-92B0-DB3D0D8288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D08-4FB8-92B0-DB3D0D8288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Summary!$J$65:$K$65</c:f>
              <c:strCache>
                <c:ptCount val="2"/>
                <c:pt idx="0">
                  <c:v>%implemented</c:v>
                </c:pt>
                <c:pt idx="1">
                  <c:v>%Still Opened</c:v>
                </c:pt>
              </c:strCache>
            </c:strRef>
          </c:cat>
          <c:val>
            <c:numRef>
              <c:f>Summary!$J$66:$K$66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08-4FB8-92B0-DB3D0D82881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Detailed Tickets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Summary!$G$59</c:f>
              <c:strCache>
                <c:ptCount val="1"/>
                <c:pt idx="0">
                  <c:v>CR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Summary!$E$60:$E$63</c:f>
              <c:strCache>
                <c:ptCount val="4"/>
                <c:pt idx="0">
                  <c:v>inserted</c:v>
                </c:pt>
                <c:pt idx="1">
                  <c:v>Implemented</c:v>
                </c:pt>
                <c:pt idx="2">
                  <c:v>Integrated</c:v>
                </c:pt>
                <c:pt idx="3">
                  <c:v>still opened</c:v>
                </c:pt>
              </c:strCache>
            </c:strRef>
          </c:cat>
          <c:val>
            <c:numRef>
              <c:f>Summary!$G$60:$G$63</c:f>
              <c:numCache>
                <c:formatCode>General</c:formatCode>
                <c:ptCount val="4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A9-493B-A4B8-9B9BF95BA09E}"/>
            </c:ext>
          </c:extLst>
        </c:ser>
        <c:ser>
          <c:idx val="1"/>
          <c:order val="1"/>
          <c:tx>
            <c:strRef>
              <c:f>Summary!$H$59</c:f>
              <c:strCache>
                <c:ptCount val="1"/>
                <c:pt idx="0">
                  <c:v>Minor Defect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Summary!$E$60:$E$63</c:f>
              <c:strCache>
                <c:ptCount val="4"/>
                <c:pt idx="0">
                  <c:v>inserted</c:v>
                </c:pt>
                <c:pt idx="1">
                  <c:v>Implemented</c:v>
                </c:pt>
                <c:pt idx="2">
                  <c:v>Integrated</c:v>
                </c:pt>
                <c:pt idx="3">
                  <c:v>still opened</c:v>
                </c:pt>
              </c:strCache>
            </c:strRef>
          </c:cat>
          <c:val>
            <c:numRef>
              <c:f>Summary!$H$60:$H$63</c:f>
              <c:numCache>
                <c:formatCode>General</c:formatCode>
                <c:ptCount val="4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4A9-493B-A4B8-9B9BF95BA09E}"/>
            </c:ext>
          </c:extLst>
        </c:ser>
        <c:ser>
          <c:idx val="2"/>
          <c:order val="2"/>
          <c:tx>
            <c:strRef>
              <c:f>Summary!$I$59</c:f>
              <c:strCache>
                <c:ptCount val="1"/>
                <c:pt idx="0">
                  <c:v>Normal Defect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Summary!$E$60:$E$63</c:f>
              <c:strCache>
                <c:ptCount val="4"/>
                <c:pt idx="0">
                  <c:v>inserted</c:v>
                </c:pt>
                <c:pt idx="1">
                  <c:v>Implemented</c:v>
                </c:pt>
                <c:pt idx="2">
                  <c:v>Integrated</c:v>
                </c:pt>
                <c:pt idx="3">
                  <c:v>still opened</c:v>
                </c:pt>
              </c:strCache>
            </c:strRef>
          </c:cat>
          <c:val>
            <c:numRef>
              <c:f>Summary!$I$60:$I$63</c:f>
              <c:numCache>
                <c:formatCode>General</c:formatCode>
                <c:ptCount val="4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74A9-493B-A4B8-9B9BF95BA09E}"/>
            </c:ext>
          </c:extLst>
        </c:ser>
        <c:ser>
          <c:idx val="3"/>
          <c:order val="3"/>
          <c:tx>
            <c:strRef>
              <c:f>Summary!$J$59</c:f>
              <c:strCache>
                <c:ptCount val="1"/>
                <c:pt idx="0">
                  <c:v>Critical Defect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Summary!$E$60:$E$63</c:f>
              <c:strCache>
                <c:ptCount val="4"/>
                <c:pt idx="0">
                  <c:v>inserted</c:v>
                </c:pt>
                <c:pt idx="1">
                  <c:v>Implemented</c:v>
                </c:pt>
                <c:pt idx="2">
                  <c:v>Integrated</c:v>
                </c:pt>
                <c:pt idx="3">
                  <c:v>still opened</c:v>
                </c:pt>
              </c:strCache>
            </c:strRef>
          </c:cat>
          <c:val>
            <c:numRef>
              <c:f>Summary!$J$60:$J$63</c:f>
              <c:numCache>
                <c:formatCode>General</c:formatCode>
                <c:ptCount val="4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74A9-493B-A4B8-9B9BF95BA09E}"/>
            </c:ext>
          </c:extLst>
        </c:ser>
        <c:ser>
          <c:idx val="4"/>
          <c:order val="4"/>
          <c:tx>
            <c:strRef>
              <c:f>Summary!$K$59</c:f>
              <c:strCache>
                <c:ptCount val="1"/>
                <c:pt idx="0">
                  <c:v>Blocker Defect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Summary!$E$60:$E$63</c:f>
              <c:strCache>
                <c:ptCount val="4"/>
                <c:pt idx="0">
                  <c:v>inserted</c:v>
                </c:pt>
                <c:pt idx="1">
                  <c:v>Implemented</c:v>
                </c:pt>
                <c:pt idx="2">
                  <c:v>Integrated</c:v>
                </c:pt>
                <c:pt idx="3">
                  <c:v>still opened</c:v>
                </c:pt>
              </c:strCache>
            </c:strRef>
          </c:cat>
          <c:val>
            <c:numRef>
              <c:f>Summary!$K$60:$K$63</c:f>
              <c:numCache>
                <c:formatCode>General</c:formatCode>
                <c:ptCount val="4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74A9-493B-A4B8-9B9BF95BA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7999328"/>
        <c:axId val="317999720"/>
      </c:barChart>
      <c:catAx>
        <c:axId val="31799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7999720"/>
        <c:crosses val="autoZero"/>
        <c:auto val="1"/>
        <c:lblAlgn val="ctr"/>
        <c:lblOffset val="100"/>
        <c:noMultiLvlLbl val="0"/>
      </c:catAx>
      <c:valAx>
        <c:axId val="31799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799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image" Target="../media/image2.png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2324100</xdr:colOff>
      <xdr:row>3</xdr:row>
      <xdr:rowOff>76565</xdr:rowOff>
    </xdr:to>
    <xdr:pic>
      <xdr:nvPicPr>
        <xdr:cNvPr id="2" name="Picture 1" descr="D:\Le sel en +\Realisations\TBWA\120117 Microelectronics\ST_Bloc marque_Qi_H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2305050" cy="6290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3160059</xdr:colOff>
      <xdr:row>27</xdr:row>
      <xdr:rowOff>129587</xdr:rowOff>
    </xdr:from>
    <xdr:to>
      <xdr:col>4</xdr:col>
      <xdr:colOff>1591236</xdr:colOff>
      <xdr:row>44</xdr:row>
      <xdr:rowOff>153679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1703295</xdr:colOff>
      <xdr:row>27</xdr:row>
      <xdr:rowOff>95250</xdr:rowOff>
    </xdr:from>
    <xdr:to>
      <xdr:col>8</xdr:col>
      <xdr:colOff>201706</xdr:colOff>
      <xdr:row>44</xdr:row>
      <xdr:rowOff>128867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394608</xdr:colOff>
      <xdr:row>0</xdr:row>
      <xdr:rowOff>204106</xdr:rowOff>
    </xdr:from>
    <xdr:to>
      <xdr:col>2</xdr:col>
      <xdr:colOff>493860</xdr:colOff>
      <xdr:row>2</xdr:row>
      <xdr:rowOff>126545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4895876-D0AA-4943-991D-15FA7BFC1695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715" y="204106"/>
          <a:ext cx="1809750" cy="4667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1848971</xdr:colOff>
      <xdr:row>28</xdr:row>
      <xdr:rowOff>17530</xdr:rowOff>
    </xdr:from>
    <xdr:to>
      <xdr:col>5</xdr:col>
      <xdr:colOff>112059</xdr:colOff>
      <xdr:row>45</xdr:row>
      <xdr:rowOff>75240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1B3588-B09A-40B1-8FBC-1282C1786C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212912</xdr:colOff>
      <xdr:row>28</xdr:row>
      <xdr:rowOff>28015</xdr:rowOff>
    </xdr:from>
    <xdr:to>
      <xdr:col>8</xdr:col>
      <xdr:colOff>526676</xdr:colOff>
      <xdr:row>45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B7353C-9311-4958-90AD-6AAA25E0AB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367393</xdr:colOff>
      <xdr:row>0</xdr:row>
      <xdr:rowOff>231321</xdr:rowOff>
    </xdr:from>
    <xdr:to>
      <xdr:col>2</xdr:col>
      <xdr:colOff>349783</xdr:colOff>
      <xdr:row>2</xdr:row>
      <xdr:rowOff>153760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A8926E-41DF-4279-8F70-A414784F9D2C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31321"/>
          <a:ext cx="1809750" cy="4667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176893</xdr:rowOff>
    </xdr:from>
    <xdr:to>
      <xdr:col>3</xdr:col>
      <xdr:colOff>653144</xdr:colOff>
      <xdr:row>2</xdr:row>
      <xdr:rowOff>99332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52AE67-0A53-49F6-A572-E8758D42B18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76893"/>
          <a:ext cx="1809750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847726</xdr:colOff>
      <xdr:row>36</xdr:row>
      <xdr:rowOff>104775</xdr:rowOff>
    </xdr:from>
    <xdr:to>
      <xdr:col>5</xdr:col>
      <xdr:colOff>1374323</xdr:colOff>
      <xdr:row>53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FA4374-E549-40D8-9028-764924D122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2503715</xdr:colOff>
      <xdr:row>36</xdr:row>
      <xdr:rowOff>104775</xdr:rowOff>
    </xdr:from>
    <xdr:to>
      <xdr:col>10</xdr:col>
      <xdr:colOff>533400</xdr:colOff>
      <xdr:row>53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B7869D9-29D0-4934-9195-23A570BD6C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514350</xdr:colOff>
      <xdr:row>67</xdr:row>
      <xdr:rowOff>19050</xdr:rowOff>
    </xdr:from>
    <xdr:to>
      <xdr:col>5</xdr:col>
      <xdr:colOff>705970</xdr:colOff>
      <xdr:row>84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8C5C4F9-4F92-431A-8F98-A3CE3AEA84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907675</xdr:colOff>
      <xdr:row>67</xdr:row>
      <xdr:rowOff>22411</xdr:rowOff>
    </xdr:from>
    <xdr:to>
      <xdr:col>12</xdr:col>
      <xdr:colOff>1019735</xdr:colOff>
      <xdr:row>84</xdr:row>
      <xdr:rowOff>17649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F78AFF0-6B40-4CBC-9AA7-21A2AEE36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.com/content/ccc/resource/technical/document/programming_manual/5b/ca/8d/83/56/7f/40/08/CD00228163.pdf/files/CD00228163.pdf/jcr:content/translations/en.CD00228163.pdf" TargetMode="External"/><Relationship Id="rId13" Type="http://schemas.openxmlformats.org/officeDocument/2006/relationships/hyperlink" Target="https://www.st.com/resource/en/application_note/dm00493651-introduction-to-stm32-microcontrollers-security-stmicroelectronics.pdf" TargetMode="External"/><Relationship Id="rId18" Type="http://schemas.openxmlformats.org/officeDocument/2006/relationships/hyperlink" Target="mailto:maryem.habechi@st.com" TargetMode="External"/><Relationship Id="rId3" Type="http://schemas.openxmlformats.org/officeDocument/2006/relationships/hyperlink" Target="https://codex.cro.st.com/plugins/docman/index.php?group_id=3244&amp;action=show&amp;id=649653" TargetMode="External"/><Relationship Id="rId21" Type="http://schemas.openxmlformats.org/officeDocument/2006/relationships/hyperlink" Target="http://intranet.lme.st.com:8000/php-bin/medoc/" TargetMode="External"/><Relationship Id="rId7" Type="http://schemas.openxmlformats.org/officeDocument/2006/relationships/hyperlink" Target="http://www.st.com/content/ccc/resource/technical/document/programming_manual/group0/78/47/33/dd/30/37/4c/66/DM00237416/files/DM00237416.pdf/jcr:content/translations/en.DM00237416.pdf" TargetMode="External"/><Relationship Id="rId12" Type="http://schemas.openxmlformats.org/officeDocument/2006/relationships/hyperlink" Target="https://www.st.com/resource/en/programming_manual/dm00650283-stm32-cortexm33-mcus-programming-manual-stmicroelectronics.pdf" TargetMode="External"/><Relationship Id="rId17" Type="http://schemas.openxmlformats.org/officeDocument/2006/relationships/hyperlink" Target="mailto:Jassem.ouhibi@st.com" TargetMode="External"/><Relationship Id="rId2" Type="http://schemas.openxmlformats.org/officeDocument/2006/relationships/hyperlink" Target="https://intbugzilla.st.com/enter_bug.cgi?product=STM32CubeProgrammer" TargetMode="External"/><Relationship Id="rId16" Type="http://schemas.openxmlformats.org/officeDocument/2006/relationships/hyperlink" Target="mailto:ghada.haddad@st.com" TargetMode="External"/><Relationship Id="rId20" Type="http://schemas.openxmlformats.org/officeDocument/2006/relationships/hyperlink" Target="http://intranet.lme.st.com:8000/php-bin/medoc/" TargetMode="External"/><Relationship Id="rId1" Type="http://schemas.openxmlformats.org/officeDocument/2006/relationships/hyperlink" Target="http://codex.cro.st.com/plugins/tracker/?tracker=10166" TargetMode="External"/><Relationship Id="rId6" Type="http://schemas.openxmlformats.org/officeDocument/2006/relationships/hyperlink" Target="http://www.st.com/content/ccc/resource/technical/document/programming_manual/6c/3a/cb/e7/e4/ea/44/9b/DM00046982.pdf/files/DM00046982.pdf/jcr:content/translations/en.DM00046982.pdf" TargetMode="External"/><Relationship Id="rId11" Type="http://schemas.openxmlformats.org/officeDocument/2006/relationships/hyperlink" Target="http://dita.st.com/sites/tlms/Lists/Drafts_MMS_MICROCONTROLLERS/Attachments/6920/AN5054_draft_h.pdf" TargetMode="External"/><Relationship Id="rId5" Type="http://schemas.openxmlformats.org/officeDocument/2006/relationships/hyperlink" Target="https://codex.cro.st.com/plugins/docman/index.php?group_id=3244&amp;id=481821&amp;action=show" TargetMode="External"/><Relationship Id="rId15" Type="http://schemas.openxmlformats.org/officeDocument/2006/relationships/hyperlink" Target="mailto:mouna.ben-rhouma@st.com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://www.st.com/content/ccc/resource/technical/document/programming_manual/18/b4/a2/d9/87/cd/4f/18/DM00104451.pdf/files/DM00104451.pdf/jcr:content/translations/en.DM00104451.pdf" TargetMode="External"/><Relationship Id="rId19" Type="http://schemas.openxmlformats.org/officeDocument/2006/relationships/hyperlink" Target="mailto:imen.cheikhali@st.com" TargetMode="External"/><Relationship Id="rId4" Type="http://schemas.openxmlformats.org/officeDocument/2006/relationships/hyperlink" Target="http://www.st.com/content/ccc/resource/technical/document/application_note/b9/9b/16/3a/12/1e/40/0c/CD00167594.pdf/files/CD00167594.pdf/jcr:content/translations/en.CD00167594.pdf" TargetMode="External"/><Relationship Id="rId9" Type="http://schemas.openxmlformats.org/officeDocument/2006/relationships/hyperlink" Target="http://www.st.com/content/ccc/resource/technical/document/programming_manual/fc/90/c7/17/a1/44/43/89/DM00051352.pdf/files/DM00051352.pdf/jcr:content/translations/en.DM00051352.pdf" TargetMode="External"/><Relationship Id="rId14" Type="http://schemas.openxmlformats.org/officeDocument/2006/relationships/hyperlink" Target="https://codex.cro.st.com/plugins/docman/index.php?group_id=3244&amp;action=show&amp;id=686798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workbookViewId="0">
      <selection activeCell="L14" sqref="L14"/>
    </sheetView>
  </sheetViews>
  <sheetFormatPr defaultRowHeight="12.75"/>
  <cols>
    <col min="1" max="1" width="45.42578125" style="2" customWidth="1"/>
    <col min="2" max="2" width="20.28515625" style="2" customWidth="1"/>
    <col min="3" max="3" width="23.85546875" style="2" customWidth="1"/>
    <col min="4" max="4" width="24.42578125" style="2" customWidth="1"/>
    <col min="5" max="5" width="22.42578125" style="2" customWidth="1"/>
    <col min="6" max="6" width="15.5703125" style="2" customWidth="1"/>
    <col min="7" max="7" width="21" style="2" customWidth="1"/>
    <col min="8" max="8" width="17.7109375" style="2" customWidth="1"/>
    <col min="9" max="16384" width="9.140625" style="2"/>
  </cols>
  <sheetData>
    <row r="1" spans="1:7" ht="21">
      <c r="A1" s="1"/>
      <c r="B1" s="117" t="s">
        <v>166</v>
      </c>
      <c r="C1" s="117"/>
      <c r="D1" s="117"/>
      <c r="E1" s="117"/>
      <c r="F1" s="117"/>
      <c r="G1" s="118"/>
    </row>
    <row r="2" spans="1:7" ht="21">
      <c r="A2" s="3"/>
      <c r="B2" s="119" t="s">
        <v>25</v>
      </c>
      <c r="C2" s="119"/>
      <c r="D2" s="119"/>
      <c r="E2" s="119"/>
      <c r="F2" s="119"/>
      <c r="G2" s="120"/>
    </row>
    <row r="3" spans="1:7" ht="24" thickBot="1">
      <c r="A3" s="4"/>
      <c r="B3" s="121" t="s">
        <v>206</v>
      </c>
      <c r="C3" s="122"/>
      <c r="D3" s="122"/>
      <c r="E3" s="122"/>
      <c r="F3" s="122"/>
      <c r="G3" s="123"/>
    </row>
    <row r="4" spans="1:7" ht="27" thickBot="1">
      <c r="A4" s="5"/>
      <c r="B4" s="6"/>
      <c r="C4" s="6"/>
      <c r="D4" s="6"/>
      <c r="E4" s="6"/>
      <c r="F4" s="7"/>
      <c r="G4" s="8"/>
    </row>
    <row r="5" spans="1:7" ht="39.75" thickTop="1" thickBot="1">
      <c r="A5" s="9" t="s">
        <v>99</v>
      </c>
      <c r="B5" s="6"/>
      <c r="C5" s="6"/>
      <c r="D5" s="6"/>
      <c r="E5" s="6"/>
      <c r="F5" s="7"/>
      <c r="G5" s="8"/>
    </row>
    <row r="6" spans="1:7" ht="27.75" thickTop="1" thickBot="1">
      <c r="A6" s="10"/>
      <c r="B6" s="6"/>
      <c r="C6" s="6"/>
      <c r="D6" s="6"/>
      <c r="E6" s="6"/>
      <c r="F6" s="7"/>
      <c r="G6" s="8"/>
    </row>
    <row r="7" spans="1:7" ht="17.25" thickTop="1" thickBot="1">
      <c r="A7" s="11" t="s">
        <v>0</v>
      </c>
      <c r="B7" s="7"/>
      <c r="C7" s="7"/>
      <c r="D7" s="7"/>
      <c r="E7" s="7"/>
      <c r="F7" s="7"/>
      <c r="G7" s="8"/>
    </row>
    <row r="8" spans="1:7" ht="29.25" customHeight="1">
      <c r="A8" s="124" t="s">
        <v>207</v>
      </c>
      <c r="B8" s="125"/>
      <c r="C8" s="125"/>
      <c r="D8" s="125"/>
      <c r="E8" s="125"/>
      <c r="F8" s="125"/>
      <c r="G8" s="126"/>
    </row>
    <row r="9" spans="1:7" s="13" customFormat="1">
      <c r="A9" s="129" t="s">
        <v>13</v>
      </c>
      <c r="B9" s="130"/>
      <c r="C9" s="130"/>
      <c r="D9" s="130"/>
      <c r="E9" s="130"/>
      <c r="F9" s="130"/>
      <c r="G9" s="131"/>
    </row>
    <row r="10" spans="1:7" s="14" customFormat="1" ht="13.5" thickBot="1">
      <c r="A10" s="132" t="s">
        <v>26</v>
      </c>
      <c r="B10" s="133"/>
      <c r="C10" s="133"/>
      <c r="D10" s="133"/>
      <c r="E10" s="133"/>
      <c r="F10" s="133"/>
      <c r="G10" s="134"/>
    </row>
    <row r="11" spans="1:7" s="56" customFormat="1" ht="13.5" thickBot="1">
      <c r="A11" s="151" t="s">
        <v>213</v>
      </c>
      <c r="B11" s="152"/>
      <c r="C11" s="152"/>
      <c r="D11" s="152"/>
      <c r="E11" s="152"/>
      <c r="F11" s="152"/>
      <c r="G11" s="153"/>
    </row>
    <row r="12" spans="1:7" s="56" customFormat="1" ht="13.5" thickBot="1">
      <c r="A12" s="151" t="s">
        <v>214</v>
      </c>
      <c r="B12" s="152"/>
      <c r="C12" s="152"/>
      <c r="D12" s="152"/>
      <c r="E12" s="152"/>
      <c r="F12" s="152"/>
      <c r="G12" s="153"/>
    </row>
    <row r="13" spans="1:7" ht="13.5" thickBot="1"/>
    <row r="14" spans="1:7" ht="16.5" thickTop="1">
      <c r="A14" s="11" t="s">
        <v>3</v>
      </c>
      <c r="B14" s="7"/>
      <c r="C14" s="7"/>
      <c r="D14" s="7"/>
      <c r="E14" s="7"/>
      <c r="F14" s="7"/>
    </row>
    <row r="15" spans="1:7" ht="15">
      <c r="A15" s="20" t="s">
        <v>4</v>
      </c>
      <c r="B15" s="127" t="s">
        <v>1</v>
      </c>
      <c r="C15" s="128"/>
      <c r="D15" s="127" t="s">
        <v>2</v>
      </c>
      <c r="E15" s="127"/>
      <c r="F15" s="127"/>
      <c r="G15" s="127"/>
    </row>
    <row r="16" spans="1:7" s="56" customFormat="1">
      <c r="A16" s="21" t="s">
        <v>14</v>
      </c>
      <c r="B16" s="136" t="s">
        <v>118</v>
      </c>
      <c r="C16" s="136"/>
      <c r="D16" s="137" t="s">
        <v>10</v>
      </c>
      <c r="E16" s="137"/>
      <c r="F16" s="137"/>
      <c r="G16" s="137"/>
    </row>
    <row r="17" spans="1:7" s="56" customFormat="1">
      <c r="A17" s="21" t="s">
        <v>60</v>
      </c>
      <c r="B17" s="138" t="s">
        <v>119</v>
      </c>
      <c r="C17" s="139"/>
      <c r="D17" s="140" t="s">
        <v>61</v>
      </c>
      <c r="E17" s="141"/>
      <c r="F17" s="141"/>
      <c r="G17" s="142"/>
    </row>
    <row r="18" spans="1:7" s="56" customFormat="1">
      <c r="A18" s="21" t="s">
        <v>68</v>
      </c>
      <c r="B18" s="136" t="s">
        <v>120</v>
      </c>
      <c r="C18" s="136"/>
      <c r="D18" s="137" t="s">
        <v>69</v>
      </c>
      <c r="E18" s="137"/>
      <c r="F18" s="137"/>
      <c r="G18" s="137"/>
    </row>
    <row r="19" spans="1:7" s="56" customFormat="1">
      <c r="A19" s="21" t="s">
        <v>70</v>
      </c>
      <c r="B19" s="136" t="s">
        <v>71</v>
      </c>
      <c r="C19" s="136"/>
      <c r="D19" s="137"/>
      <c r="E19" s="137"/>
      <c r="F19" s="137"/>
      <c r="G19" s="137"/>
    </row>
    <row r="20" spans="1:7" s="56" customFormat="1">
      <c r="A20" s="21" t="s">
        <v>72</v>
      </c>
      <c r="B20" s="136" t="s">
        <v>73</v>
      </c>
      <c r="C20" s="136"/>
      <c r="D20" s="137"/>
      <c r="E20" s="137"/>
      <c r="F20" s="137"/>
      <c r="G20" s="137"/>
    </row>
    <row r="21" spans="1:7" s="56" customFormat="1">
      <c r="A21" s="21" t="s">
        <v>74</v>
      </c>
      <c r="B21" s="136" t="s">
        <v>75</v>
      </c>
      <c r="C21" s="136"/>
      <c r="D21" s="137"/>
      <c r="E21" s="137"/>
      <c r="F21" s="137"/>
      <c r="G21" s="137"/>
    </row>
    <row r="22" spans="1:7" s="56" customFormat="1">
      <c r="A22" s="22" t="s">
        <v>76</v>
      </c>
      <c r="B22" s="136" t="s">
        <v>77</v>
      </c>
      <c r="C22" s="136"/>
      <c r="D22" s="137"/>
      <c r="E22" s="137"/>
      <c r="F22" s="137"/>
      <c r="G22" s="137"/>
    </row>
    <row r="23" spans="1:7" s="56" customFormat="1">
      <c r="A23" s="22" t="s">
        <v>79</v>
      </c>
      <c r="B23" s="136" t="s">
        <v>78</v>
      </c>
      <c r="C23" s="136"/>
      <c r="D23" s="137"/>
      <c r="E23" s="137"/>
      <c r="F23" s="137"/>
      <c r="G23" s="137"/>
    </row>
    <row r="24" spans="1:7" s="56" customFormat="1">
      <c r="A24" s="22" t="s">
        <v>121</v>
      </c>
      <c r="B24" s="73"/>
      <c r="C24" s="74"/>
      <c r="D24" s="75"/>
      <c r="E24" s="76"/>
      <c r="F24" s="76"/>
      <c r="G24" s="77"/>
    </row>
    <row r="25" spans="1:7" s="56" customFormat="1">
      <c r="A25" s="22" t="s">
        <v>81</v>
      </c>
      <c r="B25" s="138" t="s">
        <v>82</v>
      </c>
      <c r="C25" s="139"/>
      <c r="D25" s="140" t="s">
        <v>122</v>
      </c>
      <c r="E25" s="141"/>
      <c r="F25" s="141"/>
      <c r="G25" s="142"/>
    </row>
    <row r="26" spans="1:7" s="56" customFormat="1">
      <c r="A26" s="22" t="s">
        <v>123</v>
      </c>
      <c r="B26" s="138" t="s">
        <v>124</v>
      </c>
      <c r="C26" s="139"/>
      <c r="D26" s="75"/>
      <c r="E26" s="76"/>
      <c r="F26" s="76"/>
      <c r="G26" s="77"/>
    </row>
    <row r="27" spans="1:7" s="56" customFormat="1">
      <c r="A27" s="80" t="s">
        <v>125</v>
      </c>
      <c r="B27" s="136" t="s">
        <v>126</v>
      </c>
      <c r="C27" s="136"/>
      <c r="D27" s="137"/>
      <c r="E27" s="137"/>
      <c r="F27" s="137"/>
      <c r="G27" s="137"/>
    </row>
    <row r="29" spans="1:7" ht="13.5" thickBot="1">
      <c r="A29" s="12"/>
    </row>
    <row r="30" spans="1:7" ht="16.5" thickTop="1">
      <c r="A30" s="11" t="s">
        <v>5</v>
      </c>
      <c r="B30" s="7"/>
      <c r="C30" s="7"/>
      <c r="D30" s="7"/>
      <c r="E30" s="7"/>
      <c r="F30" s="7"/>
    </row>
    <row r="31" spans="1:7">
      <c r="A31" s="17" t="s">
        <v>6</v>
      </c>
      <c r="B31" s="17" t="s">
        <v>7</v>
      </c>
      <c r="C31" s="127" t="s">
        <v>8</v>
      </c>
      <c r="D31" s="135"/>
      <c r="E31" s="116" t="s">
        <v>9</v>
      </c>
      <c r="F31" s="116"/>
      <c r="G31" s="116"/>
    </row>
    <row r="32" spans="1:7" ht="15">
      <c r="A32" s="18" t="s">
        <v>10</v>
      </c>
      <c r="B32" s="15" t="s">
        <v>51</v>
      </c>
      <c r="C32" s="114" t="s">
        <v>87</v>
      </c>
      <c r="D32" s="150"/>
      <c r="E32" s="147">
        <v>1575183</v>
      </c>
      <c r="F32" s="148"/>
      <c r="G32" s="149"/>
    </row>
    <row r="33" spans="1:7" s="16" customFormat="1">
      <c r="A33" s="111" t="s">
        <v>208</v>
      </c>
      <c r="B33" s="112" t="s">
        <v>209</v>
      </c>
      <c r="C33" s="143" t="s">
        <v>210</v>
      </c>
      <c r="D33" s="144"/>
      <c r="E33" s="145">
        <v>1575176</v>
      </c>
      <c r="F33" s="146"/>
      <c r="G33" s="144"/>
    </row>
    <row r="34" spans="1:7">
      <c r="A34" s="111" t="s">
        <v>108</v>
      </c>
      <c r="B34" s="69" t="s">
        <v>109</v>
      </c>
      <c r="C34" s="114" t="s">
        <v>110</v>
      </c>
      <c r="D34" s="115"/>
      <c r="E34" s="115">
        <v>1575136</v>
      </c>
      <c r="F34" s="115"/>
      <c r="G34" s="115"/>
    </row>
    <row r="35" spans="1:7">
      <c r="A35" s="111" t="s">
        <v>84</v>
      </c>
      <c r="B35" s="24" t="s">
        <v>86</v>
      </c>
      <c r="C35" s="143" t="s">
        <v>85</v>
      </c>
      <c r="D35" s="144"/>
      <c r="E35" s="145">
        <v>1575140</v>
      </c>
      <c r="F35" s="146"/>
      <c r="G35" s="144"/>
    </row>
    <row r="36" spans="1:7">
      <c r="A36" s="111" t="s">
        <v>90</v>
      </c>
      <c r="B36" s="46" t="s">
        <v>91</v>
      </c>
      <c r="C36" s="143" t="s">
        <v>92</v>
      </c>
      <c r="D36" s="144"/>
      <c r="E36" s="145">
        <v>1575108</v>
      </c>
      <c r="F36" s="146"/>
      <c r="G36" s="144"/>
    </row>
    <row r="37" spans="1:7">
      <c r="A37" s="111" t="s">
        <v>211</v>
      </c>
      <c r="B37" s="19" t="s">
        <v>212</v>
      </c>
      <c r="C37" s="114"/>
      <c r="D37" s="115"/>
      <c r="E37" s="115"/>
      <c r="F37" s="115"/>
      <c r="G37" s="115"/>
    </row>
    <row r="38" spans="1:7" s="56" customFormat="1" ht="13.5" thickBot="1">
      <c r="A38" s="27"/>
      <c r="C38" s="113"/>
      <c r="D38" s="27"/>
      <c r="E38" s="27"/>
      <c r="F38" s="27"/>
      <c r="G38" s="27"/>
    </row>
    <row r="39" spans="1:7" ht="13.5" thickTop="1">
      <c r="A39" s="11" t="s">
        <v>100</v>
      </c>
    </row>
    <row r="40" spans="1:7">
      <c r="A40" s="48" t="s">
        <v>101</v>
      </c>
      <c r="B40" s="48" t="s">
        <v>102</v>
      </c>
      <c r="C40" s="48" t="s">
        <v>103</v>
      </c>
      <c r="D40" s="48" t="s">
        <v>104</v>
      </c>
    </row>
    <row r="41" spans="1:7" ht="38.25">
      <c r="A41" s="68">
        <v>43831</v>
      </c>
      <c r="B41" s="48" t="s">
        <v>10</v>
      </c>
      <c r="C41" s="37" t="s">
        <v>105</v>
      </c>
      <c r="D41" s="47" t="s">
        <v>106</v>
      </c>
    </row>
    <row r="42" spans="1:7" ht="38.25">
      <c r="A42" s="68">
        <v>44075</v>
      </c>
      <c r="B42" s="48" t="s">
        <v>10</v>
      </c>
      <c r="C42" s="37" t="s">
        <v>105</v>
      </c>
      <c r="D42" s="47" t="s">
        <v>107</v>
      </c>
    </row>
    <row r="43" spans="1:7" ht="51">
      <c r="A43" s="68">
        <v>44260</v>
      </c>
      <c r="B43" s="70" t="s">
        <v>10</v>
      </c>
      <c r="C43" s="37" t="s">
        <v>105</v>
      </c>
      <c r="D43" s="47" t="s">
        <v>111</v>
      </c>
    </row>
  </sheetData>
  <mergeCells count="45">
    <mergeCell ref="A11:G11"/>
    <mergeCell ref="D25:G25"/>
    <mergeCell ref="B19:C19"/>
    <mergeCell ref="D19:G19"/>
    <mergeCell ref="B20:C20"/>
    <mergeCell ref="D20:G20"/>
    <mergeCell ref="B21:C21"/>
    <mergeCell ref="D21:G21"/>
    <mergeCell ref="A12:G12"/>
    <mergeCell ref="B22:C22"/>
    <mergeCell ref="D22:G22"/>
    <mergeCell ref="B23:C23"/>
    <mergeCell ref="D23:G23"/>
    <mergeCell ref="B18:C18"/>
    <mergeCell ref="D18:G18"/>
    <mergeCell ref="C36:D36"/>
    <mergeCell ref="E36:G36"/>
    <mergeCell ref="C35:D35"/>
    <mergeCell ref="E35:G35"/>
    <mergeCell ref="E32:G32"/>
    <mergeCell ref="C32:D32"/>
    <mergeCell ref="C34:D34"/>
    <mergeCell ref="E34:G34"/>
    <mergeCell ref="C33:D33"/>
    <mergeCell ref="E33:G33"/>
    <mergeCell ref="B26:C26"/>
    <mergeCell ref="B27:C27"/>
    <mergeCell ref="D27:G27"/>
    <mergeCell ref="B25:C25"/>
    <mergeCell ref="C37:D37"/>
    <mergeCell ref="E37:G37"/>
    <mergeCell ref="E31:G31"/>
    <mergeCell ref="B1:G1"/>
    <mergeCell ref="B2:G2"/>
    <mergeCell ref="B3:G3"/>
    <mergeCell ref="A8:G8"/>
    <mergeCell ref="B15:C15"/>
    <mergeCell ref="D15:G15"/>
    <mergeCell ref="A9:G9"/>
    <mergeCell ref="A10:G10"/>
    <mergeCell ref="C31:D31"/>
    <mergeCell ref="B16:C16"/>
    <mergeCell ref="D16:G16"/>
    <mergeCell ref="B17:C17"/>
    <mergeCell ref="D17:G17"/>
  </mergeCells>
  <hyperlinks>
    <hyperlink ref="A9:G9" r:id="rId1" display="STM32 Programming Tools codex Link" xr:uid="{00000000-0004-0000-0000-000001000000}"/>
    <hyperlink ref="A10:G10" r:id="rId2" display="STM32CubeProgrammer Bugzilla link" xr:uid="{00000000-0004-0000-0000-000006000000}"/>
    <hyperlink ref="A16" r:id="rId3" xr:uid="{77C398F2-82A0-4A98-8B2F-D7B53DFEF779}"/>
    <hyperlink ref="A17" r:id="rId4" xr:uid="{CC6A3F87-AF92-47FD-963F-26B2617C03CC}"/>
    <hyperlink ref="A18" r:id="rId5" display="SPEC Wildcat SSP" xr:uid="{ECF803CD-49CD-454B-80BB-7EAF80BA2149}"/>
    <hyperlink ref="A19" r:id="rId6" xr:uid="{D84FC43D-AC2F-4773-8133-E9AB023D8E0B}"/>
    <hyperlink ref="A20" r:id="rId7" xr:uid="{43977173-83F1-4B43-B6F3-604BB836B6B4}"/>
    <hyperlink ref="A21" r:id="rId8" xr:uid="{FD0124CD-6FD5-4103-9631-B4F7AEEAEF4C}"/>
    <hyperlink ref="A22" r:id="rId9" xr:uid="{957F078D-04E0-490D-A95F-76EAD80B28D3}"/>
    <hyperlink ref="A23" r:id="rId10" xr:uid="{69A4B9DE-FED8-4A09-BE78-35F4F11DBEBC}"/>
    <hyperlink ref="A25" r:id="rId11" xr:uid="{7E1DAB58-5DEE-4B87-ADC2-D5E54429B36E}"/>
    <hyperlink ref="A24" r:id="rId12" display="https://www.st.com/resource/en/programming_manual/dm00650283-stm32-cortexm33-mcus-programming-manual-stmicroelectronics.pdf" xr:uid="{D3E310B3-D215-48F3-BE5C-D2F902FD7169}"/>
    <hyperlink ref="A26" r:id="rId13" xr:uid="{FCC2D3F6-A3AC-40FE-9FB7-6F82E1C07DCC}"/>
    <hyperlink ref="A27" r:id="rId14" xr:uid="{4816DD64-26A3-4543-88CB-043FB73817E4}"/>
    <hyperlink ref="C32" r:id="rId15" xr:uid="{000003FF-E82F-4BDB-8E0C-B138B02CAD5A}"/>
    <hyperlink ref="C35" r:id="rId16" xr:uid="{47FEC5E2-6534-444F-A15B-EB9C2894DB64}"/>
    <hyperlink ref="C36" r:id="rId17" xr:uid="{59F0D200-7AD3-4EF3-A8C6-2BA9A0B0C69C}"/>
    <hyperlink ref="C34" r:id="rId18" xr:uid="{5BC7D9ED-882E-4D73-88CE-4E79E0A0E415}"/>
    <hyperlink ref="C33" r:id="rId19" xr:uid="{015C80BC-591A-4644-B4D7-068403C4E0BD}"/>
    <hyperlink ref="A11:G11" r:id="rId20" display="STM32CubeProgrammer_NewFeature_Verif&amp;Valid_PTS_Product_Test_Specification_Template [cx724658]" xr:uid="{761A98DF-5F6C-4083-B7FD-384328B6EC39}"/>
    <hyperlink ref="A12:G12" r:id="rId21" display="STM32CubeProgrammer_NewFeature_Verif&amp;Valid_Test_Strategy_and_Plan_Template [cx724655]" xr:uid="{8186A6ED-AEAA-47DA-B55F-2B5CECD2AFAB}"/>
  </hyperlinks>
  <pageMargins left="0.7" right="0.7" top="0.75" bottom="0.75" header="0.3" footer="0.3"/>
  <pageSetup orientation="portrait" r:id="rId22"/>
  <headerFooter>
    <oddFooter>&amp;R&amp;1#&amp;"Arial"&amp;12&amp;KFF0000ST Restricted</oddFooter>
  </headerFooter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5"/>
  <sheetViews>
    <sheetView zoomScale="85" zoomScaleNormal="85" workbookViewId="0">
      <selection activeCell="G20" sqref="G20"/>
    </sheetView>
  </sheetViews>
  <sheetFormatPr defaultRowHeight="12.75"/>
  <cols>
    <col min="1" max="1" width="3" style="56" customWidth="1"/>
    <col min="2" max="2" width="25.5703125" style="56" bestFit="1" customWidth="1"/>
    <col min="3" max="3" width="18.140625" style="56" bestFit="1" customWidth="1"/>
    <col min="4" max="4" width="65.7109375" style="56" customWidth="1"/>
    <col min="5" max="5" width="33" style="56" customWidth="1"/>
    <col min="6" max="6" width="15.7109375" style="56" customWidth="1"/>
    <col min="7" max="7" width="10" style="56" customWidth="1"/>
    <col min="8" max="8" width="9.85546875" style="56" customWidth="1"/>
    <col min="9" max="9" width="10" style="56" customWidth="1"/>
    <col min="10" max="10" width="18.140625" style="56" bestFit="1" customWidth="1"/>
    <col min="11" max="11" width="7.42578125" style="56" customWidth="1"/>
    <col min="12" max="12" width="10.28515625" style="56" customWidth="1"/>
    <col min="13" max="13" width="9.42578125" style="56" customWidth="1"/>
    <col min="14" max="14" width="8.5703125" style="56" customWidth="1"/>
    <col min="15" max="15" width="9.5703125" style="56" customWidth="1"/>
    <col min="16" max="16" width="9.85546875" style="56" customWidth="1"/>
    <col min="17" max="17" width="31" style="56" customWidth="1"/>
    <col min="18" max="18" width="66" style="56" customWidth="1"/>
    <col min="19" max="20" width="30.5703125" style="56" customWidth="1"/>
    <col min="21" max="16384" width="9.140625" style="56"/>
  </cols>
  <sheetData>
    <row r="1" spans="2:18" ht="21">
      <c r="B1" s="27"/>
      <c r="C1" s="27"/>
      <c r="D1" s="119" t="s">
        <v>166</v>
      </c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</row>
    <row r="2" spans="2:18" ht="21">
      <c r="B2" s="27"/>
      <c r="C2" s="27"/>
      <c r="D2" s="119" t="s">
        <v>25</v>
      </c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</row>
    <row r="3" spans="2:18" ht="21">
      <c r="D3" s="119" t="s">
        <v>206</v>
      </c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</row>
    <row r="4" spans="2:18" ht="26.25">
      <c r="B4" s="27"/>
      <c r="C4" s="27"/>
      <c r="D4" s="27"/>
      <c r="E4" s="26"/>
      <c r="F4" s="26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</row>
    <row r="5" spans="2:18" ht="19.5" customHeight="1">
      <c r="B5" s="154"/>
      <c r="C5" s="154"/>
      <c r="D5" s="154"/>
      <c r="E5" s="154"/>
      <c r="F5" s="15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2:18" ht="13.5" customHeight="1">
      <c r="F6" s="159" t="s">
        <v>203</v>
      </c>
      <c r="G6" s="159"/>
      <c r="H6" s="159"/>
      <c r="I6" s="159"/>
      <c r="K6" s="159" t="s">
        <v>15</v>
      </c>
      <c r="L6" s="159"/>
      <c r="M6" s="159"/>
      <c r="N6" s="159"/>
      <c r="O6" s="159"/>
      <c r="P6" s="159"/>
    </row>
    <row r="7" spans="2:18" ht="13.5" customHeight="1">
      <c r="F7" s="160" t="s">
        <v>204</v>
      </c>
      <c r="G7" s="163" t="s">
        <v>205</v>
      </c>
      <c r="H7" s="164"/>
      <c r="I7" s="164"/>
      <c r="K7" s="165" t="s">
        <v>27</v>
      </c>
      <c r="L7" s="162" t="s">
        <v>35</v>
      </c>
      <c r="M7" s="162"/>
      <c r="N7" s="162" t="s">
        <v>17</v>
      </c>
      <c r="O7" s="162" t="s">
        <v>19</v>
      </c>
      <c r="P7" s="162" t="s">
        <v>34</v>
      </c>
    </row>
    <row r="8" spans="2:18" ht="45">
      <c r="B8" s="107" t="s">
        <v>80</v>
      </c>
      <c r="C8" s="107" t="s">
        <v>37</v>
      </c>
      <c r="D8" s="106" t="s">
        <v>165</v>
      </c>
      <c r="E8" s="109" t="s">
        <v>94</v>
      </c>
      <c r="F8" s="161"/>
      <c r="G8" s="108" t="s">
        <v>83</v>
      </c>
      <c r="H8" s="108" t="s">
        <v>89</v>
      </c>
      <c r="I8" s="39" t="s">
        <v>93</v>
      </c>
      <c r="J8" s="39" t="s">
        <v>31</v>
      </c>
      <c r="K8" s="165"/>
      <c r="L8" s="58" t="s">
        <v>16</v>
      </c>
      <c r="M8" s="58" t="s">
        <v>33</v>
      </c>
      <c r="N8" s="162"/>
      <c r="O8" s="162"/>
      <c r="P8" s="162"/>
      <c r="Q8" s="57" t="s">
        <v>20</v>
      </c>
      <c r="R8" s="57" t="s">
        <v>21</v>
      </c>
    </row>
    <row r="9" spans="2:18">
      <c r="B9" s="157" t="s">
        <v>167</v>
      </c>
      <c r="C9" s="105" t="s">
        <v>168</v>
      </c>
      <c r="D9" s="31" t="s">
        <v>169</v>
      </c>
      <c r="E9" s="31"/>
      <c r="F9" s="31"/>
      <c r="G9" s="51" t="s">
        <v>88</v>
      </c>
      <c r="H9" s="51" t="s">
        <v>88</v>
      </c>
      <c r="I9" s="51" t="s">
        <v>88</v>
      </c>
      <c r="J9" s="45"/>
      <c r="K9" s="15" t="s">
        <v>51</v>
      </c>
      <c r="L9" s="59">
        <v>2</v>
      </c>
      <c r="M9" s="59">
        <v>2</v>
      </c>
      <c r="N9" s="59">
        <v>0</v>
      </c>
      <c r="O9" s="62">
        <f>N9/M9</f>
        <v>0</v>
      </c>
      <c r="P9" s="65">
        <f>(M9-L9)/L9</f>
        <v>0</v>
      </c>
      <c r="Q9" s="36"/>
      <c r="R9" s="35"/>
    </row>
    <row r="10" spans="2:18" ht="19.5" customHeight="1">
      <c r="B10" s="158"/>
      <c r="C10" s="105" t="s">
        <v>170</v>
      </c>
      <c r="D10" s="31" t="s">
        <v>171</v>
      </c>
      <c r="E10" s="31"/>
      <c r="F10" s="31"/>
      <c r="G10" s="51" t="s">
        <v>88</v>
      </c>
      <c r="H10" s="51" t="s">
        <v>88</v>
      </c>
      <c r="I10" s="51" t="s">
        <v>95</v>
      </c>
      <c r="J10" s="45"/>
      <c r="K10" s="19" t="s">
        <v>11</v>
      </c>
      <c r="L10" s="60"/>
      <c r="M10" s="60"/>
      <c r="N10" s="60"/>
      <c r="O10" s="63"/>
      <c r="P10" s="66"/>
      <c r="Q10" s="36"/>
      <c r="R10" s="35"/>
    </row>
    <row r="11" spans="2:18">
      <c r="B11" s="157" t="s">
        <v>172</v>
      </c>
      <c r="C11" s="105" t="s">
        <v>173</v>
      </c>
      <c r="D11" s="31" t="s">
        <v>174</v>
      </c>
      <c r="E11" s="31"/>
      <c r="F11" s="31"/>
      <c r="G11" s="51" t="s">
        <v>88</v>
      </c>
      <c r="H11" s="51" t="s">
        <v>88</v>
      </c>
      <c r="I11" s="51" t="s">
        <v>95</v>
      </c>
      <c r="J11" s="45"/>
      <c r="K11" s="24" t="s">
        <v>86</v>
      </c>
      <c r="L11" s="60"/>
      <c r="M11" s="60"/>
      <c r="N11" s="60"/>
      <c r="O11" s="63"/>
      <c r="P11" s="66"/>
      <c r="Q11" s="36"/>
      <c r="R11" s="35"/>
    </row>
    <row r="12" spans="2:18">
      <c r="B12" s="158"/>
      <c r="C12" s="105" t="s">
        <v>175</v>
      </c>
      <c r="D12" s="31" t="s">
        <v>176</v>
      </c>
      <c r="E12" s="31"/>
      <c r="F12" s="31"/>
      <c r="G12" s="51" t="s">
        <v>88</v>
      </c>
      <c r="H12" s="51" t="s">
        <v>88</v>
      </c>
      <c r="I12" s="51" t="s">
        <v>95</v>
      </c>
      <c r="J12" s="45"/>
      <c r="K12" s="46" t="s">
        <v>91</v>
      </c>
      <c r="L12" s="60"/>
      <c r="M12" s="60"/>
      <c r="N12" s="60"/>
      <c r="O12" s="63"/>
      <c r="P12" s="66"/>
      <c r="Q12" s="36"/>
      <c r="R12" s="35"/>
    </row>
    <row r="13" spans="2:18" ht="19.5" customHeight="1">
      <c r="B13" s="157" t="s">
        <v>177</v>
      </c>
      <c r="C13" s="105" t="s">
        <v>178</v>
      </c>
      <c r="D13" s="31" t="s">
        <v>179</v>
      </c>
      <c r="E13" s="31"/>
      <c r="F13" s="31"/>
      <c r="G13" s="51" t="s">
        <v>88</v>
      </c>
      <c r="H13" s="51" t="s">
        <v>88</v>
      </c>
      <c r="I13" s="51" t="s">
        <v>95</v>
      </c>
      <c r="J13" s="45"/>
      <c r="K13" s="69" t="s">
        <v>109</v>
      </c>
      <c r="L13" s="60"/>
      <c r="M13" s="60"/>
      <c r="N13" s="60"/>
      <c r="O13" s="63"/>
      <c r="P13" s="66"/>
      <c r="Q13" s="36"/>
      <c r="R13" s="35"/>
    </row>
    <row r="14" spans="2:18">
      <c r="B14" s="168"/>
      <c r="C14" s="105" t="s">
        <v>180</v>
      </c>
      <c r="D14" s="31" t="s">
        <v>181</v>
      </c>
      <c r="E14" s="31"/>
      <c r="F14" s="31"/>
      <c r="G14" s="51" t="s">
        <v>88</v>
      </c>
      <c r="H14" s="51" t="s">
        <v>88</v>
      </c>
      <c r="I14" s="51" t="s">
        <v>95</v>
      </c>
      <c r="J14" s="45"/>
      <c r="K14" s="45"/>
      <c r="L14" s="60"/>
      <c r="M14" s="60"/>
      <c r="N14" s="60"/>
      <c r="O14" s="63"/>
      <c r="P14" s="66"/>
      <c r="Q14" s="36"/>
      <c r="R14" s="35"/>
    </row>
    <row r="15" spans="2:18">
      <c r="B15" s="158"/>
      <c r="C15" s="105" t="s">
        <v>182</v>
      </c>
      <c r="D15" s="31" t="s">
        <v>181</v>
      </c>
      <c r="E15" s="31"/>
      <c r="F15" s="31"/>
      <c r="G15" s="51" t="s">
        <v>88</v>
      </c>
      <c r="H15" s="51" t="s">
        <v>88</v>
      </c>
      <c r="I15" s="51" t="s">
        <v>88</v>
      </c>
      <c r="J15" s="45"/>
      <c r="K15" s="45"/>
      <c r="L15" s="61"/>
      <c r="M15" s="61"/>
      <c r="N15" s="61"/>
      <c r="O15" s="64"/>
      <c r="P15" s="67"/>
      <c r="Q15" s="36"/>
      <c r="R15" s="35"/>
    </row>
    <row r="16" spans="2:18">
      <c r="B16" s="48"/>
      <c r="C16" s="31"/>
      <c r="D16" s="31"/>
      <c r="E16" s="31"/>
      <c r="F16" s="31"/>
      <c r="G16" s="45"/>
      <c r="H16" s="45"/>
      <c r="I16" s="45"/>
      <c r="J16" s="45"/>
      <c r="K16" s="45"/>
      <c r="L16" s="48"/>
      <c r="M16" s="48"/>
      <c r="N16" s="48"/>
      <c r="O16" s="55"/>
      <c r="P16" s="53"/>
      <c r="Q16" s="48"/>
      <c r="R16" s="48"/>
    </row>
    <row r="17" spans="1:17">
      <c r="B17" s="27"/>
      <c r="C17" s="27"/>
      <c r="D17" s="27"/>
      <c r="E17" s="33"/>
      <c r="F17" s="33"/>
      <c r="G17" s="28"/>
      <c r="H17" s="28"/>
      <c r="I17" s="28"/>
      <c r="J17" s="28"/>
      <c r="K17" s="28" t="s">
        <v>36</v>
      </c>
      <c r="L17" s="23">
        <f>SUM(L9:L16)</f>
        <v>2</v>
      </c>
      <c r="M17" s="23">
        <f>SUM(M9:M16)</f>
        <v>2</v>
      </c>
      <c r="N17" s="23">
        <f>SUM(N9:N16)</f>
        <v>0</v>
      </c>
      <c r="O17" s="40">
        <f>N17/M17</f>
        <v>0</v>
      </c>
      <c r="P17" s="41">
        <f>(M17-L17)/M17</f>
        <v>0</v>
      </c>
      <c r="Q17" s="33"/>
    </row>
    <row r="18" spans="1:17">
      <c r="B18" s="27"/>
      <c r="C18" s="27"/>
      <c r="D18" s="27"/>
      <c r="E18" s="33"/>
      <c r="F18" s="33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33"/>
    </row>
    <row r="19" spans="1:17" ht="13.5" thickBot="1">
      <c r="B19" s="169" t="s">
        <v>18</v>
      </c>
      <c r="C19" s="170"/>
      <c r="D19" s="171"/>
      <c r="F19" s="38"/>
    </row>
    <row r="20" spans="1:17" ht="15" customHeight="1">
      <c r="B20" s="42" t="s">
        <v>12</v>
      </c>
      <c r="C20" s="172" t="s">
        <v>28</v>
      </c>
      <c r="D20" s="173"/>
      <c r="F20" s="33"/>
    </row>
    <row r="21" spans="1:17" ht="25.5">
      <c r="B21" s="43" t="s">
        <v>32</v>
      </c>
      <c r="C21" s="155" t="s">
        <v>22</v>
      </c>
      <c r="D21" s="156"/>
      <c r="F21" s="33"/>
      <c r="J21" s="28" t="s">
        <v>53</v>
      </c>
      <c r="K21" s="54" t="s">
        <v>67</v>
      </c>
      <c r="L21" s="54" t="s">
        <v>62</v>
      </c>
      <c r="M21" s="54" t="s">
        <v>63</v>
      </c>
      <c r="N21" s="54" t="s">
        <v>64</v>
      </c>
    </row>
    <row r="22" spans="1:17">
      <c r="B22" s="44" t="s">
        <v>23</v>
      </c>
      <c r="C22" s="155" t="s">
        <v>29</v>
      </c>
      <c r="D22" s="156"/>
      <c r="F22" s="33"/>
      <c r="J22" s="48" t="s">
        <v>65</v>
      </c>
      <c r="K22" s="32" cm="1">
        <f t="array" ref="K22">SUM(COUNTIF(G9:I16,{"PASS*";"FAIL*";"Ongoing*";"Not yet";"NC*";"NA"}))</f>
        <v>21</v>
      </c>
      <c r="L22" s="32"/>
      <c r="M22" s="32"/>
      <c r="N22" s="48"/>
    </row>
    <row r="23" spans="1:17">
      <c r="A23" s="29"/>
      <c r="B23" s="49" t="s">
        <v>88</v>
      </c>
      <c r="C23" s="155" t="s">
        <v>24</v>
      </c>
      <c r="D23" s="156"/>
      <c r="F23" s="33"/>
      <c r="J23" s="48" t="s">
        <v>54</v>
      </c>
      <c r="K23" s="48" cm="1">
        <f t="array" ref="K23">SUM(COUNTIF(G9:I16,{"PASS*";"FAIL*";"Ongoing*";"Not yet"}))</f>
        <v>16</v>
      </c>
      <c r="L23" s="52"/>
      <c r="M23" s="48"/>
      <c r="N23" s="30"/>
    </row>
    <row r="24" spans="1:17" ht="15" customHeight="1">
      <c r="A24" s="29"/>
      <c r="B24" s="49" t="s">
        <v>52</v>
      </c>
      <c r="C24" s="155" t="s">
        <v>96</v>
      </c>
      <c r="D24" s="156"/>
      <c r="F24" s="33"/>
      <c r="J24" s="48" t="s">
        <v>55</v>
      </c>
      <c r="K24" s="48" cm="1">
        <f t="array" ref="K24">SUM(COUNTIF(G9:I16,{"PASS*";"FAIL*";"Ongoing*"}))</f>
        <v>0</v>
      </c>
      <c r="L24" s="30"/>
      <c r="M24" s="48"/>
      <c r="N24" s="30"/>
    </row>
    <row r="25" spans="1:17" ht="15" customHeight="1" thickBot="1">
      <c r="A25" s="29"/>
      <c r="B25" s="50" t="s">
        <v>95</v>
      </c>
      <c r="C25" s="166" t="s">
        <v>97</v>
      </c>
      <c r="D25" s="167"/>
      <c r="F25" s="33"/>
      <c r="J25" s="48" t="s">
        <v>56</v>
      </c>
      <c r="K25" s="48" cm="1">
        <f t="array" ref="K25">SUM(COUNTIF(G9:I16,{"PASS*"}))</f>
        <v>0</v>
      </c>
      <c r="L25" s="30">
        <f>K25/K23</f>
        <v>0</v>
      </c>
      <c r="M25" s="30"/>
      <c r="N25" s="30">
        <f>K25/K22</f>
        <v>0</v>
      </c>
    </row>
    <row r="26" spans="1:17" ht="15" customHeight="1">
      <c r="A26" s="29"/>
      <c r="B26" s="33"/>
      <c r="C26" s="33"/>
      <c r="D26" s="33"/>
      <c r="F26" s="33"/>
      <c r="J26" s="48" t="s">
        <v>57</v>
      </c>
      <c r="K26" s="48" cm="1">
        <f t="array" ref="K26">SUM(COUNTIF(G9:I16,{"FAIL*"}))</f>
        <v>0</v>
      </c>
      <c r="L26" s="30">
        <f>K26/K23</f>
        <v>0</v>
      </c>
      <c r="M26" s="30"/>
      <c r="N26" s="30">
        <f>K26/K22</f>
        <v>0</v>
      </c>
    </row>
    <row r="27" spans="1:17" ht="15" customHeight="1">
      <c r="A27" s="29"/>
      <c r="B27" s="110" t="s">
        <v>30</v>
      </c>
      <c r="C27" s="110"/>
      <c r="D27" s="110"/>
      <c r="F27" s="33"/>
      <c r="J27" s="48" t="s">
        <v>58</v>
      </c>
      <c r="K27" s="48" cm="1">
        <f t="array" ref="K27">SUM(COUNTIF(G9:I16,{"Ongoing*"}))</f>
        <v>0</v>
      </c>
      <c r="L27" s="30">
        <f>K27/K23</f>
        <v>0</v>
      </c>
      <c r="M27" s="30"/>
      <c r="N27" s="30">
        <f>K27/K22</f>
        <v>0</v>
      </c>
    </row>
    <row r="28" spans="1:17" ht="15" customHeight="1">
      <c r="A28" s="29"/>
      <c r="J28" s="48" t="s">
        <v>59</v>
      </c>
      <c r="K28" s="48" cm="1">
        <f t="array" ref="K28">SUM(COUNTIF(G9:I16,{"Not yet"}))</f>
        <v>16</v>
      </c>
      <c r="L28" s="30">
        <f>K28/K23</f>
        <v>1</v>
      </c>
      <c r="M28" s="30"/>
      <c r="N28" s="30">
        <f>K28/K22</f>
        <v>0.76190476190476186</v>
      </c>
    </row>
    <row r="29" spans="1:17">
      <c r="J29" s="48" t="s">
        <v>98</v>
      </c>
      <c r="K29" s="48" cm="1">
        <f t="array" ref="K29">SUM(COUNTIF(G9:I16,{"NA*"}))</f>
        <v>5</v>
      </c>
      <c r="L29" s="30"/>
      <c r="M29" s="48"/>
      <c r="N29" s="30">
        <f>K29/K22</f>
        <v>0.23809523809523808</v>
      </c>
    </row>
    <row r="30" spans="1:17">
      <c r="J30" s="48" t="s">
        <v>66</v>
      </c>
      <c r="K30" s="48" cm="1">
        <f t="array" ref="K30">SUM(COUNTIF(G9:I16,{"NC*"}))</f>
        <v>0</v>
      </c>
      <c r="L30" s="30">
        <f>K30/K23</f>
        <v>0</v>
      </c>
      <c r="M30" s="48"/>
      <c r="N30" s="30">
        <f>K30/K22</f>
        <v>0</v>
      </c>
    </row>
    <row r="35" spans="5:6">
      <c r="E35" s="34"/>
      <c r="F35" s="34"/>
    </row>
  </sheetData>
  <mergeCells count="23">
    <mergeCell ref="C24:D24"/>
    <mergeCell ref="C25:D25"/>
    <mergeCell ref="B13:B15"/>
    <mergeCell ref="B19:D19"/>
    <mergeCell ref="C20:D20"/>
    <mergeCell ref="C21:D21"/>
    <mergeCell ref="C22:D22"/>
    <mergeCell ref="B5:F5"/>
    <mergeCell ref="D1:R1"/>
    <mergeCell ref="D2:R2"/>
    <mergeCell ref="D3:R3"/>
    <mergeCell ref="C23:D23"/>
    <mergeCell ref="B9:B10"/>
    <mergeCell ref="B11:B12"/>
    <mergeCell ref="F6:I6"/>
    <mergeCell ref="F7:F8"/>
    <mergeCell ref="P7:P8"/>
    <mergeCell ref="G7:I7"/>
    <mergeCell ref="K7:K8"/>
    <mergeCell ref="L7:M7"/>
    <mergeCell ref="N7:N8"/>
    <mergeCell ref="O7:O8"/>
    <mergeCell ref="K6:P6"/>
  </mergeCells>
  <conditionalFormatting sqref="O17">
    <cfRule type="cellIs" dxfId="175" priority="900" operator="equal">
      <formula>1</formula>
    </cfRule>
    <cfRule type="containsText" dxfId="174" priority="901" operator="containsText" text="100">
      <formula>NOT(ISERROR(SEARCH("100",O17)))</formula>
    </cfRule>
    <cfRule type="cellIs" dxfId="173" priority="902" operator="equal">
      <formula>0</formula>
    </cfRule>
    <cfRule type="cellIs" dxfId="172" priority="903" operator="between">
      <formula>0.01</formula>
      <formula>0.99</formula>
    </cfRule>
    <cfRule type="cellIs" dxfId="171" priority="904" operator="between">
      <formula>0</formula>
      <formula>1</formula>
    </cfRule>
    <cfRule type="cellIs" dxfId="170" priority="905" operator="equal">
      <formula>0</formula>
    </cfRule>
    <cfRule type="cellIs" dxfId="169" priority="906" operator="equal">
      <formula>1</formula>
    </cfRule>
  </conditionalFormatting>
  <conditionalFormatting sqref="B20:B23">
    <cfRule type="cellIs" dxfId="168" priority="896" operator="equal">
      <formula>"Not yet"</formula>
    </cfRule>
    <cfRule type="cellIs" dxfId="167" priority="897" operator="equal">
      <formula>"Ongoing"</formula>
    </cfRule>
    <cfRule type="cellIs" dxfId="166" priority="898" operator="equal">
      <formula>"PASS"</formula>
    </cfRule>
    <cfRule type="cellIs" dxfId="165" priority="899" operator="equal">
      <formula>"FAIL"</formula>
    </cfRule>
  </conditionalFormatting>
  <conditionalFormatting sqref="B23">
    <cfRule type="cellIs" dxfId="164" priority="895" operator="equal">
      <formula>"not yet"</formula>
    </cfRule>
  </conditionalFormatting>
  <conditionalFormatting sqref="B20:B23">
    <cfRule type="cellIs" dxfId="163" priority="894" operator="equal">
      <formula>"NT"</formula>
    </cfRule>
  </conditionalFormatting>
  <conditionalFormatting sqref="B25">
    <cfRule type="cellIs" dxfId="162" priority="893" operator="equal">
      <formula>"NA"</formula>
    </cfRule>
  </conditionalFormatting>
  <conditionalFormatting sqref="B24">
    <cfRule type="cellIs" dxfId="161" priority="691" operator="equal">
      <formula>"Not yet"</formula>
    </cfRule>
    <cfRule type="cellIs" dxfId="160" priority="692" operator="equal">
      <formula>"Ongoing"</formula>
    </cfRule>
    <cfRule type="cellIs" dxfId="159" priority="693" operator="equal">
      <formula>"PASS"</formula>
    </cfRule>
    <cfRule type="cellIs" dxfId="158" priority="694" operator="equal">
      <formula>"FAIL"</formula>
    </cfRule>
  </conditionalFormatting>
  <conditionalFormatting sqref="B24">
    <cfRule type="cellIs" dxfId="157" priority="686" operator="equal">
      <formula>"NC"</formula>
    </cfRule>
    <cfRule type="cellIs" dxfId="156" priority="687" operator="equal">
      <formula>"NC"</formula>
    </cfRule>
    <cfRule type="containsText" dxfId="155" priority="688" operator="containsText" text="NC">
      <formula>NOT(ISERROR(SEARCH("NC",B24)))</formula>
    </cfRule>
    <cfRule type="cellIs" dxfId="154" priority="690" operator="equal">
      <formula>"NA"</formula>
    </cfRule>
  </conditionalFormatting>
  <conditionalFormatting sqref="B24">
    <cfRule type="cellIs" dxfId="153" priority="689" operator="equal">
      <formula>"NT"</formula>
    </cfRule>
  </conditionalFormatting>
  <conditionalFormatting sqref="G9:H15">
    <cfRule type="cellIs" dxfId="152" priority="175" operator="equal">
      <formula>"NT"</formula>
    </cfRule>
    <cfRule type="cellIs" dxfId="151" priority="176" operator="equal">
      <formula>"NA"</formula>
    </cfRule>
    <cfRule type="cellIs" dxfId="150" priority="177" operator="equal">
      <formula>"Ongoing"</formula>
    </cfRule>
    <cfRule type="cellIs" dxfId="149" priority="178" operator="equal">
      <formula>"Not yet"</formula>
    </cfRule>
    <cfRule type="cellIs" dxfId="148" priority="179" operator="equal">
      <formula>"PASS"</formula>
    </cfRule>
    <cfRule type="cellIs" dxfId="147" priority="180" operator="equal">
      <formula>"FAIL"</formula>
    </cfRule>
  </conditionalFormatting>
  <conditionalFormatting sqref="G9:G15">
    <cfRule type="cellIs" dxfId="146" priority="168" operator="equal">
      <formula>"NC"</formula>
    </cfRule>
    <cfRule type="cellIs" dxfId="145" priority="169" operator="equal">
      <formula>"NA"</formula>
    </cfRule>
  </conditionalFormatting>
  <conditionalFormatting sqref="G9:G15">
    <cfRule type="cellIs" dxfId="144" priority="161" operator="equal">
      <formula>"NC"</formula>
    </cfRule>
    <cfRule type="cellIs" dxfId="143" priority="162" operator="equal">
      <formula>"NA"</formula>
    </cfRule>
    <cfRule type="cellIs" dxfId="142" priority="163" operator="equal">
      <formula>"NA"</formula>
    </cfRule>
    <cfRule type="cellIs" dxfId="141" priority="164" operator="equal">
      <formula>"Not yet"</formula>
    </cfRule>
    <cfRule type="cellIs" dxfId="140" priority="165" operator="equal">
      <formula>"Ongoing"</formula>
    </cfRule>
    <cfRule type="cellIs" dxfId="139" priority="166" operator="equal">
      <formula>"FAIL"</formula>
    </cfRule>
    <cfRule type="cellIs" dxfId="138" priority="167" operator="equal">
      <formula>"PASS"</formula>
    </cfRule>
  </conditionalFormatting>
  <conditionalFormatting sqref="H9:H15">
    <cfRule type="cellIs" dxfId="137" priority="68" operator="equal">
      <formula>"NC"</formula>
    </cfRule>
    <cfRule type="cellIs" dxfId="136" priority="69" operator="equal">
      <formula>"NA"</formula>
    </cfRule>
  </conditionalFormatting>
  <conditionalFormatting sqref="H9:H15">
    <cfRule type="cellIs" dxfId="135" priority="61" operator="equal">
      <formula>"NC"</formula>
    </cfRule>
    <cfRule type="cellIs" dxfId="134" priority="62" operator="equal">
      <formula>"NA"</formula>
    </cfRule>
    <cfRule type="cellIs" dxfId="133" priority="63" operator="equal">
      <formula>"NA"</formula>
    </cfRule>
    <cfRule type="cellIs" dxfId="132" priority="64" operator="equal">
      <formula>"Not yet"</formula>
    </cfRule>
    <cfRule type="cellIs" dxfId="131" priority="65" operator="equal">
      <formula>"Ongoing"</formula>
    </cfRule>
    <cfRule type="cellIs" dxfId="130" priority="66" operator="equal">
      <formula>"FAIL"</formula>
    </cfRule>
    <cfRule type="cellIs" dxfId="129" priority="67" operator="equal">
      <formula>"PASS"</formula>
    </cfRule>
  </conditionalFormatting>
  <conditionalFormatting sqref="G9:H15">
    <cfRule type="containsText" dxfId="128" priority="170" operator="containsText" text="NC">
      <formula>NOT(ISERROR(SEARCH("NC",#REF!)))</formula>
    </cfRule>
    <cfRule type="containsText" dxfId="127" priority="171" operator="containsText" text="Ongoing">
      <formula>NOT(ISERROR(SEARCH("Ongoing",#REF!)))</formula>
    </cfRule>
    <cfRule type="containsText" dxfId="126" priority="172" operator="containsText" text="Not yet">
      <formula>NOT(ISERROR(SEARCH("Not yet",#REF!)))</formula>
    </cfRule>
    <cfRule type="containsText" dxfId="125" priority="173" operator="containsText" text="FAIL">
      <formula>NOT(ISERROR(SEARCH("FAIL",#REF!)))</formula>
    </cfRule>
    <cfRule type="containsText" dxfId="124" priority="174" operator="containsText" text="PASS">
      <formula>NOT(ISERROR(SEARCH("PASS",#REF!)))</formula>
    </cfRule>
  </conditionalFormatting>
  <conditionalFormatting sqref="I9 I15">
    <cfRule type="cellIs" dxfId="123" priority="35" operator="equal">
      <formula>"NT"</formula>
    </cfRule>
    <cfRule type="cellIs" dxfId="122" priority="36" operator="equal">
      <formula>"NA"</formula>
    </cfRule>
    <cfRule type="cellIs" dxfId="121" priority="37" operator="equal">
      <formula>"Ongoing"</formula>
    </cfRule>
    <cfRule type="cellIs" dxfId="120" priority="38" operator="equal">
      <formula>"Not yet"</formula>
    </cfRule>
    <cfRule type="cellIs" dxfId="119" priority="39" operator="equal">
      <formula>"PASS"</formula>
    </cfRule>
    <cfRule type="cellIs" dxfId="118" priority="40" operator="equal">
      <formula>"FAIL"</formula>
    </cfRule>
  </conditionalFormatting>
  <conditionalFormatting sqref="I9 I15">
    <cfRule type="cellIs" dxfId="117" priority="28" operator="equal">
      <formula>"NC"</formula>
    </cfRule>
    <cfRule type="cellIs" dxfId="116" priority="29" operator="equal">
      <formula>"NA"</formula>
    </cfRule>
  </conditionalFormatting>
  <conditionalFormatting sqref="I9 I15">
    <cfRule type="cellIs" dxfId="115" priority="21" operator="equal">
      <formula>"NC"</formula>
    </cfRule>
    <cfRule type="cellIs" dxfId="114" priority="22" operator="equal">
      <formula>"NA"</formula>
    </cfRule>
    <cfRule type="cellIs" dxfId="113" priority="23" operator="equal">
      <formula>"NA"</formula>
    </cfRule>
    <cfRule type="cellIs" dxfId="112" priority="24" operator="equal">
      <formula>"Not yet"</formula>
    </cfRule>
    <cfRule type="cellIs" dxfId="111" priority="25" operator="equal">
      <formula>"Ongoing"</formula>
    </cfRule>
    <cfRule type="cellIs" dxfId="110" priority="26" operator="equal">
      <formula>"FAIL"</formula>
    </cfRule>
    <cfRule type="cellIs" dxfId="109" priority="27" operator="equal">
      <formula>"PASS"</formula>
    </cfRule>
  </conditionalFormatting>
  <conditionalFormatting sqref="I9 I15">
    <cfRule type="containsText" dxfId="108" priority="30" operator="containsText" text="NC">
      <formula>NOT(ISERROR(SEARCH("NC",#REF!)))</formula>
    </cfRule>
    <cfRule type="containsText" dxfId="107" priority="31" operator="containsText" text="Ongoing">
      <formula>NOT(ISERROR(SEARCH("Ongoing",#REF!)))</formula>
    </cfRule>
    <cfRule type="containsText" dxfId="106" priority="32" operator="containsText" text="Not yet">
      <formula>NOT(ISERROR(SEARCH("Not yet",#REF!)))</formula>
    </cfRule>
    <cfRule type="containsText" dxfId="105" priority="33" operator="containsText" text="FAIL">
      <formula>NOT(ISERROR(SEARCH("FAIL",#REF!)))</formula>
    </cfRule>
    <cfRule type="containsText" dxfId="104" priority="34" operator="containsText" text="PASS">
      <formula>NOT(ISERROR(SEARCH("PASS",#REF!)))</formula>
    </cfRule>
  </conditionalFormatting>
  <conditionalFormatting sqref="I10:I14">
    <cfRule type="cellIs" dxfId="103" priority="15" operator="equal">
      <formula>"NT"</formula>
    </cfRule>
    <cfRule type="cellIs" dxfId="102" priority="16" operator="equal">
      <formula>"NA"</formula>
    </cfRule>
    <cfRule type="cellIs" dxfId="101" priority="17" operator="equal">
      <formula>"Ongoing"</formula>
    </cfRule>
    <cfRule type="cellIs" dxfId="100" priority="18" operator="equal">
      <formula>"Not yet"</formula>
    </cfRule>
    <cfRule type="cellIs" dxfId="99" priority="19" operator="equal">
      <formula>"PASS"</formula>
    </cfRule>
    <cfRule type="cellIs" dxfId="98" priority="20" operator="equal">
      <formula>"FAIL"</formula>
    </cfRule>
  </conditionalFormatting>
  <conditionalFormatting sqref="I10:I14">
    <cfRule type="cellIs" dxfId="97" priority="8" operator="equal">
      <formula>"NC"</formula>
    </cfRule>
    <cfRule type="cellIs" dxfId="96" priority="9" operator="equal">
      <formula>"NA"</formula>
    </cfRule>
  </conditionalFormatting>
  <conditionalFormatting sqref="I10:I14">
    <cfRule type="cellIs" dxfId="95" priority="1" operator="equal">
      <formula>"NC"</formula>
    </cfRule>
    <cfRule type="cellIs" dxfId="94" priority="2" operator="equal">
      <formula>"NA"</formula>
    </cfRule>
    <cfRule type="cellIs" dxfId="93" priority="3" operator="equal">
      <formula>"NA"</formula>
    </cfRule>
    <cfRule type="cellIs" dxfId="92" priority="4" operator="equal">
      <formula>"Not yet"</formula>
    </cfRule>
    <cfRule type="cellIs" dxfId="91" priority="5" operator="equal">
      <formula>"Ongoing"</formula>
    </cfRule>
    <cfRule type="cellIs" dxfId="90" priority="6" operator="equal">
      <formula>"FAIL"</formula>
    </cfRule>
    <cfRule type="cellIs" dxfId="89" priority="7" operator="equal">
      <formula>"PASS"</formula>
    </cfRule>
  </conditionalFormatting>
  <conditionalFormatting sqref="I10:I14">
    <cfRule type="containsText" dxfId="88" priority="10" operator="containsText" text="NC">
      <formula>NOT(ISERROR(SEARCH("NC",#REF!)))</formula>
    </cfRule>
    <cfRule type="containsText" dxfId="87" priority="11" operator="containsText" text="Ongoing">
      <formula>NOT(ISERROR(SEARCH("Ongoing",#REF!)))</formula>
    </cfRule>
    <cfRule type="containsText" dxfId="86" priority="12" operator="containsText" text="Not yet">
      <formula>NOT(ISERROR(SEARCH("Not yet",#REF!)))</formula>
    </cfRule>
    <cfRule type="containsText" dxfId="85" priority="13" operator="containsText" text="FAIL">
      <formula>NOT(ISERROR(SEARCH("FAIL",#REF!)))</formula>
    </cfRule>
    <cfRule type="containsText" dxfId="84" priority="14" operator="containsText" text="PASS">
      <formula>NOT(ISERROR(SEARCH("PASS",#REF!)))</formula>
    </cfRule>
  </conditionalFormatting>
  <dataValidations count="1">
    <dataValidation type="list" allowBlank="1" showInputMessage="1" showErrorMessage="1" sqref="G9:I15" xr:uid="{00000000-0002-0000-0A00-000000000000}">
      <formula1>"Not yet, Ongoing, PASS, FAIL, NC, NA"</formula1>
    </dataValidation>
  </dataValidations>
  <pageMargins left="0.7" right="0.7" top="0.75" bottom="0.75" header="0.3" footer="0.3"/>
  <pageSetup paperSize="9" orientation="portrait" r:id="rId1"/>
  <headerFooter>
    <oddFooter>&amp;R&amp;1#&amp;"Arial"&amp;12&amp;KFF0000ST Restricted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0694-2C08-4E13-A9A2-D357E5D0BE05}">
  <dimension ref="A1:R35"/>
  <sheetViews>
    <sheetView topLeftCell="H1" zoomScale="85" zoomScaleNormal="85" workbookViewId="0">
      <selection activeCell="S13" sqref="S13"/>
    </sheetView>
  </sheetViews>
  <sheetFormatPr defaultRowHeight="12.75"/>
  <cols>
    <col min="1" max="1" width="3" style="56" customWidth="1"/>
    <col min="2" max="2" width="27.42578125" style="56" customWidth="1"/>
    <col min="3" max="3" width="20.42578125" style="56" customWidth="1"/>
    <col min="4" max="4" width="53.42578125" style="56" customWidth="1"/>
    <col min="5" max="5" width="21.42578125" style="56" customWidth="1"/>
    <col min="6" max="6" width="21.85546875" style="56" customWidth="1"/>
    <col min="7" max="7" width="10" style="56" customWidth="1"/>
    <col min="8" max="8" width="9.85546875" style="56" customWidth="1"/>
    <col min="9" max="9" width="10" style="56" customWidth="1"/>
    <col min="10" max="10" width="18.140625" style="56" bestFit="1" customWidth="1"/>
    <col min="11" max="11" width="7.42578125" style="56" customWidth="1"/>
    <col min="12" max="12" width="10.28515625" style="56" customWidth="1"/>
    <col min="13" max="13" width="9.42578125" style="56" customWidth="1"/>
    <col min="14" max="14" width="8.5703125" style="56" customWidth="1"/>
    <col min="15" max="15" width="9.5703125" style="56" customWidth="1"/>
    <col min="16" max="16" width="9.140625" style="56" customWidth="1"/>
    <col min="17" max="17" width="31" style="56" customWidth="1"/>
    <col min="18" max="18" width="66" style="56" customWidth="1"/>
    <col min="19" max="20" width="30.5703125" style="56" customWidth="1"/>
    <col min="21" max="16384" width="9.140625" style="56"/>
  </cols>
  <sheetData>
    <row r="1" spans="2:18" ht="21">
      <c r="B1" s="27"/>
      <c r="C1" s="27"/>
      <c r="D1" s="119" t="s">
        <v>166</v>
      </c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</row>
    <row r="2" spans="2:18" ht="21">
      <c r="B2" s="27"/>
      <c r="C2" s="27"/>
      <c r="D2" s="119" t="s">
        <v>25</v>
      </c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</row>
    <row r="3" spans="2:18" ht="21">
      <c r="D3" s="119" t="s">
        <v>206</v>
      </c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</row>
    <row r="4" spans="2:18" ht="26.25">
      <c r="B4" s="27"/>
      <c r="C4" s="27"/>
      <c r="D4" s="27"/>
      <c r="E4" s="26"/>
      <c r="F4" s="26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</row>
    <row r="5" spans="2:18" ht="26.25">
      <c r="B5" s="154"/>
      <c r="C5" s="154"/>
      <c r="D5" s="154"/>
      <c r="E5" s="154"/>
      <c r="F5" s="15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2:18" ht="13.5" customHeight="1">
      <c r="F6" s="159" t="s">
        <v>203</v>
      </c>
      <c r="G6" s="159"/>
      <c r="H6" s="159"/>
      <c r="I6" s="159"/>
      <c r="K6" s="159" t="s">
        <v>15</v>
      </c>
      <c r="L6" s="159"/>
      <c r="M6" s="159"/>
      <c r="N6" s="159"/>
      <c r="O6" s="159"/>
      <c r="P6" s="159"/>
    </row>
    <row r="7" spans="2:18" ht="13.5" customHeight="1">
      <c r="F7" s="160" t="s">
        <v>204</v>
      </c>
      <c r="G7" s="163" t="s">
        <v>205</v>
      </c>
      <c r="H7" s="164"/>
      <c r="I7" s="164"/>
      <c r="K7" s="165" t="s">
        <v>27</v>
      </c>
      <c r="L7" s="162" t="s">
        <v>35</v>
      </c>
      <c r="M7" s="162"/>
      <c r="N7" s="162" t="s">
        <v>17</v>
      </c>
      <c r="O7" s="162" t="s">
        <v>19</v>
      </c>
      <c r="P7" s="162" t="s">
        <v>34</v>
      </c>
    </row>
    <row r="8" spans="2:18" ht="45">
      <c r="B8" s="107" t="s">
        <v>80</v>
      </c>
      <c r="C8" s="107" t="s">
        <v>37</v>
      </c>
      <c r="D8" s="106" t="s">
        <v>165</v>
      </c>
      <c r="E8" s="109" t="s">
        <v>94</v>
      </c>
      <c r="F8" s="161"/>
      <c r="G8" s="108" t="s">
        <v>83</v>
      </c>
      <c r="H8" s="108" t="s">
        <v>89</v>
      </c>
      <c r="I8" s="39" t="s">
        <v>93</v>
      </c>
      <c r="J8" s="39" t="s">
        <v>31</v>
      </c>
      <c r="K8" s="165"/>
      <c r="L8" s="79" t="s">
        <v>16</v>
      </c>
      <c r="M8" s="79" t="s">
        <v>33</v>
      </c>
      <c r="N8" s="162"/>
      <c r="O8" s="162"/>
      <c r="P8" s="162"/>
      <c r="Q8" s="78" t="s">
        <v>20</v>
      </c>
      <c r="R8" s="78" t="s">
        <v>21</v>
      </c>
    </row>
    <row r="9" spans="2:18">
      <c r="B9" s="157" t="s">
        <v>183</v>
      </c>
      <c r="C9" s="105" t="s">
        <v>184</v>
      </c>
      <c r="D9" s="31" t="s">
        <v>185</v>
      </c>
      <c r="E9" s="31"/>
      <c r="F9" s="31"/>
      <c r="G9" s="51" t="s">
        <v>88</v>
      </c>
      <c r="H9" s="51" t="s">
        <v>88</v>
      </c>
      <c r="I9" s="51" t="s">
        <v>88</v>
      </c>
      <c r="J9" s="45"/>
      <c r="K9" s="15" t="s">
        <v>51</v>
      </c>
      <c r="L9" s="59">
        <v>2</v>
      </c>
      <c r="M9" s="59">
        <v>2</v>
      </c>
      <c r="N9" s="59">
        <v>0</v>
      </c>
      <c r="O9" s="62">
        <f>N9/M9</f>
        <v>0</v>
      </c>
      <c r="P9" s="65">
        <f>(M9-L9)/L9</f>
        <v>0</v>
      </c>
      <c r="Q9" s="36"/>
      <c r="R9" s="35"/>
    </row>
    <row r="10" spans="2:18" ht="19.5" customHeight="1">
      <c r="B10" s="158"/>
      <c r="C10" s="105" t="s">
        <v>186</v>
      </c>
      <c r="D10" s="31" t="s">
        <v>187</v>
      </c>
      <c r="E10" s="31"/>
      <c r="F10" s="31"/>
      <c r="G10" s="51" t="s">
        <v>88</v>
      </c>
      <c r="H10" s="51" t="s">
        <v>88</v>
      </c>
      <c r="I10" s="51" t="s">
        <v>95</v>
      </c>
      <c r="J10" s="45"/>
      <c r="K10" s="19" t="s">
        <v>11</v>
      </c>
      <c r="L10" s="60"/>
      <c r="M10" s="60"/>
      <c r="N10" s="60"/>
      <c r="O10" s="63"/>
      <c r="P10" s="66"/>
      <c r="Q10" s="36"/>
      <c r="R10" s="35"/>
    </row>
    <row r="11" spans="2:18">
      <c r="B11" s="157" t="s">
        <v>188</v>
      </c>
      <c r="C11" s="105" t="s">
        <v>189</v>
      </c>
      <c r="D11" s="31" t="s">
        <v>190</v>
      </c>
      <c r="E11" s="31"/>
      <c r="F11" s="31"/>
      <c r="G11" s="51" t="s">
        <v>88</v>
      </c>
      <c r="H11" s="51" t="s">
        <v>88</v>
      </c>
      <c r="I11" s="51" t="s">
        <v>95</v>
      </c>
      <c r="J11" s="45"/>
      <c r="K11" s="24" t="s">
        <v>86</v>
      </c>
      <c r="L11" s="60"/>
      <c r="M11" s="60"/>
      <c r="N11" s="60"/>
      <c r="O11" s="63"/>
      <c r="P11" s="66"/>
      <c r="Q11" s="36"/>
      <c r="R11" s="35"/>
    </row>
    <row r="12" spans="2:18">
      <c r="B12" s="158"/>
      <c r="C12" s="105" t="s">
        <v>191</v>
      </c>
      <c r="D12" s="31" t="s">
        <v>192</v>
      </c>
      <c r="E12" s="31"/>
      <c r="F12" s="31"/>
      <c r="G12" s="51" t="s">
        <v>88</v>
      </c>
      <c r="H12" s="51" t="s">
        <v>88</v>
      </c>
      <c r="I12" s="51" t="s">
        <v>95</v>
      </c>
      <c r="J12" s="45"/>
      <c r="K12" s="46" t="s">
        <v>91</v>
      </c>
      <c r="L12" s="60"/>
      <c r="M12" s="60"/>
      <c r="N12" s="60"/>
      <c r="O12" s="63"/>
      <c r="P12" s="66"/>
      <c r="Q12" s="36"/>
      <c r="R12" s="35"/>
    </row>
    <row r="13" spans="2:18" ht="19.5" customHeight="1">
      <c r="B13" s="157" t="s">
        <v>193</v>
      </c>
      <c r="C13" s="105" t="s">
        <v>194</v>
      </c>
      <c r="D13" s="31" t="s">
        <v>195</v>
      </c>
      <c r="E13" s="31"/>
      <c r="F13" s="31"/>
      <c r="G13" s="51" t="s">
        <v>88</v>
      </c>
      <c r="H13" s="51" t="s">
        <v>88</v>
      </c>
      <c r="I13" s="51" t="s">
        <v>95</v>
      </c>
      <c r="J13" s="45"/>
      <c r="K13" s="69" t="s">
        <v>109</v>
      </c>
      <c r="L13" s="60"/>
      <c r="M13" s="60"/>
      <c r="N13" s="60"/>
      <c r="O13" s="63"/>
      <c r="P13" s="66"/>
      <c r="Q13" s="36"/>
      <c r="R13" s="35"/>
    </row>
    <row r="14" spans="2:18">
      <c r="B14" s="168"/>
      <c r="C14" s="105" t="s">
        <v>196</v>
      </c>
      <c r="D14" s="31" t="s">
        <v>197</v>
      </c>
      <c r="E14" s="31"/>
      <c r="F14" s="31"/>
      <c r="G14" s="51" t="s">
        <v>88</v>
      </c>
      <c r="H14" s="51" t="s">
        <v>88</v>
      </c>
      <c r="I14" s="51" t="s">
        <v>95</v>
      </c>
      <c r="J14" s="45"/>
      <c r="K14" s="45"/>
      <c r="L14" s="60"/>
      <c r="M14" s="60"/>
      <c r="N14" s="60"/>
      <c r="O14" s="63"/>
      <c r="P14" s="66"/>
      <c r="Q14" s="36"/>
      <c r="R14" s="35"/>
    </row>
    <row r="15" spans="2:18">
      <c r="B15" s="158"/>
      <c r="C15" s="105" t="s">
        <v>198</v>
      </c>
      <c r="D15" s="31" t="s">
        <v>197</v>
      </c>
      <c r="E15" s="31"/>
      <c r="F15" s="31"/>
      <c r="G15" s="51" t="s">
        <v>88</v>
      </c>
      <c r="H15" s="51" t="s">
        <v>88</v>
      </c>
      <c r="I15" s="51" t="s">
        <v>88</v>
      </c>
      <c r="J15" s="45"/>
      <c r="K15" s="45"/>
      <c r="L15" s="61"/>
      <c r="M15" s="61"/>
      <c r="N15" s="61"/>
      <c r="O15" s="64"/>
      <c r="P15" s="67"/>
      <c r="Q15" s="36"/>
      <c r="R15" s="35"/>
    </row>
    <row r="16" spans="2:18">
      <c r="B16" s="71"/>
      <c r="C16" s="31"/>
      <c r="D16" s="31"/>
      <c r="E16" s="31"/>
      <c r="F16" s="31"/>
      <c r="G16" s="45"/>
      <c r="H16" s="45"/>
      <c r="I16" s="45"/>
      <c r="J16" s="45"/>
      <c r="K16" s="45"/>
      <c r="L16" s="71"/>
      <c r="M16" s="71"/>
      <c r="N16" s="71"/>
      <c r="O16" s="55"/>
      <c r="P16" s="53"/>
      <c r="Q16" s="71"/>
      <c r="R16" s="71"/>
    </row>
    <row r="17" spans="1:17">
      <c r="B17" s="27"/>
      <c r="C17" s="27"/>
      <c r="D17" s="27"/>
      <c r="E17" s="33"/>
      <c r="F17" s="33"/>
      <c r="G17" s="28"/>
      <c r="H17" s="28"/>
      <c r="I17" s="28"/>
      <c r="J17" s="28"/>
      <c r="K17" s="28" t="s">
        <v>36</v>
      </c>
      <c r="L17" s="23">
        <f>SUM(L9:L16)</f>
        <v>2</v>
      </c>
      <c r="M17" s="23">
        <f>SUM(M9:M16)</f>
        <v>2</v>
      </c>
      <c r="N17" s="23">
        <f>SUM(N9:N16)</f>
        <v>0</v>
      </c>
      <c r="O17" s="40">
        <f>N17/M17</f>
        <v>0</v>
      </c>
      <c r="P17" s="41">
        <f>(M17-L17)/M17</f>
        <v>0</v>
      </c>
      <c r="Q17" s="33"/>
    </row>
    <row r="18" spans="1:17">
      <c r="B18" s="27"/>
      <c r="C18" s="27"/>
      <c r="D18" s="27"/>
      <c r="E18" s="33"/>
      <c r="F18" s="33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33"/>
    </row>
    <row r="19" spans="1:17" ht="13.5" thickBot="1">
      <c r="B19" s="169" t="s">
        <v>18</v>
      </c>
      <c r="C19" s="170"/>
      <c r="D19" s="171"/>
      <c r="F19" s="38"/>
    </row>
    <row r="20" spans="1:17" ht="15" customHeight="1">
      <c r="B20" s="42" t="s">
        <v>12</v>
      </c>
      <c r="C20" s="172" t="s">
        <v>28</v>
      </c>
      <c r="D20" s="173"/>
      <c r="F20" s="33"/>
    </row>
    <row r="21" spans="1:17" ht="25.5">
      <c r="B21" s="43" t="s">
        <v>32</v>
      </c>
      <c r="C21" s="155" t="s">
        <v>22</v>
      </c>
      <c r="D21" s="156"/>
      <c r="F21" s="33"/>
      <c r="J21" s="28" t="s">
        <v>53</v>
      </c>
      <c r="K21" s="54" t="s">
        <v>67</v>
      </c>
      <c r="L21" s="54" t="s">
        <v>62</v>
      </c>
      <c r="M21" s="54" t="s">
        <v>63</v>
      </c>
      <c r="N21" s="54" t="s">
        <v>64</v>
      </c>
    </row>
    <row r="22" spans="1:17">
      <c r="B22" s="44" t="s">
        <v>23</v>
      </c>
      <c r="C22" s="155" t="s">
        <v>29</v>
      </c>
      <c r="D22" s="156"/>
      <c r="F22" s="33"/>
      <c r="J22" s="71" t="s">
        <v>65</v>
      </c>
      <c r="K22" s="32" cm="1">
        <f t="array" ref="K22">SUM(COUNTIF(G9:I16,{"PASS*";"FAIL*";"Ongoing*";"Not yet";"NC*";"NA"}))</f>
        <v>21</v>
      </c>
      <c r="L22" s="32"/>
      <c r="M22" s="32"/>
      <c r="N22" s="71"/>
    </row>
    <row r="23" spans="1:17">
      <c r="A23" s="29"/>
      <c r="B23" s="49" t="s">
        <v>88</v>
      </c>
      <c r="C23" s="155" t="s">
        <v>24</v>
      </c>
      <c r="D23" s="156"/>
      <c r="F23" s="33"/>
      <c r="J23" s="71" t="s">
        <v>54</v>
      </c>
      <c r="K23" s="71" cm="1">
        <f t="array" ref="K23">SUM(COUNTIF(G9:I16,{"PASS*";"FAIL*";"Ongoing*";"Not yet"}))</f>
        <v>16</v>
      </c>
      <c r="L23" s="72"/>
      <c r="M23" s="71"/>
      <c r="N23" s="30"/>
    </row>
    <row r="24" spans="1:17" ht="15" customHeight="1">
      <c r="A24" s="29"/>
      <c r="B24" s="49" t="s">
        <v>52</v>
      </c>
      <c r="C24" s="155" t="s">
        <v>96</v>
      </c>
      <c r="D24" s="156"/>
      <c r="F24" s="33"/>
      <c r="J24" s="71" t="s">
        <v>55</v>
      </c>
      <c r="K24" s="71" cm="1">
        <f t="array" ref="K24">SUM(COUNTIF(G9:I16,{"PASS*";"FAIL*";"Ongoing*"}))</f>
        <v>0</v>
      </c>
      <c r="L24" s="30"/>
      <c r="M24" s="71"/>
      <c r="N24" s="30"/>
    </row>
    <row r="25" spans="1:17" ht="15" customHeight="1" thickBot="1">
      <c r="A25" s="29"/>
      <c r="B25" s="50" t="s">
        <v>95</v>
      </c>
      <c r="C25" s="166" t="s">
        <v>97</v>
      </c>
      <c r="D25" s="167"/>
      <c r="F25" s="33"/>
      <c r="J25" s="71" t="s">
        <v>56</v>
      </c>
      <c r="K25" s="71" cm="1">
        <f t="array" ref="K25">SUM(COUNTIF(G9:I16,{"PASS*"}))</f>
        <v>0</v>
      </c>
      <c r="L25" s="30">
        <f>K25/K23</f>
        <v>0</v>
      </c>
      <c r="M25" s="30"/>
      <c r="N25" s="30">
        <f>K25/K22</f>
        <v>0</v>
      </c>
    </row>
    <row r="26" spans="1:17" ht="15" customHeight="1">
      <c r="A26" s="29"/>
      <c r="B26" s="33"/>
      <c r="C26" s="33"/>
      <c r="D26" s="33"/>
      <c r="F26" s="33"/>
      <c r="J26" s="71" t="s">
        <v>57</v>
      </c>
      <c r="K26" s="71" cm="1">
        <f t="array" ref="K26">SUM(COUNTIF(G9:I16,{"FAIL*"}))</f>
        <v>0</v>
      </c>
      <c r="L26" s="30">
        <f>K26/K23</f>
        <v>0</v>
      </c>
      <c r="M26" s="30"/>
      <c r="N26" s="30">
        <f>K26/K22</f>
        <v>0</v>
      </c>
    </row>
    <row r="27" spans="1:17" ht="15" customHeight="1">
      <c r="A27" s="29"/>
      <c r="B27" s="110" t="s">
        <v>30</v>
      </c>
      <c r="C27" s="110"/>
      <c r="D27" s="110"/>
      <c r="F27" s="33"/>
      <c r="J27" s="71" t="s">
        <v>58</v>
      </c>
      <c r="K27" s="71" cm="1">
        <f t="array" ref="K27">SUM(COUNTIF(G9:I16,{"Ongoing*"}))</f>
        <v>0</v>
      </c>
      <c r="L27" s="30">
        <f>K27/K23</f>
        <v>0</v>
      </c>
      <c r="M27" s="30"/>
      <c r="N27" s="30">
        <f>K27/K22</f>
        <v>0</v>
      </c>
    </row>
    <row r="28" spans="1:17" ht="15" customHeight="1">
      <c r="A28" s="29"/>
      <c r="J28" s="71" t="s">
        <v>59</v>
      </c>
      <c r="K28" s="71" cm="1">
        <f t="array" ref="K28">SUM(COUNTIF(G9:I16,{"Not yet"}))</f>
        <v>16</v>
      </c>
      <c r="L28" s="30">
        <f>K28/K23</f>
        <v>1</v>
      </c>
      <c r="M28" s="30"/>
      <c r="N28" s="30">
        <f>K28/K22</f>
        <v>0.76190476190476186</v>
      </c>
    </row>
    <row r="29" spans="1:17">
      <c r="J29" s="71" t="s">
        <v>98</v>
      </c>
      <c r="K29" s="71" cm="1">
        <f t="array" ref="K29">SUM(COUNTIF(G9:I16,{"NA*"}))</f>
        <v>5</v>
      </c>
      <c r="L29" s="30"/>
      <c r="M29" s="71"/>
      <c r="N29" s="30">
        <f>K29/K22</f>
        <v>0.23809523809523808</v>
      </c>
    </row>
    <row r="30" spans="1:17">
      <c r="J30" s="71" t="s">
        <v>66</v>
      </c>
      <c r="K30" s="71" cm="1">
        <f t="array" ref="K30">SUM(COUNTIF(G9:I16,{"NC*"}))</f>
        <v>0</v>
      </c>
      <c r="L30" s="30">
        <f>K30/K23</f>
        <v>0</v>
      </c>
      <c r="M30" s="71"/>
      <c r="N30" s="30">
        <f>K30/K22</f>
        <v>0</v>
      </c>
    </row>
    <row r="35" spans="5:6">
      <c r="E35" s="34"/>
      <c r="F35" s="34"/>
    </row>
  </sheetData>
  <mergeCells count="23">
    <mergeCell ref="C25:D25"/>
    <mergeCell ref="C20:D20"/>
    <mergeCell ref="C21:D21"/>
    <mergeCell ref="C22:D22"/>
    <mergeCell ref="C23:D23"/>
    <mergeCell ref="C24:D24"/>
    <mergeCell ref="B19:D19"/>
    <mergeCell ref="P7:P8"/>
    <mergeCell ref="G7:I7"/>
    <mergeCell ref="K7:K8"/>
    <mergeCell ref="L7:M7"/>
    <mergeCell ref="N7:N8"/>
    <mergeCell ref="O7:O8"/>
    <mergeCell ref="B9:B10"/>
    <mergeCell ref="B11:B12"/>
    <mergeCell ref="F7:F8"/>
    <mergeCell ref="B13:B15"/>
    <mergeCell ref="D1:R1"/>
    <mergeCell ref="D2:R2"/>
    <mergeCell ref="D3:R3"/>
    <mergeCell ref="B5:F5"/>
    <mergeCell ref="K6:P6"/>
    <mergeCell ref="F6:I6"/>
  </mergeCells>
  <conditionalFormatting sqref="O17">
    <cfRule type="cellIs" dxfId="83" priority="75" operator="equal">
      <formula>1</formula>
    </cfRule>
    <cfRule type="containsText" dxfId="82" priority="76" operator="containsText" text="100">
      <formula>NOT(ISERROR(SEARCH("100",O17)))</formula>
    </cfRule>
    <cfRule type="cellIs" dxfId="81" priority="77" operator="equal">
      <formula>0</formula>
    </cfRule>
    <cfRule type="cellIs" dxfId="80" priority="78" operator="between">
      <formula>0.01</formula>
      <formula>0.99</formula>
    </cfRule>
    <cfRule type="cellIs" dxfId="79" priority="79" operator="between">
      <formula>0</formula>
      <formula>1</formula>
    </cfRule>
    <cfRule type="cellIs" dxfId="78" priority="80" operator="equal">
      <formula>0</formula>
    </cfRule>
    <cfRule type="cellIs" dxfId="77" priority="81" operator="equal">
      <formula>1</formula>
    </cfRule>
  </conditionalFormatting>
  <conditionalFormatting sqref="B20:B23">
    <cfRule type="cellIs" dxfId="76" priority="71" operator="equal">
      <formula>"Not yet"</formula>
    </cfRule>
    <cfRule type="cellIs" dxfId="75" priority="72" operator="equal">
      <formula>"Ongoing"</formula>
    </cfRule>
    <cfRule type="cellIs" dxfId="74" priority="73" operator="equal">
      <formula>"PASS"</formula>
    </cfRule>
    <cfRule type="cellIs" dxfId="73" priority="74" operator="equal">
      <formula>"FAIL"</formula>
    </cfRule>
  </conditionalFormatting>
  <conditionalFormatting sqref="B23">
    <cfRule type="cellIs" dxfId="72" priority="70" operator="equal">
      <formula>"not yet"</formula>
    </cfRule>
  </conditionalFormatting>
  <conditionalFormatting sqref="B20:B23">
    <cfRule type="cellIs" dxfId="71" priority="69" operator="equal">
      <formula>"NT"</formula>
    </cfRule>
  </conditionalFormatting>
  <conditionalFormatting sqref="B25">
    <cfRule type="cellIs" dxfId="70" priority="68" operator="equal">
      <formula>"NA"</formula>
    </cfRule>
  </conditionalFormatting>
  <conditionalFormatting sqref="B24">
    <cfRule type="cellIs" dxfId="69" priority="64" operator="equal">
      <formula>"Not yet"</formula>
    </cfRule>
    <cfRule type="cellIs" dxfId="68" priority="65" operator="equal">
      <formula>"Ongoing"</formula>
    </cfRule>
    <cfRule type="cellIs" dxfId="67" priority="66" operator="equal">
      <formula>"PASS"</formula>
    </cfRule>
    <cfRule type="cellIs" dxfId="66" priority="67" operator="equal">
      <formula>"FAIL"</formula>
    </cfRule>
  </conditionalFormatting>
  <conditionalFormatting sqref="B24">
    <cfRule type="cellIs" dxfId="65" priority="59" operator="equal">
      <formula>"NC"</formula>
    </cfRule>
    <cfRule type="cellIs" dxfId="64" priority="60" operator="equal">
      <formula>"NC"</formula>
    </cfRule>
    <cfRule type="containsText" dxfId="63" priority="61" operator="containsText" text="NC">
      <formula>NOT(ISERROR(SEARCH("NC",B24)))</formula>
    </cfRule>
    <cfRule type="cellIs" dxfId="62" priority="63" operator="equal">
      <formula>"NA"</formula>
    </cfRule>
  </conditionalFormatting>
  <conditionalFormatting sqref="B24">
    <cfRule type="cellIs" dxfId="61" priority="62" operator="equal">
      <formula>"NT"</formula>
    </cfRule>
  </conditionalFormatting>
  <conditionalFormatting sqref="G9:H15">
    <cfRule type="cellIs" dxfId="60" priority="53" operator="equal">
      <formula>"NT"</formula>
    </cfRule>
    <cfRule type="cellIs" dxfId="59" priority="54" operator="equal">
      <formula>"NA"</formula>
    </cfRule>
    <cfRule type="cellIs" dxfId="58" priority="55" operator="equal">
      <formula>"Ongoing"</formula>
    </cfRule>
    <cfRule type="cellIs" dxfId="57" priority="56" operator="equal">
      <formula>"Not yet"</formula>
    </cfRule>
    <cfRule type="cellIs" dxfId="56" priority="57" operator="equal">
      <formula>"PASS"</formula>
    </cfRule>
    <cfRule type="cellIs" dxfId="55" priority="58" operator="equal">
      <formula>"FAIL"</formula>
    </cfRule>
  </conditionalFormatting>
  <conditionalFormatting sqref="G9:G15">
    <cfRule type="cellIs" dxfId="54" priority="46" operator="equal">
      <formula>"NC"</formula>
    </cfRule>
    <cfRule type="cellIs" dxfId="53" priority="47" operator="equal">
      <formula>"NA"</formula>
    </cfRule>
  </conditionalFormatting>
  <conditionalFormatting sqref="G9:G15">
    <cfRule type="cellIs" dxfId="52" priority="39" operator="equal">
      <formula>"NC"</formula>
    </cfRule>
    <cfRule type="cellIs" dxfId="51" priority="40" operator="equal">
      <formula>"NA"</formula>
    </cfRule>
    <cfRule type="cellIs" dxfId="50" priority="41" operator="equal">
      <formula>"NA"</formula>
    </cfRule>
    <cfRule type="cellIs" dxfId="49" priority="42" operator="equal">
      <formula>"Not yet"</formula>
    </cfRule>
    <cfRule type="cellIs" dxfId="48" priority="43" operator="equal">
      <formula>"Ongoing"</formula>
    </cfRule>
    <cfRule type="cellIs" dxfId="47" priority="44" operator="equal">
      <formula>"FAIL"</formula>
    </cfRule>
    <cfRule type="cellIs" dxfId="46" priority="45" operator="equal">
      <formula>"PASS"</formula>
    </cfRule>
  </conditionalFormatting>
  <conditionalFormatting sqref="H9:H15">
    <cfRule type="cellIs" dxfId="45" priority="37" operator="equal">
      <formula>"NC"</formula>
    </cfRule>
    <cfRule type="cellIs" dxfId="44" priority="38" operator="equal">
      <formula>"NA"</formula>
    </cfRule>
  </conditionalFormatting>
  <conditionalFormatting sqref="H9:H15">
    <cfRule type="cellIs" dxfId="43" priority="30" operator="equal">
      <formula>"NC"</formula>
    </cfRule>
    <cfRule type="cellIs" dxfId="42" priority="31" operator="equal">
      <formula>"NA"</formula>
    </cfRule>
    <cfRule type="cellIs" dxfId="41" priority="32" operator="equal">
      <formula>"NA"</formula>
    </cfRule>
    <cfRule type="cellIs" dxfId="40" priority="33" operator="equal">
      <formula>"Not yet"</formula>
    </cfRule>
    <cfRule type="cellIs" dxfId="39" priority="34" operator="equal">
      <formula>"Ongoing"</formula>
    </cfRule>
    <cfRule type="cellIs" dxfId="38" priority="35" operator="equal">
      <formula>"FAIL"</formula>
    </cfRule>
    <cfRule type="cellIs" dxfId="37" priority="36" operator="equal">
      <formula>"PASS"</formula>
    </cfRule>
  </conditionalFormatting>
  <conditionalFormatting sqref="G9:H15">
    <cfRule type="containsText" dxfId="36" priority="48" operator="containsText" text="NC">
      <formula>NOT(ISERROR(SEARCH("NC",#REF!)))</formula>
    </cfRule>
    <cfRule type="containsText" dxfId="35" priority="49" operator="containsText" text="Ongoing">
      <formula>NOT(ISERROR(SEARCH("Ongoing",#REF!)))</formula>
    </cfRule>
    <cfRule type="containsText" dxfId="34" priority="50" operator="containsText" text="Not yet">
      <formula>NOT(ISERROR(SEARCH("Not yet",#REF!)))</formula>
    </cfRule>
    <cfRule type="containsText" dxfId="33" priority="51" operator="containsText" text="FAIL">
      <formula>NOT(ISERROR(SEARCH("FAIL",#REF!)))</formula>
    </cfRule>
    <cfRule type="containsText" dxfId="32" priority="52" operator="containsText" text="PASS">
      <formula>NOT(ISERROR(SEARCH("PASS",#REF!)))</formula>
    </cfRule>
  </conditionalFormatting>
  <conditionalFormatting sqref="I9:I15">
    <cfRule type="cellIs" dxfId="31" priority="15" operator="equal">
      <formula>"NT"</formula>
    </cfRule>
    <cfRule type="cellIs" dxfId="30" priority="16" operator="equal">
      <formula>"NA"</formula>
    </cfRule>
    <cfRule type="cellIs" dxfId="29" priority="17" operator="equal">
      <formula>"Ongoing"</formula>
    </cfRule>
    <cfRule type="cellIs" dxfId="28" priority="18" operator="equal">
      <formula>"Not yet"</formula>
    </cfRule>
    <cfRule type="cellIs" dxfId="27" priority="19" operator="equal">
      <formula>"PASS"</formula>
    </cfRule>
    <cfRule type="cellIs" dxfId="26" priority="20" operator="equal">
      <formula>"FAIL"</formula>
    </cfRule>
  </conditionalFormatting>
  <conditionalFormatting sqref="I9:I15">
    <cfRule type="cellIs" dxfId="25" priority="8" operator="equal">
      <formula>"NC"</formula>
    </cfRule>
    <cfRule type="cellIs" dxfId="24" priority="9" operator="equal">
      <formula>"NA"</formula>
    </cfRule>
  </conditionalFormatting>
  <conditionalFormatting sqref="I9:I15">
    <cfRule type="cellIs" dxfId="23" priority="1" operator="equal">
      <formula>"NC"</formula>
    </cfRule>
    <cfRule type="cellIs" dxfId="22" priority="2" operator="equal">
      <formula>"NA"</formula>
    </cfRule>
    <cfRule type="cellIs" dxfId="21" priority="3" operator="equal">
      <formula>"NA"</formula>
    </cfRule>
    <cfRule type="cellIs" dxfId="20" priority="4" operator="equal">
      <formula>"Not yet"</formula>
    </cfRule>
    <cfRule type="cellIs" dxfId="19" priority="5" operator="equal">
      <formula>"Ongoing"</formula>
    </cfRule>
    <cfRule type="cellIs" dxfId="18" priority="6" operator="equal">
      <formula>"FAIL"</formula>
    </cfRule>
    <cfRule type="cellIs" dxfId="17" priority="7" operator="equal">
      <formula>"PASS"</formula>
    </cfRule>
  </conditionalFormatting>
  <conditionalFormatting sqref="I9:I15">
    <cfRule type="containsText" dxfId="16" priority="10" operator="containsText" text="NC">
      <formula>NOT(ISERROR(SEARCH("NC",#REF!)))</formula>
    </cfRule>
    <cfRule type="containsText" dxfId="15" priority="11" operator="containsText" text="Ongoing">
      <formula>NOT(ISERROR(SEARCH("Ongoing",#REF!)))</formula>
    </cfRule>
    <cfRule type="containsText" dxfId="14" priority="12" operator="containsText" text="Not yet">
      <formula>NOT(ISERROR(SEARCH("Not yet",#REF!)))</formula>
    </cfRule>
    <cfRule type="containsText" dxfId="13" priority="13" operator="containsText" text="FAIL">
      <formula>NOT(ISERROR(SEARCH("FAIL",#REF!)))</formula>
    </cfRule>
    <cfRule type="containsText" dxfId="12" priority="14" operator="containsText" text="PASS">
      <formula>NOT(ISERROR(SEARCH("PASS",#REF!)))</formula>
    </cfRule>
  </conditionalFormatting>
  <dataValidations count="1">
    <dataValidation type="list" allowBlank="1" showInputMessage="1" showErrorMessage="1" sqref="G9:I15" xr:uid="{A415DB1A-1C71-41C5-86A8-6A84F2B23DE8}">
      <formula1>"Not yet, Ongoing, PASS, FAIL, NC, NA"</formula1>
    </dataValidation>
  </dataValidations>
  <pageMargins left="0.7" right="0.7" top="0.75" bottom="0.75" header="0.3" footer="0.3"/>
  <pageSetup paperSize="9" orientation="portrait" r:id="rId1"/>
  <headerFooter>
    <oddFooter>&amp;R&amp;1#&amp;"Arial"&amp;12&amp;KFF0000ST Restricted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6428-0528-4FD7-B438-1E3864B1884B}">
  <dimension ref="B1:V84"/>
  <sheetViews>
    <sheetView tabSelected="1" zoomScale="85" zoomScaleNormal="85" workbookViewId="0">
      <selection activeCell="Q16" sqref="Q16"/>
    </sheetView>
  </sheetViews>
  <sheetFormatPr defaultRowHeight="12.75"/>
  <cols>
    <col min="1" max="1" width="3" style="56" customWidth="1"/>
    <col min="2" max="2" width="8.140625" style="56" customWidth="1"/>
    <col min="3" max="3" width="9" style="56" customWidth="1"/>
    <col min="4" max="4" width="13.140625" style="56" customWidth="1"/>
    <col min="5" max="5" width="60" style="56" customWidth="1"/>
    <col min="6" max="6" width="16" style="56" customWidth="1"/>
    <col min="7" max="7" width="13.28515625" style="56" customWidth="1"/>
    <col min="8" max="8" width="14" style="56" customWidth="1"/>
    <col min="9" max="9" width="12.42578125" style="56" bestFit="1" customWidth="1"/>
    <col min="10" max="10" width="9.85546875" style="56" customWidth="1"/>
    <col min="11" max="11" width="17.85546875" style="56" bestFit="1" customWidth="1"/>
    <col min="12" max="12" width="16.7109375" style="56" bestFit="1" customWidth="1"/>
    <col min="13" max="13" width="18.140625" style="56" bestFit="1" customWidth="1"/>
    <col min="14" max="14" width="7.42578125" style="56" customWidth="1"/>
    <col min="15" max="15" width="10.28515625" style="56" customWidth="1"/>
    <col min="16" max="16" width="9.42578125" style="56" customWidth="1"/>
    <col min="17" max="17" width="8.5703125" style="56" customWidth="1"/>
    <col min="18" max="18" width="9.5703125" style="56" customWidth="1"/>
    <col min="19" max="19" width="9.140625" style="56" customWidth="1"/>
    <col min="20" max="20" width="31" style="56" customWidth="1"/>
    <col min="21" max="21" width="66" style="56" customWidth="1"/>
    <col min="22" max="24" width="30.5703125" style="56" customWidth="1"/>
    <col min="25" max="16384" width="9.140625" style="56"/>
  </cols>
  <sheetData>
    <row r="1" spans="2:22" ht="21">
      <c r="B1" s="27"/>
      <c r="C1" s="27"/>
      <c r="D1" s="27"/>
      <c r="E1" s="119" t="s">
        <v>166</v>
      </c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</row>
    <row r="2" spans="2:22" ht="21">
      <c r="B2" s="27"/>
      <c r="C2" s="27"/>
      <c r="D2" s="27"/>
      <c r="E2" s="119" t="s">
        <v>25</v>
      </c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</row>
    <row r="3" spans="2:22" ht="21">
      <c r="E3" s="119" t="s">
        <v>206</v>
      </c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</row>
    <row r="4" spans="2:22" ht="26.25">
      <c r="B4" s="27"/>
      <c r="C4" s="27"/>
      <c r="D4" s="27"/>
      <c r="E4" s="26"/>
      <c r="F4" s="26"/>
      <c r="G4" s="26"/>
      <c r="H4" s="26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2:22" ht="27" thickBot="1">
      <c r="E5" s="81" t="s">
        <v>129</v>
      </c>
      <c r="F5" s="82"/>
      <c r="G5" s="82"/>
      <c r="H5" s="82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</row>
    <row r="6" spans="2:22" ht="29.25" customHeight="1">
      <c r="E6" s="176" t="s">
        <v>130</v>
      </c>
      <c r="F6" s="177"/>
      <c r="G6" s="178" t="s">
        <v>131</v>
      </c>
      <c r="H6" s="178"/>
      <c r="I6" s="179"/>
    </row>
    <row r="7" spans="2:22" ht="49.5" customHeight="1">
      <c r="E7" s="180" t="s">
        <v>132</v>
      </c>
      <c r="F7" s="181"/>
      <c r="G7" s="181" t="s">
        <v>199</v>
      </c>
      <c r="H7" s="181"/>
      <c r="I7" s="182"/>
    </row>
    <row r="8" spans="2:22" ht="26.25" customHeight="1">
      <c r="E8" s="180" t="s">
        <v>163</v>
      </c>
      <c r="F8" s="181"/>
      <c r="G8" s="190" t="s">
        <v>200</v>
      </c>
      <c r="H8" s="190"/>
      <c r="I8" s="191"/>
    </row>
    <row r="9" spans="2:22" ht="26.25" customHeight="1" thickBot="1">
      <c r="E9" s="183" t="s">
        <v>133</v>
      </c>
      <c r="F9" s="184"/>
      <c r="G9" s="185" t="s">
        <v>201</v>
      </c>
      <c r="H9" s="185"/>
      <c r="I9" s="186"/>
    </row>
    <row r="10" spans="2:22" ht="15.75">
      <c r="B10" s="174"/>
      <c r="C10" s="174"/>
    </row>
    <row r="13" spans="2:22">
      <c r="F13" s="175" t="s">
        <v>36</v>
      </c>
      <c r="G13" s="175"/>
      <c r="H13" s="175"/>
      <c r="I13" s="175"/>
      <c r="J13" s="175"/>
    </row>
    <row r="14" spans="2:22" ht="30">
      <c r="E14" s="84" t="s">
        <v>134</v>
      </c>
      <c r="F14" s="85" t="s">
        <v>16</v>
      </c>
      <c r="G14" s="85" t="s">
        <v>33</v>
      </c>
      <c r="H14" s="85" t="s">
        <v>17</v>
      </c>
      <c r="I14" s="85" t="s">
        <v>135</v>
      </c>
      <c r="J14" s="85" t="s">
        <v>136</v>
      </c>
      <c r="K14" s="85" t="s">
        <v>137</v>
      </c>
      <c r="L14" s="85" t="s">
        <v>138</v>
      </c>
    </row>
    <row r="15" spans="2:22">
      <c r="E15" s="192" t="s">
        <v>127</v>
      </c>
      <c r="F15" s="87">
        <f>+'New Feature Class1'!L17</f>
        <v>2</v>
      </c>
      <c r="G15" s="87">
        <f>+'New Feature Class1'!M17</f>
        <v>2</v>
      </c>
      <c r="H15" s="87">
        <f>+'New Feature Class1'!N17</f>
        <v>0</v>
      </c>
      <c r="I15" s="88">
        <f>+'New Feature Class1'!O17</f>
        <v>0</v>
      </c>
      <c r="J15" s="30">
        <f>+'New Feature Class1'!P17</f>
        <v>0</v>
      </c>
      <c r="K15" s="71" t="s">
        <v>164</v>
      </c>
      <c r="L15" s="71" t="s">
        <v>164</v>
      </c>
    </row>
    <row r="16" spans="2:22">
      <c r="E16" s="192" t="s">
        <v>128</v>
      </c>
      <c r="F16" s="87">
        <f>+'New Feature Class2'!L17</f>
        <v>2</v>
      </c>
      <c r="G16" s="87">
        <f>+'New Feature Class2'!M17</f>
        <v>2</v>
      </c>
      <c r="H16" s="87">
        <f>+'New Feature Class2'!N17</f>
        <v>0</v>
      </c>
      <c r="I16" s="88">
        <f>+'New Feature Class2'!O17</f>
        <v>0</v>
      </c>
      <c r="J16" s="30">
        <f>+'New Feature Class2'!P17</f>
        <v>0</v>
      </c>
      <c r="K16" s="71" t="s">
        <v>164</v>
      </c>
      <c r="L16" s="71" t="s">
        <v>164</v>
      </c>
    </row>
    <row r="17" spans="5:12">
      <c r="E17" s="86" t="s">
        <v>139</v>
      </c>
      <c r="F17" s="87"/>
      <c r="G17" s="87"/>
      <c r="H17" s="87"/>
      <c r="I17" s="88"/>
      <c r="J17" s="30"/>
      <c r="K17" s="71" t="s">
        <v>164</v>
      </c>
      <c r="L17" s="71" t="s">
        <v>164</v>
      </c>
    </row>
    <row r="18" spans="5:12">
      <c r="E18" s="86" t="s">
        <v>139</v>
      </c>
      <c r="F18" s="87"/>
      <c r="G18" s="87"/>
      <c r="H18" s="87"/>
      <c r="I18" s="88"/>
      <c r="J18" s="30"/>
      <c r="K18" s="71" t="s">
        <v>164</v>
      </c>
      <c r="L18" s="71" t="s">
        <v>164</v>
      </c>
    </row>
    <row r="19" spans="5:12">
      <c r="E19" s="23" t="s">
        <v>140</v>
      </c>
      <c r="F19" s="89">
        <f>SUM(F15:F17)</f>
        <v>4</v>
      </c>
      <c r="G19" s="89">
        <f>SUM(G15:G17)</f>
        <v>4</v>
      </c>
      <c r="H19" s="89">
        <f>SUM(H15:H17)</f>
        <v>0</v>
      </c>
      <c r="I19" s="88">
        <f>H19/G19</f>
        <v>0</v>
      </c>
      <c r="J19" s="88">
        <f>(G19-F19)/G19</f>
        <v>0</v>
      </c>
      <c r="K19" s="71" t="s">
        <v>164</v>
      </c>
      <c r="L19" s="71" t="s">
        <v>164</v>
      </c>
    </row>
    <row r="21" spans="5:12" ht="15">
      <c r="E21" s="90" t="s">
        <v>141</v>
      </c>
      <c r="F21" s="85" t="s">
        <v>16</v>
      </c>
      <c r="G21" s="85" t="s">
        <v>33</v>
      </c>
      <c r="H21" s="85" t="s">
        <v>17</v>
      </c>
      <c r="I21" s="85" t="s">
        <v>135</v>
      </c>
      <c r="J21" s="85" t="s">
        <v>136</v>
      </c>
    </row>
    <row r="22" spans="5:12">
      <c r="E22" s="23" t="s">
        <v>201</v>
      </c>
      <c r="F22" s="71"/>
      <c r="G22" s="71"/>
      <c r="H22" s="71"/>
      <c r="I22" s="30"/>
      <c r="J22" s="30"/>
    </row>
    <row r="23" spans="5:12">
      <c r="E23" s="23"/>
      <c r="F23" s="71"/>
      <c r="G23" s="71"/>
      <c r="H23" s="71"/>
      <c r="I23" s="30"/>
      <c r="J23" s="30"/>
    </row>
    <row r="24" spans="5:12">
      <c r="E24" s="91"/>
      <c r="F24" s="92"/>
      <c r="G24" s="92"/>
      <c r="H24" s="92"/>
      <c r="I24" s="93"/>
      <c r="J24" s="93"/>
    </row>
    <row r="26" spans="5:12">
      <c r="E26" s="94"/>
      <c r="F26" s="189" t="s">
        <v>142</v>
      </c>
      <c r="G26" s="189"/>
      <c r="H26" s="189"/>
      <c r="I26" s="189"/>
    </row>
    <row r="27" spans="5:12" ht="25.5">
      <c r="E27" s="95" t="s">
        <v>53</v>
      </c>
      <c r="F27" s="96" t="s">
        <v>127</v>
      </c>
      <c r="G27" s="96" t="s">
        <v>128</v>
      </c>
      <c r="H27" s="96" t="s">
        <v>139</v>
      </c>
      <c r="I27" s="96" t="s">
        <v>139</v>
      </c>
      <c r="J27" s="54" t="s">
        <v>140</v>
      </c>
      <c r="K27" s="54" t="s">
        <v>143</v>
      </c>
      <c r="L27" s="54" t="s">
        <v>64</v>
      </c>
    </row>
    <row r="28" spans="5:12">
      <c r="E28" s="54" t="s">
        <v>65</v>
      </c>
      <c r="F28" s="71">
        <f>+'New Feature Class1'!K22</f>
        <v>21</v>
      </c>
      <c r="G28" s="71">
        <f>+'New Feature Class2'!K22</f>
        <v>21</v>
      </c>
      <c r="H28" s="71"/>
      <c r="I28" s="71"/>
      <c r="J28" s="71">
        <f t="shared" ref="J28:J36" si="0">SUM(F28:I28)</f>
        <v>42</v>
      </c>
      <c r="K28" s="30"/>
      <c r="L28" s="30"/>
    </row>
    <row r="29" spans="5:12">
      <c r="E29" s="54" t="s">
        <v>54</v>
      </c>
      <c r="F29" s="71">
        <f>+'New Feature Class1'!K23</f>
        <v>16</v>
      </c>
      <c r="G29" s="71">
        <f>+'New Feature Class2'!K23</f>
        <v>16</v>
      </c>
      <c r="H29" s="71"/>
      <c r="I29" s="71"/>
      <c r="J29" s="71">
        <f t="shared" si="0"/>
        <v>32</v>
      </c>
      <c r="K29" s="30"/>
      <c r="L29" s="30"/>
    </row>
    <row r="30" spans="5:12">
      <c r="E30" s="54" t="s">
        <v>55</v>
      </c>
      <c r="F30" s="71">
        <f>+'New Feature Class1'!K24</f>
        <v>0</v>
      </c>
      <c r="G30" s="71">
        <f>+'New Feature Class2'!K24</f>
        <v>0</v>
      </c>
      <c r="H30" s="71"/>
      <c r="I30" s="71"/>
      <c r="J30" s="71">
        <f t="shared" si="0"/>
        <v>0</v>
      </c>
      <c r="K30" s="30"/>
      <c r="L30" s="30"/>
    </row>
    <row r="31" spans="5:12">
      <c r="E31" s="54" t="s">
        <v>56</v>
      </c>
      <c r="F31" s="71">
        <f>+'New Feature Class1'!K25</f>
        <v>0</v>
      </c>
      <c r="G31" s="71">
        <f>+'New Feature Class2'!K25</f>
        <v>0</v>
      </c>
      <c r="H31" s="71"/>
      <c r="I31" s="71"/>
      <c r="J31" s="71">
        <f t="shared" si="0"/>
        <v>0</v>
      </c>
      <c r="K31" s="30">
        <f>J31/J29</f>
        <v>0</v>
      </c>
      <c r="L31" s="30">
        <f>J31/J28</f>
        <v>0</v>
      </c>
    </row>
    <row r="32" spans="5:12">
      <c r="E32" s="54" t="s">
        <v>57</v>
      </c>
      <c r="F32" s="71">
        <f>+'New Feature Class1'!K26</f>
        <v>0</v>
      </c>
      <c r="G32" s="71">
        <f>+'New Feature Class2'!K26</f>
        <v>0</v>
      </c>
      <c r="H32" s="71"/>
      <c r="I32" s="71"/>
      <c r="J32" s="71">
        <f t="shared" si="0"/>
        <v>0</v>
      </c>
      <c r="K32" s="30">
        <f>J32/J29</f>
        <v>0</v>
      </c>
      <c r="L32" s="30">
        <f>J32/J28</f>
        <v>0</v>
      </c>
    </row>
    <row r="33" spans="5:12">
      <c r="E33" s="54" t="s">
        <v>58</v>
      </c>
      <c r="F33" s="71">
        <f>+'New Feature Class1'!K27</f>
        <v>0</v>
      </c>
      <c r="G33" s="71">
        <f>+'New Feature Class2'!K27</f>
        <v>0</v>
      </c>
      <c r="H33" s="71"/>
      <c r="I33" s="71"/>
      <c r="J33" s="71">
        <f t="shared" si="0"/>
        <v>0</v>
      </c>
      <c r="K33" s="30">
        <f>J33/J29</f>
        <v>0</v>
      </c>
      <c r="L33" s="30">
        <f>J33/J28</f>
        <v>0</v>
      </c>
    </row>
    <row r="34" spans="5:12">
      <c r="E34" s="54" t="s">
        <v>59</v>
      </c>
      <c r="F34" s="71">
        <f>+'New Feature Class1'!K28</f>
        <v>16</v>
      </c>
      <c r="G34" s="71">
        <f>+'New Feature Class2'!K28</f>
        <v>16</v>
      </c>
      <c r="H34" s="71"/>
      <c r="I34" s="71"/>
      <c r="J34" s="71">
        <f t="shared" si="0"/>
        <v>32</v>
      </c>
      <c r="K34" s="30">
        <f>J34/J29</f>
        <v>1</v>
      </c>
      <c r="L34" s="30">
        <f>J34/J28</f>
        <v>0.76190476190476186</v>
      </c>
    </row>
    <row r="35" spans="5:12">
      <c r="E35" s="97" t="s">
        <v>98</v>
      </c>
      <c r="F35" s="71">
        <f>+'New Feature Class1'!K29</f>
        <v>5</v>
      </c>
      <c r="G35" s="71">
        <f>+'New Feature Class2'!K29</f>
        <v>5</v>
      </c>
      <c r="H35" s="71"/>
      <c r="I35" s="71"/>
      <c r="J35" s="71">
        <f t="shared" si="0"/>
        <v>10</v>
      </c>
      <c r="K35" s="30"/>
      <c r="L35" s="30">
        <f>J35/J28</f>
        <v>0.23809523809523808</v>
      </c>
    </row>
    <row r="36" spans="5:12">
      <c r="E36" s="97" t="s">
        <v>144</v>
      </c>
      <c r="F36" s="71">
        <f>+'New Feature Class1'!K30</f>
        <v>0</v>
      </c>
      <c r="G36" s="71">
        <f>+'New Feature Class2'!K30</f>
        <v>0</v>
      </c>
      <c r="H36" s="71"/>
      <c r="I36" s="71"/>
      <c r="J36" s="71">
        <f t="shared" si="0"/>
        <v>0</v>
      </c>
      <c r="K36" s="30">
        <f>J36/J29</f>
        <v>0</v>
      </c>
      <c r="L36" s="30">
        <f>J36/J28</f>
        <v>0</v>
      </c>
    </row>
    <row r="50" spans="5:15">
      <c r="F50" s="98"/>
      <c r="K50" s="98"/>
      <c r="L50" s="98"/>
      <c r="M50" s="98"/>
    </row>
    <row r="58" spans="5:15">
      <c r="H58" s="175" t="s">
        <v>145</v>
      </c>
      <c r="I58" s="175"/>
      <c r="J58" s="175"/>
      <c r="K58" s="175"/>
    </row>
    <row r="59" spans="5:15" ht="15">
      <c r="E59" s="90" t="s">
        <v>146</v>
      </c>
      <c r="F59" s="85" t="s">
        <v>140</v>
      </c>
      <c r="G59" s="85" t="s">
        <v>147</v>
      </c>
      <c r="H59" s="85" t="s">
        <v>148</v>
      </c>
      <c r="I59" s="85" t="s">
        <v>149</v>
      </c>
      <c r="J59" s="85" t="s">
        <v>150</v>
      </c>
      <c r="K59" s="85" t="s">
        <v>151</v>
      </c>
    </row>
    <row r="60" spans="5:15">
      <c r="E60" s="99" t="s">
        <v>152</v>
      </c>
      <c r="F60" s="92"/>
      <c r="G60" s="92"/>
      <c r="H60" s="92"/>
      <c r="I60" s="92"/>
      <c r="J60" s="92"/>
      <c r="K60" s="92"/>
    </row>
    <row r="61" spans="5:15">
      <c r="E61" s="99" t="s">
        <v>153</v>
      </c>
      <c r="F61" s="92"/>
      <c r="G61" s="92"/>
      <c r="H61" s="92"/>
      <c r="I61" s="92"/>
      <c r="J61" s="92"/>
      <c r="K61" s="92"/>
    </row>
    <row r="62" spans="5:15">
      <c r="E62" s="99" t="s">
        <v>154</v>
      </c>
      <c r="F62" s="92"/>
      <c r="G62" s="92"/>
      <c r="H62" s="92"/>
      <c r="I62" s="92"/>
      <c r="J62" s="92"/>
      <c r="K62" s="92"/>
      <c r="L62" s="187"/>
      <c r="M62" s="188"/>
      <c r="N62" s="188"/>
      <c r="O62" s="188"/>
    </row>
    <row r="63" spans="5:15">
      <c r="E63" s="99" t="s">
        <v>155</v>
      </c>
      <c r="F63" s="92">
        <f t="shared" ref="F63:K63" si="1">F60-F61</f>
        <v>0</v>
      </c>
      <c r="G63" s="92">
        <f t="shared" si="1"/>
        <v>0</v>
      </c>
      <c r="H63" s="92">
        <f t="shared" si="1"/>
        <v>0</v>
      </c>
      <c r="I63" s="100">
        <f t="shared" si="1"/>
        <v>0</v>
      </c>
      <c r="J63" s="100">
        <f t="shared" si="1"/>
        <v>0</v>
      </c>
      <c r="K63" s="100">
        <f t="shared" si="1"/>
        <v>0</v>
      </c>
      <c r="O63" s="101"/>
    </row>
    <row r="65" spans="5:15" ht="25.5">
      <c r="E65" s="102" t="s">
        <v>156</v>
      </c>
      <c r="F65" s="102" t="s">
        <v>157</v>
      </c>
      <c r="G65" s="102" t="s">
        <v>158</v>
      </c>
      <c r="H65" s="102" t="s">
        <v>159</v>
      </c>
      <c r="I65" s="102" t="s">
        <v>160</v>
      </c>
      <c r="J65" s="102" t="s">
        <v>161</v>
      </c>
      <c r="K65" s="102" t="s">
        <v>162</v>
      </c>
    </row>
    <row r="66" spans="5:15">
      <c r="E66" s="91" t="s">
        <v>202</v>
      </c>
      <c r="F66" s="92"/>
      <c r="G66" s="92"/>
      <c r="H66" s="92"/>
      <c r="I66" s="92"/>
      <c r="J66" s="93" t="e">
        <f t="shared" ref="J66" si="2">H66/F66</f>
        <v>#DIV/0!</v>
      </c>
      <c r="K66" s="93" t="e">
        <f t="shared" ref="K66" si="3">G66/F66</f>
        <v>#DIV/0!</v>
      </c>
      <c r="L66" s="103"/>
      <c r="M66" s="103"/>
      <c r="N66" s="104"/>
      <c r="O66" s="104"/>
    </row>
    <row r="67" spans="5:15">
      <c r="E67" s="94"/>
      <c r="F67" s="98"/>
      <c r="G67" s="98"/>
      <c r="H67" s="98"/>
      <c r="I67" s="98"/>
      <c r="J67" s="103"/>
      <c r="K67" s="103"/>
      <c r="L67" s="103"/>
      <c r="M67" s="103"/>
      <c r="N67" s="104"/>
      <c r="O67" s="104"/>
    </row>
    <row r="84" spans="9:9">
      <c r="I84" s="98"/>
    </row>
  </sheetData>
  <mergeCells count="16">
    <mergeCell ref="H58:K58"/>
    <mergeCell ref="L62:O62"/>
    <mergeCell ref="F26:I26"/>
    <mergeCell ref="E8:F8"/>
    <mergeCell ref="G8:I8"/>
    <mergeCell ref="B10:C10"/>
    <mergeCell ref="F13:J13"/>
    <mergeCell ref="E1:V1"/>
    <mergeCell ref="E2:V2"/>
    <mergeCell ref="E3:V3"/>
    <mergeCell ref="E6:F6"/>
    <mergeCell ref="G6:I6"/>
    <mergeCell ref="E7:F7"/>
    <mergeCell ref="G7:I7"/>
    <mergeCell ref="E9:F9"/>
    <mergeCell ref="G9:I9"/>
  </mergeCells>
  <conditionalFormatting sqref="I17:I18">
    <cfRule type="cellIs" dxfId="11" priority="13" operator="equal">
      <formula>1</formula>
    </cfRule>
    <cfRule type="cellIs" dxfId="10" priority="14" operator="equal">
      <formula>0</formula>
    </cfRule>
    <cfRule type="cellIs" dxfId="9" priority="15" operator="between">
      <formula>0</formula>
      <formula>1</formula>
    </cfRule>
  </conditionalFormatting>
  <conditionalFormatting sqref="I15">
    <cfRule type="cellIs" dxfId="8" priority="4" operator="equal">
      <formula>1</formula>
    </cfRule>
    <cfRule type="cellIs" dxfId="7" priority="5" operator="equal">
      <formula>0</formula>
    </cfRule>
    <cfRule type="cellIs" dxfId="6" priority="6" operator="between">
      <formula>0</formula>
      <formula>1</formula>
    </cfRule>
  </conditionalFormatting>
  <conditionalFormatting sqref="I19">
    <cfRule type="cellIs" dxfId="5" priority="16" operator="equal">
      <formula>1</formula>
    </cfRule>
    <cfRule type="cellIs" dxfId="4" priority="17" operator="equal">
      <formula>0</formula>
    </cfRule>
    <cfRule type="cellIs" dxfId="3" priority="18" operator="between">
      <formula>0</formula>
      <formula>1</formula>
    </cfRule>
  </conditionalFormatting>
  <conditionalFormatting sqref="I16">
    <cfRule type="cellIs" dxfId="2" priority="1" operator="equal">
      <formula>1</formula>
    </cfRule>
    <cfRule type="cellIs" dxfId="1" priority="2" operator="equal">
      <formula>0</formula>
    </cfRule>
    <cfRule type="cellIs" dxfId="0" priority="3" operator="between">
      <formula>0</formula>
      <formula>1</formula>
    </cfRule>
  </conditionalFormatting>
  <hyperlinks>
    <hyperlink ref="E15" location="'New Feature Class1'!A1" display="New Feature Class1" xr:uid="{115286D5-D65E-4866-88BF-1F46D1ADD7AB}"/>
    <hyperlink ref="E16" location="'New Feature Class2'!A1" display="New Feature Class2" xr:uid="{9C9DE4ED-99DD-4C6D-AA30-AA3277CBC06E}"/>
  </hyperlinks>
  <pageMargins left="0.7" right="0.7" top="0.75" bottom="0.75" header="0.3" footer="0.3"/>
  <pageSetup paperSize="9" orientation="portrait" r:id="rId1"/>
  <headerFooter>
    <oddFooter>&amp;R&amp;1#&amp;"Arial"&amp;12&amp;KFF0000ST Restricted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  <headerFooter>
    <oddFooter>&amp;R&amp;1#&amp;"Arial"&amp;12&amp;KFF0000ST Restricted</oddFooter>
  </headerFooter>
  <customProperties>
    <customPr name="DCFIdentifier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"/>
  <sheetViews>
    <sheetView workbookViewId="0"/>
  </sheetViews>
  <sheetFormatPr defaultRowHeight="15"/>
  <sheetData>
    <row r="1" spans="1:7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>
      <c r="A2" t="s">
        <v>45</v>
      </c>
      <c r="B2" t="s">
        <v>46</v>
      </c>
      <c r="C2" t="s">
        <v>47</v>
      </c>
      <c r="D2" t="s">
        <v>48</v>
      </c>
      <c r="E2" t="s">
        <v>49</v>
      </c>
      <c r="F2">
        <v>19</v>
      </c>
      <c r="G2" t="s">
        <v>50</v>
      </c>
    </row>
    <row r="3" spans="1:7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F3">
        <v>12</v>
      </c>
      <c r="G3" t="s">
        <v>117</v>
      </c>
    </row>
  </sheetData>
  <pageMargins left="0.7" right="0.7" top="0.75" bottom="0.75" header="0.3" footer="0.3"/>
  <pageSetup orientation="portrait" r:id="rId1"/>
  <headerFooter>
    <oddFooter>&amp;R&amp;1#&amp;"Arial"&amp;12&amp;KFF0000ST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Identification</vt:lpstr>
      <vt:lpstr>New Feature Class1</vt:lpstr>
      <vt:lpstr>New Feature Class2</vt:lpstr>
      <vt:lpstr>Summary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Mouna BEN RHOUMA</dc:creator>
  <cp:lastModifiedBy>Mouna BEN RHOUMA</cp:lastModifiedBy>
  <dcterms:created xsi:type="dcterms:W3CDTF">2016-12-21T08:51:53Z</dcterms:created>
  <dcterms:modified xsi:type="dcterms:W3CDTF">2021-11-30T12:53:33Z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add6c0-cfdb-4bb9-b90f-bf23b83aa6c0_Enabled">
    <vt:lpwstr>true</vt:lpwstr>
  </property>
  <property fmtid="{D5CDD505-2E9C-101B-9397-08002B2CF9AE}" pid="3" name="MSIP_Label_23add6c0-cfdb-4bb9-b90f-bf23b83aa6c0_SetDate">
    <vt:lpwstr>2021-11-30T12:53:33Z</vt:lpwstr>
  </property>
  <property fmtid="{D5CDD505-2E9C-101B-9397-08002B2CF9AE}" pid="4" name="MSIP_Label_23add6c0-cfdb-4bb9-b90f-bf23b83aa6c0_Method">
    <vt:lpwstr>Privileged</vt:lpwstr>
  </property>
  <property fmtid="{D5CDD505-2E9C-101B-9397-08002B2CF9AE}" pid="5" name="MSIP_Label_23add6c0-cfdb-4bb9-b90f-bf23b83aa6c0_Name">
    <vt:lpwstr>23add6c0-cfdb-4bb9-b90f-bf23b83aa6c0</vt:lpwstr>
  </property>
  <property fmtid="{D5CDD505-2E9C-101B-9397-08002B2CF9AE}" pid="6" name="MSIP_Label_23add6c0-cfdb-4bb9-b90f-bf23b83aa6c0_SiteId">
    <vt:lpwstr>75e027c9-20d5-47d5-b82f-77d7cd041e8f</vt:lpwstr>
  </property>
  <property fmtid="{D5CDD505-2E9C-101B-9397-08002B2CF9AE}" pid="7" name="MSIP_Label_23add6c0-cfdb-4bb9-b90f-bf23b83aa6c0_ActionId">
    <vt:lpwstr>e87bedf2-e75a-478e-a728-171424b7bd40</vt:lpwstr>
  </property>
  <property fmtid="{D5CDD505-2E9C-101B-9397-08002B2CF9AE}" pid="8" name="MSIP_Label_23add6c0-cfdb-4bb9-b90f-bf23b83aa6c0_ContentBits">
    <vt:lpwstr>2</vt:lpwstr>
  </property>
</Properties>
</file>