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nnecg\Github\ThreeME\results\sorties SNBC3\Run 1bis\Industrie\"/>
    </mc:Choice>
  </mc:AlternateContent>
  <xr:revisionPtr revIDLastSave="0" documentId="13_ncr:1_{F3126981-7C92-4A62-B734-34FA2B7A61BC}" xr6:coauthVersionLast="47" xr6:coauthVersionMax="47" xr10:uidLastSave="{00000000-0000-0000-0000-000000000000}"/>
  <bookViews>
    <workbookView xWindow="28680" yWindow="-120" windowWidth="20730" windowHeight="11160" firstSheet="5" activeTab="6" xr2:uid="{F13A90F3-4D94-47C1-8CDD-6AC4594B133E}"/>
  </bookViews>
  <sheets>
    <sheet name="résultats" sheetId="1" r:id="rId1"/>
    <sheet name="BTP CI bois" sheetId="2" r:id="rId2"/>
    <sheet name="BTP CI autres" sheetId="3" r:id="rId3"/>
    <sheet name="Etat CI BTP" sheetId="4" r:id="rId4"/>
    <sheet name="Agri CI engrais phyto" sheetId="5" r:id="rId5"/>
    <sheet name="Tous secteurs papiers" sheetId="6" r:id="rId6"/>
    <sheet name="Tous secteurs, emballage plasti" sheetId="7" r:id="rId7"/>
    <sheet name="transport CI plastique" sheetId="8" r:id="rId8"/>
  </sheets>
  <externalReferences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7" l="1"/>
  <c r="O6" i="7"/>
  <c r="N7" i="7"/>
  <c r="N6" i="7"/>
  <c r="L7" i="7"/>
  <c r="L6" i="7"/>
  <c r="J6" i="7"/>
  <c r="J7" i="7"/>
  <c r="I6" i="7"/>
  <c r="I7" i="7"/>
  <c r="H7" i="7"/>
  <c r="H6" i="7"/>
  <c r="D7" i="7"/>
  <c r="E7" i="7"/>
  <c r="F7" i="7"/>
  <c r="M7" i="7" s="1"/>
  <c r="G7" i="7"/>
  <c r="C7" i="7"/>
  <c r="B7" i="7"/>
  <c r="K7" i="7" s="1"/>
  <c r="G6" i="7"/>
  <c r="F6" i="7"/>
  <c r="M6" i="7" s="1"/>
  <c r="E6" i="7"/>
  <c r="D6" i="7"/>
  <c r="C6" i="7"/>
  <c r="B6" i="7"/>
  <c r="K6" i="7" s="1"/>
  <c r="E4" i="7" l="1"/>
  <c r="D4" i="7"/>
  <c r="E5" i="7"/>
  <c r="D5" i="7"/>
  <c r="G5" i="7"/>
  <c r="F5" i="7"/>
  <c r="G4" i="7"/>
  <c r="F4" i="7"/>
  <c r="C4" i="7"/>
  <c r="B4" i="7"/>
  <c r="C5" i="7"/>
  <c r="B5" i="7"/>
  <c r="C1" i="7"/>
  <c r="O5" i="7" l="1"/>
  <c r="N5" i="7"/>
  <c r="H16" i="3" l="1"/>
  <c r="J16" i="3" s="1"/>
  <c r="L16" i="3" s="1"/>
  <c r="E2" i="4"/>
  <c r="D2" i="4"/>
  <c r="D6" i="4"/>
  <c r="D9" i="4" s="1"/>
  <c r="I3" i="6"/>
  <c r="K3" i="6" s="1"/>
  <c r="I4" i="6"/>
  <c r="K4" i="6" s="1"/>
  <c r="K6" i="6" s="1"/>
  <c r="I2" i="6"/>
  <c r="K2" i="6" s="1"/>
  <c r="H3" i="6"/>
  <c r="J3" i="6" s="1"/>
  <c r="H4" i="6"/>
  <c r="J4" i="6" s="1"/>
  <c r="J6" i="6" s="1"/>
  <c r="H2" i="6"/>
  <c r="J2" i="6" s="1"/>
  <c r="K3" i="5"/>
  <c r="J4" i="5"/>
  <c r="J2" i="5"/>
  <c r="I7" i="5"/>
  <c r="I9" i="5" s="1"/>
  <c r="I8" i="5"/>
  <c r="K8" i="5" s="1"/>
  <c r="I6" i="5"/>
  <c r="H7" i="5"/>
  <c r="H8" i="5"/>
  <c r="J8" i="5" s="1"/>
  <c r="H6" i="5"/>
  <c r="H9" i="5" s="1"/>
  <c r="G7" i="5"/>
  <c r="G8" i="5"/>
  <c r="G6" i="5"/>
  <c r="K6" i="5" s="1"/>
  <c r="I3" i="5"/>
  <c r="I4" i="5"/>
  <c r="K4" i="5" s="1"/>
  <c r="I2" i="5"/>
  <c r="K2" i="5" s="1"/>
  <c r="H3" i="5"/>
  <c r="J3" i="5" s="1"/>
  <c r="H4" i="5"/>
  <c r="H2" i="5"/>
  <c r="L17" i="3"/>
  <c r="M20" i="3"/>
  <c r="L20" i="3"/>
  <c r="I19" i="3"/>
  <c r="H19" i="3"/>
  <c r="G19" i="3"/>
  <c r="I18" i="3"/>
  <c r="K18" i="3" s="1"/>
  <c r="M18" i="3" s="1"/>
  <c r="H18" i="3"/>
  <c r="G18" i="3"/>
  <c r="J18" i="3" s="1"/>
  <c r="L18" i="3" s="1"/>
  <c r="I17" i="3"/>
  <c r="K17" i="3" s="1"/>
  <c r="M17" i="3" s="1"/>
  <c r="H17" i="3"/>
  <c r="J17" i="3" s="1"/>
  <c r="G17" i="3"/>
  <c r="I16" i="3"/>
  <c r="K16" i="3" s="1"/>
  <c r="M16" i="3" s="1"/>
  <c r="G16" i="3"/>
  <c r="J4" i="3"/>
  <c r="K4" i="3"/>
  <c r="J5" i="3"/>
  <c r="K5" i="3"/>
  <c r="J3" i="3"/>
  <c r="G15" i="3"/>
  <c r="I15" i="3"/>
  <c r="H15" i="3"/>
  <c r="K12" i="3"/>
  <c r="K11" i="2"/>
  <c r="L11" i="2"/>
  <c r="M11" i="2"/>
  <c r="O11" i="2" s="1"/>
  <c r="K3" i="3"/>
  <c r="K10" i="3" s="1"/>
  <c r="M15" i="2"/>
  <c r="N15" i="2" s="1"/>
  <c r="M13" i="2"/>
  <c r="M14" i="2" s="1"/>
  <c r="N14" i="2" s="1"/>
  <c r="M12" i="2"/>
  <c r="L15" i="2"/>
  <c r="L13" i="2"/>
  <c r="L14" i="2" s="1"/>
  <c r="L12" i="2"/>
  <c r="K15" i="2"/>
  <c r="K13" i="2"/>
  <c r="K14" i="2" s="1"/>
  <c r="K12" i="2"/>
  <c r="O15" i="2"/>
  <c r="J15" i="2"/>
  <c r="J14" i="2"/>
  <c r="J13" i="2"/>
  <c r="J12" i="2"/>
  <c r="J11" i="2"/>
  <c r="K7" i="2"/>
  <c r="K5" i="2"/>
  <c r="K6" i="2" s="1"/>
  <c r="K4" i="2"/>
  <c r="K3" i="2"/>
  <c r="L7" i="2"/>
  <c r="L5" i="2"/>
  <c r="L6" i="2" s="1"/>
  <c r="L4" i="2"/>
  <c r="L3" i="2"/>
  <c r="M3" i="2"/>
  <c r="O3" i="2" s="1"/>
  <c r="M7" i="2"/>
  <c r="N7" i="2" s="1"/>
  <c r="M5" i="2"/>
  <c r="O5" i="2" s="1"/>
  <c r="M4" i="2"/>
  <c r="J6" i="2"/>
  <c r="J7" i="2"/>
  <c r="J5" i="2"/>
  <c r="J4" i="2"/>
  <c r="J3" i="2"/>
  <c r="N11" i="2" l="1"/>
  <c r="K9" i="5"/>
  <c r="M9" i="5" s="1"/>
  <c r="K15" i="3"/>
  <c r="M15" i="3" s="1"/>
  <c r="J6" i="5"/>
  <c r="G9" i="5"/>
  <c r="J9" i="5" s="1"/>
  <c r="L9" i="5" s="1"/>
  <c r="J19" i="3"/>
  <c r="L19" i="3" s="1"/>
  <c r="K19" i="3"/>
  <c r="M19" i="3" s="1"/>
  <c r="J15" i="3"/>
  <c r="L15" i="3" s="1"/>
  <c r="N5" i="2"/>
  <c r="O7" i="2"/>
  <c r="N12" i="2"/>
  <c r="O4" i="2"/>
  <c r="N3" i="2"/>
  <c r="N4" i="2"/>
  <c r="M6" i="2"/>
  <c r="O12" i="2"/>
  <c r="N13" i="2"/>
  <c r="O14" i="2"/>
  <c r="O13" i="2"/>
  <c r="N6" i="2" l="1"/>
  <c r="N20" i="2" s="1"/>
  <c r="O6" i="2"/>
  <c r="O20" i="2" s="1"/>
  <c r="AV24" i="1" l="1"/>
  <c r="AV22" i="1" l="1"/>
  <c r="AV23" i="1"/>
  <c r="AV25" i="1"/>
  <c r="AV26" i="1"/>
  <c r="AV21" i="1"/>
</calcChain>
</file>

<file path=xl/sharedStrings.xml><?xml version="1.0" encoding="utf-8"?>
<sst xmlns="http://schemas.openxmlformats.org/spreadsheetml/2006/main" count="235" uniqueCount="100">
  <si>
    <t>YQ_01_0</t>
  </si>
  <si>
    <t>YQ_01_2</t>
  </si>
  <si>
    <t>YQ_10_0</t>
  </si>
  <si>
    <t>YQ_10_2</t>
  </si>
  <si>
    <t>YQ_05_0</t>
  </si>
  <si>
    <t>YQ_05_2</t>
  </si>
  <si>
    <t>MAT_02_13_0</t>
  </si>
  <si>
    <t>MAT_02_13_2</t>
  </si>
  <si>
    <t>MAT_10_13_0</t>
  </si>
  <si>
    <t>MAT_10_13_2</t>
  </si>
  <si>
    <t>MAT_05_13_0</t>
  </si>
  <si>
    <t>MAT_05_13_2</t>
  </si>
  <si>
    <t>MAT_02_13_0/Y_13_2</t>
  </si>
  <si>
    <t>MAT_02_13_2/Y_13_2</t>
  </si>
  <si>
    <t>MAT_10_13_0/Y_13_2</t>
  </si>
  <si>
    <t>MAT_10_13_2/Y_13_2</t>
  </si>
  <si>
    <t>MAT_05_13_0/Y_13_2</t>
  </si>
  <si>
    <t>MAT_05_13_2/Y_13_2</t>
  </si>
  <si>
    <t>cibles</t>
  </si>
  <si>
    <t xml:space="preserve">Maison individuelle </t>
  </si>
  <si>
    <t>(nb logts)</t>
  </si>
  <si>
    <t xml:space="preserve">Logement collectif </t>
  </si>
  <si>
    <t xml:space="preserve">Tertiaire CHEB </t>
  </si>
  <si>
    <t>(millier de m²)</t>
  </si>
  <si>
    <t xml:space="preserve">Complément Tertiaire hors CHEB </t>
  </si>
  <si>
    <t xml:space="preserve">Bâtiments industriels et agricoles </t>
  </si>
  <si>
    <t xml:space="preserve">Construction </t>
  </si>
  <si>
    <t>source pepito</t>
  </si>
  <si>
    <t>AME</t>
  </si>
  <si>
    <t>AMS</t>
  </si>
  <si>
    <t>% bois en 2050</t>
  </si>
  <si>
    <t>% bois en 2014</t>
  </si>
  <si>
    <t>Source fichier Paramétrage pepito PER2050 run2-2</t>
  </si>
  <si>
    <t xml:space="preserve">taux de croissance annuel moyen </t>
  </si>
  <si>
    <t>Structure bois</t>
  </si>
  <si>
    <t xml:space="preserve">Bardage bois </t>
  </si>
  <si>
    <t>BTP</t>
  </si>
  <si>
    <t>Substitution</t>
  </si>
  <si>
    <t>Réduction du PVC</t>
  </si>
  <si>
    <t>Part de marché des menuiseries PVC</t>
  </si>
  <si>
    <t>%</t>
  </si>
  <si>
    <t>Part de marché des tubes d'évacuation EU/EV en PVC</t>
  </si>
  <si>
    <t>Part des sols PVC dans le marché des sols souples</t>
  </si>
  <si>
    <t>AME 2050</t>
  </si>
  <si>
    <t>AMS 2050</t>
  </si>
  <si>
    <t xml:space="preserve">Question : quelle est la part des mensuireies plastique dans le total de plastique consommé par le BTP ? </t>
  </si>
  <si>
    <t>Hypothèse : 50%</t>
  </si>
  <si>
    <t xml:space="preserve">Quelle est la part du bardage bois dans la consommation de bois du BTP ? </t>
  </si>
  <si>
    <t xml:space="preserve">taux de croissance annuel moyen pondéré </t>
  </si>
  <si>
    <t xml:space="preserve">hypothèse : </t>
  </si>
  <si>
    <t>Bardage bois</t>
  </si>
  <si>
    <t>Part du bardage bois dans marché des bardages en MI</t>
  </si>
  <si>
    <t>Part du bardage bois dans marché des bardages en LC</t>
  </si>
  <si>
    <t>Part du bardage bois dans marché des bardages en tertiaire</t>
  </si>
  <si>
    <t>Part du bardage bois dans marché des bardages en indus/agri</t>
  </si>
  <si>
    <t>Modes constructifs</t>
  </si>
  <si>
    <t>% bardage bois en 2014</t>
  </si>
  <si>
    <t xml:space="preserve">Consommation de plastique par le secteur BTP </t>
  </si>
  <si>
    <t>Source fichier 230406_Hypothèses industrie AMErun2 AMS run1bis</t>
  </si>
  <si>
    <t xml:space="preserve">Consommation de clinker par le secteur BTP </t>
  </si>
  <si>
    <t xml:space="preserve">variation annuelle des coefficients techniques </t>
  </si>
  <si>
    <t xml:space="preserve">Consommation d'acier par le secteur BTP </t>
  </si>
  <si>
    <t xml:space="preserve">Consommationd'aluminium par le secteur BTP </t>
  </si>
  <si>
    <t xml:space="preserve">Consommation de verre par le secteur BTP </t>
  </si>
  <si>
    <t>Hypothèse du taux de croissance en volume du BTP</t>
  </si>
  <si>
    <t>BEC</t>
  </si>
  <si>
    <t>Sobriete</t>
  </si>
  <si>
    <t>Engrais azotés</t>
  </si>
  <si>
    <t>Variation par rapport a 2014 (par habitant)</t>
  </si>
  <si>
    <t>Engrais autres</t>
  </si>
  <si>
    <t>Phytosanitaires</t>
  </si>
  <si>
    <t>Mt</t>
  </si>
  <si>
    <t>total</t>
  </si>
  <si>
    <t>variation annuelle AME</t>
  </si>
  <si>
    <t>variation annuelle AMS</t>
  </si>
  <si>
    <t>Papier sanitaire</t>
  </si>
  <si>
    <t>Papier graphique</t>
  </si>
  <si>
    <t>Papiers spéciaux</t>
  </si>
  <si>
    <t>Variation annuelle des coef techniques AME</t>
  </si>
  <si>
    <t>variation annuelle des coef techniques AMS</t>
  </si>
  <si>
    <t>Investissement voirie des APU en 2021 en Mds€ courants</t>
  </si>
  <si>
    <t xml:space="preserve">Investissements des APU en 2021 </t>
  </si>
  <si>
    <t>source Insee https://www.insee.fr/fr/statistiques/6447748?sommaire=6438793  ip1903.xls figure 4 ligne 14</t>
  </si>
  <si>
    <t>source https://www.statistiques.developpement-durable.gouv.fr/bilan-annuel-des-transports-en-2021 2021_comptes_transports_a_activité_économique tableau.xls feuille Ab1 ligne 34</t>
  </si>
  <si>
    <t xml:space="preserve">Chute des travaux de voirie </t>
  </si>
  <si>
    <t xml:space="preserve">AMS 2050 </t>
  </si>
  <si>
    <t>Part des travaux de voirie dans la FBCF des APU</t>
  </si>
  <si>
    <t>source 230406_Hypothèses industrie AMErun2 AMSrun1bis.xlsx</t>
  </si>
  <si>
    <t xml:space="preserve">moyenne pondérée. </t>
  </si>
  <si>
    <t>tous secteurs</t>
  </si>
  <si>
    <t>dichlore</t>
  </si>
  <si>
    <t>ethylene</t>
  </si>
  <si>
    <t>plastique en MT</t>
  </si>
  <si>
    <t>emballage en MT</t>
  </si>
  <si>
    <t>Autres industries</t>
  </si>
  <si>
    <t xml:space="preserve">Chimie </t>
  </si>
  <si>
    <t>Taux de croissance annuelle de l'activité du secteur</t>
  </si>
  <si>
    <t>en MT</t>
  </si>
  <si>
    <t>Production en MT</t>
  </si>
  <si>
    <t>ratio CI/prod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</si>
</sst>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_-;\-* #,##0_-;_-* \-??_-;_-@_-"/>
    <numFmt numFmtId="165" formatCode="_-* #,##0.0\ _€_-;\-* #,##0.0\ _€_-;_-* &quot;-&quot;?\ _€_-;_-@_-"/>
    <numFmt numFmtId="166" formatCode="0.0"/>
    <numFmt numFmtId="167" formatCode="_-* #,##0.00\ _€_-;\-* #,##0.00\ _€_-;_-* &quot;-&quot;??\ _€_-;_-@_-"/>
    <numFmt numFmtId="168" formatCode="0.0%"/>
    <numFmt numFmtId="169" formatCode="0.00\ %"/>
    <numFmt numFmtId="170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DEDED"/>
        <bgColor rgb="FFDEEBF7"/>
      </patternFill>
    </fill>
    <fill>
      <patternFill patternType="solid">
        <fgColor rgb="FFFFFFFF"/>
        <bgColor rgb="FFEDEDED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4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3" xfId="0" applyBorder="1"/>
    <xf numFmtId="2" fontId="0" fillId="0" borderId="3" xfId="0" applyNumberFormat="1" applyBorder="1"/>
    <xf numFmtId="2" fontId="0" fillId="0" borderId="0" xfId="0" applyNumberFormat="1"/>
    <xf numFmtId="9" fontId="0" fillId="0" borderId="0" xfId="2" applyFont="1"/>
    <xf numFmtId="0" fontId="2" fillId="0" borderId="0" xfId="0" applyFont="1"/>
    <xf numFmtId="9" fontId="0" fillId="0" borderId="3" xfId="2" applyFont="1" applyBorder="1"/>
    <xf numFmtId="43" fontId="0" fillId="0" borderId="3" xfId="1" applyFont="1" applyBorder="1" applyAlignment="1" applyProtection="1">
      <alignment horizontal="center"/>
    </xf>
    <xf numFmtId="0" fontId="0" fillId="0" borderId="5" xfId="0" applyBorder="1"/>
    <xf numFmtId="0" fontId="0" fillId="0" borderId="6" xfId="0" applyBorder="1"/>
    <xf numFmtId="0" fontId="0" fillId="0" borderId="3" xfId="0" applyBorder="1" applyAlignment="1">
      <alignment horizontal="center"/>
    </xf>
    <xf numFmtId="2" fontId="3" fillId="0" borderId="3" xfId="0" applyNumberFormat="1" applyFont="1" applyBorder="1"/>
    <xf numFmtId="0" fontId="0" fillId="0" borderId="7" xfId="0" applyBorder="1"/>
    <xf numFmtId="43" fontId="1" fillId="0" borderId="3" xfId="1" applyFont="1" applyBorder="1" applyAlignment="1" applyProtection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right"/>
    </xf>
    <xf numFmtId="164" fontId="7" fillId="0" borderId="3" xfId="1" applyNumberFormat="1" applyFont="1" applyBorder="1" applyAlignment="1" applyProtection="1">
      <alignment horizontal="center"/>
    </xf>
    <xf numFmtId="165" fontId="0" fillId="0" borderId="3" xfId="0" applyNumberFormat="1" applyBorder="1"/>
    <xf numFmtId="2" fontId="0" fillId="0" borderId="3" xfId="0" quotePrefix="1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6" fontId="0" fillId="0" borderId="3" xfId="0" quotePrefix="1" applyNumberFormat="1" applyBorder="1" applyAlignment="1">
      <alignment horizontal="center"/>
    </xf>
    <xf numFmtId="0" fontId="3" fillId="0" borderId="0" xfId="0" applyFont="1"/>
    <xf numFmtId="2" fontId="3" fillId="0" borderId="0" xfId="0" applyNumberFormat="1" applyFont="1"/>
    <xf numFmtId="167" fontId="3" fillId="0" borderId="0" xfId="0" applyNumberFormat="1" applyFont="1"/>
    <xf numFmtId="0" fontId="0" fillId="0" borderId="8" xfId="0" applyBorder="1"/>
    <xf numFmtId="0" fontId="0" fillId="2" borderId="3" xfId="0" applyFill="1" applyBorder="1" applyAlignment="1">
      <alignment horizontal="left"/>
    </xf>
    <xf numFmtId="168" fontId="0" fillId="3" borderId="0" xfId="0" applyNumberFormat="1" applyFill="1"/>
    <xf numFmtId="0" fontId="0" fillId="3" borderId="0" xfId="0" applyFill="1"/>
    <xf numFmtId="3" fontId="0" fillId="3" borderId="0" xfId="0" applyNumberFormat="1" applyFill="1"/>
    <xf numFmtId="169" fontId="1" fillId="0" borderId="0" xfId="2" applyNumberFormat="1" applyBorder="1" applyProtection="1"/>
    <xf numFmtId="0" fontId="8" fillId="0" borderId="0" xfId="0" applyFont="1"/>
    <xf numFmtId="0" fontId="0" fillId="0" borderId="3" xfId="4" applyFont="1" applyBorder="1" applyAlignment="1">
      <alignment horizontal="center"/>
    </xf>
    <xf numFmtId="9" fontId="5" fillId="0" borderId="4" xfId="2" applyFont="1" applyBorder="1" applyAlignment="1" applyProtection="1">
      <alignment horizontal="center" vertical="center"/>
    </xf>
    <xf numFmtId="168" fontId="0" fillId="0" borderId="3" xfId="0" applyNumberFormat="1" applyBorder="1"/>
    <xf numFmtId="3" fontId="0" fillId="0" borderId="0" xfId="0" applyNumberFormat="1"/>
    <xf numFmtId="0" fontId="0" fillId="0" borderId="9" xfId="0" applyBorder="1"/>
    <xf numFmtId="0" fontId="0" fillId="0" borderId="0" xfId="4" applyFont="1" applyAlignment="1">
      <alignment horizontal="center"/>
    </xf>
    <xf numFmtId="168" fontId="0" fillId="0" borderId="3" xfId="2" applyNumberFormat="1" applyFont="1" applyBorder="1"/>
    <xf numFmtId="43" fontId="0" fillId="0" borderId="0" xfId="1" applyFont="1" applyBorder="1" applyAlignment="1" applyProtection="1">
      <alignment horizontal="center"/>
    </xf>
    <xf numFmtId="168" fontId="9" fillId="0" borderId="3" xfId="0" applyNumberFormat="1" applyFont="1" applyBorder="1"/>
    <xf numFmtId="168" fontId="9" fillId="0" borderId="1" xfId="0" applyNumberFormat="1" applyFont="1" applyBorder="1"/>
    <xf numFmtId="0" fontId="0" fillId="0" borderId="10" xfId="0" applyBorder="1" applyAlignment="1">
      <alignment horizontal="right"/>
    </xf>
    <xf numFmtId="9" fontId="5" fillId="0" borderId="11" xfId="2" applyFont="1" applyBorder="1" applyAlignment="1" applyProtection="1">
      <alignment horizontal="center" vertical="center"/>
    </xf>
    <xf numFmtId="170" fontId="0" fillId="0" borderId="3" xfId="0" applyNumberFormat="1" applyBorder="1"/>
    <xf numFmtId="0" fontId="0" fillId="0" borderId="0" xfId="0" applyFill="1" applyBorder="1" applyAlignment="1">
      <alignment horizontal="center"/>
    </xf>
    <xf numFmtId="168" fontId="3" fillId="0" borderId="3" xfId="0" applyNumberFormat="1" applyFont="1" applyBorder="1"/>
  </cellXfs>
  <cellStyles count="5">
    <cellStyle name="Milliers" xfId="1" builtinId="3"/>
    <cellStyle name="Normal" xfId="0" builtinId="0"/>
    <cellStyle name="Normal 5 2" xfId="3" xr:uid="{D1F036B4-29D8-4FEC-870B-26B501BDF645}"/>
    <cellStyle name="Note 2 2 2" xfId="4" xr:uid="{3C0C8FB3-E874-4DCD-B928-6654D85AB6EA}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Github\ThreeME\data\calibrations\Documents%20MTE\Run%202\Param&#233;trage%20pepito%20PER2050%20run2-2.xlsx" TargetMode="External"/><Relationship Id="rId1" Type="http://schemas.openxmlformats.org/officeDocument/2006/relationships/externalLinkPath" Target="/Users/Callonnecg/Github/ThreeME/data/calibrations/Documents%20MTE/Run%202/Param&#233;trage%20pepito%20PER2050%20run2-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Github\ThreeME\data\calibrations\Documents%20MTE\Run%202\230406_Hypoth&#232;ses%20industrie%20AMErun2%20AMSrun1bis.xlsx" TargetMode="External"/><Relationship Id="rId1" Type="http://schemas.openxmlformats.org/officeDocument/2006/relationships/externalLinkPath" Target="/Users/Callonnecg/Github/ThreeME/data/calibrations/Documents%20MTE/Run%202/230406_Hypoth&#232;ses%20industrie%20AMErun2%20AMSrun1b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ypothèses - scénario"/>
      <sheetName val="Feuille2"/>
    </sheetNames>
    <sheetDataSet>
      <sheetData sheetId="0">
        <row r="8">
          <cell r="S8">
            <v>-0.28732518036381866</v>
          </cell>
          <cell r="U8">
            <v>-0.5895229536728398</v>
          </cell>
        </row>
        <row r="9">
          <cell r="S9">
            <v>-0.28732518036381866</v>
          </cell>
          <cell r="U9">
            <v>-0.5895229536728398</v>
          </cell>
        </row>
        <row r="10">
          <cell r="S10">
            <v>-0.30626053168188466</v>
          </cell>
          <cell r="U10">
            <v>-0.43950208888639081</v>
          </cell>
        </row>
        <row r="15">
          <cell r="S15">
            <v>0.3</v>
          </cell>
          <cell r="U15">
            <v>0</v>
          </cell>
        </row>
        <row r="16">
          <cell r="S16">
            <v>-0.35</v>
          </cell>
          <cell r="U16">
            <v>-0.15</v>
          </cell>
        </row>
        <row r="17">
          <cell r="S17">
            <v>-0.35</v>
          </cell>
          <cell r="U17">
            <v>-0.15</v>
          </cell>
        </row>
        <row r="61">
          <cell r="G61">
            <v>9.7000000000000003E-2</v>
          </cell>
          <cell r="S61">
            <v>0.25</v>
          </cell>
          <cell r="U61">
            <v>0.36</v>
          </cell>
        </row>
        <row r="63">
          <cell r="G63">
            <v>3.3000000000000002E-2</v>
          </cell>
          <cell r="S63">
            <v>0.15</v>
          </cell>
          <cell r="U63">
            <v>0.38</v>
          </cell>
        </row>
        <row r="65">
          <cell r="G65">
            <v>0.02</v>
          </cell>
          <cell r="S65">
            <v>0.15</v>
          </cell>
          <cell r="U65">
            <v>0.25</v>
          </cell>
        </row>
        <row r="67">
          <cell r="G67">
            <v>0.15740000000000001</v>
          </cell>
          <cell r="S67">
            <v>0.11</v>
          </cell>
          <cell r="U67">
            <v>0.22</v>
          </cell>
        </row>
        <row r="80">
          <cell r="G80">
            <v>0.45</v>
          </cell>
          <cell r="S80">
            <v>0.45</v>
          </cell>
          <cell r="U80">
            <v>0.52</v>
          </cell>
        </row>
        <row r="81">
          <cell r="G81">
            <v>0.1</v>
          </cell>
          <cell r="S81">
            <v>0.3</v>
          </cell>
          <cell r="U81">
            <v>0.35</v>
          </cell>
        </row>
        <row r="82">
          <cell r="G82">
            <v>0.05</v>
          </cell>
          <cell r="S82">
            <v>0.16</v>
          </cell>
          <cell r="U82">
            <v>0.2</v>
          </cell>
        </row>
        <row r="83">
          <cell r="G83">
            <v>0.1426</v>
          </cell>
          <cell r="S83">
            <v>0.06</v>
          </cell>
          <cell r="U83">
            <v>0.1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. Production"/>
      <sheetName val="IGCE"/>
      <sheetName val="Diffus"/>
      <sheetName val="VA historique"/>
      <sheetName val="Mix éner %"/>
      <sheetName val="Mix éner % (2)"/>
      <sheetName val="3. Efficacité"/>
      <sheetName val="4. Recyclage"/>
      <sheetName val="5. Non-énergétique"/>
      <sheetName val="6. CCUS"/>
      <sheetName val="Pepit0 AME"/>
      <sheetName val="Pepit0 AMS"/>
    </sheetNames>
    <sheetDataSet>
      <sheetData sheetId="0">
        <row r="45">
          <cell r="C45">
            <v>114.881552</v>
          </cell>
          <cell r="J45">
            <v>128.76647766106458</v>
          </cell>
        </row>
        <row r="57">
          <cell r="C57">
            <v>114.881552</v>
          </cell>
          <cell r="J57">
            <v>128.76647766106458</v>
          </cell>
        </row>
      </sheetData>
      <sheetData sheetId="1"/>
      <sheetData sheetId="2">
        <row r="85">
          <cell r="D85">
            <v>44.015405750596919</v>
          </cell>
          <cell r="J85">
            <v>47.138960585074848</v>
          </cell>
        </row>
        <row r="88">
          <cell r="D88">
            <v>57.01102261314935</v>
          </cell>
          <cell r="J88">
            <v>57.731982348288781</v>
          </cell>
        </row>
        <row r="89">
          <cell r="D89">
            <v>21.273116191409088</v>
          </cell>
          <cell r="J89">
            <v>20.586167850304051</v>
          </cell>
        </row>
        <row r="98">
          <cell r="J98">
            <v>52.786685125097293</v>
          </cell>
        </row>
        <row r="101">
          <cell r="J101">
            <v>64.890970414742981</v>
          </cell>
        </row>
        <row r="102">
          <cell r="J102">
            <v>23.138931915900322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BB6">
            <v>0.30888265269971898</v>
          </cell>
          <cell r="BC6">
            <v>0.45764842151836399</v>
          </cell>
        </row>
        <row r="17">
          <cell r="G17">
            <v>13.304506527272199</v>
          </cell>
          <cell r="O17">
            <v>1.0877200210403399</v>
          </cell>
          <cell r="AW17">
            <v>3.5065980201845299</v>
          </cell>
          <cell r="AX17">
            <v>0.26865290365070099</v>
          </cell>
          <cell r="AY17">
            <v>0.65589471287507295</v>
          </cell>
          <cell r="AZ17">
            <v>8.9</v>
          </cell>
          <cell r="BB17">
            <v>0.15788428640948801</v>
          </cell>
          <cell r="BC17">
            <v>0.31655963691592198</v>
          </cell>
        </row>
        <row r="21">
          <cell r="M21">
            <v>0.47560832908642098</v>
          </cell>
          <cell r="N21">
            <v>0.10055279</v>
          </cell>
          <cell r="O21">
            <v>0</v>
          </cell>
          <cell r="P21">
            <v>3.5858237192697402</v>
          </cell>
          <cell r="Q21">
            <v>0</v>
          </cell>
          <cell r="R21">
            <v>3.0916184932247799E-2</v>
          </cell>
          <cell r="S21">
            <v>6.6383978354526099E-2</v>
          </cell>
          <cell r="T21">
            <v>0</v>
          </cell>
          <cell r="U21">
            <v>0</v>
          </cell>
          <cell r="AW21">
            <v>0.36391015768476598</v>
          </cell>
          <cell r="AX21">
            <v>0.10055279</v>
          </cell>
          <cell r="AY21">
            <v>0</v>
          </cell>
          <cell r="AZ21">
            <v>3.41</v>
          </cell>
          <cell r="BA21">
            <v>0</v>
          </cell>
          <cell r="BB21">
            <v>1.3885725449804801E-2</v>
          </cell>
          <cell r="BC21">
            <v>2.98221507167639E-2</v>
          </cell>
          <cell r="BD21">
            <v>0</v>
          </cell>
          <cell r="BE21">
            <v>0</v>
          </cell>
        </row>
        <row r="26">
          <cell r="BB26">
            <v>0.26940878455461997</v>
          </cell>
          <cell r="BC26">
            <v>0.24918724887927801</v>
          </cell>
        </row>
        <row r="47">
          <cell r="BB47">
            <v>5.5827175751109202E-2</v>
          </cell>
        </row>
      </sheetData>
      <sheetData sheetId="11">
        <row r="6">
          <cell r="AJ6">
            <v>0.27354228134493253</v>
          </cell>
          <cell r="AK6">
            <v>0.44568883173850898</v>
          </cell>
          <cell r="BT6">
            <v>0.18854475928737199</v>
          </cell>
          <cell r="BU6">
            <v>0.24906190798263</v>
          </cell>
        </row>
        <row r="12">
          <cell r="R12">
            <v>9.1019851294216504E-3</v>
          </cell>
          <cell r="S12">
            <v>1.1501740368482001</v>
          </cell>
          <cell r="BT12">
            <v>9.9068166387860705E-5</v>
          </cell>
          <cell r="BU12">
            <v>9.2693334735380502E-3</v>
          </cell>
        </row>
        <row r="17">
          <cell r="D17">
            <v>5.8579592548119797</v>
          </cell>
          <cell r="AE17">
            <v>5.4357527304441255</v>
          </cell>
          <cell r="AF17">
            <v>0.3403364470743655</v>
          </cell>
          <cell r="AJ17">
            <v>0.31898143577178201</v>
          </cell>
          <cell r="AK17">
            <v>0.65708549017962503</v>
          </cell>
          <cell r="BO17">
            <v>3.44796352186076</v>
          </cell>
          <cell r="BP17">
            <v>0.36313120091322398</v>
          </cell>
          <cell r="BQ17">
            <v>1.1392986361256401</v>
          </cell>
          <cell r="BR17">
            <v>6.2</v>
          </cell>
          <cell r="BT17">
            <v>9.6463975402219598E-2</v>
          </cell>
          <cell r="BU17">
            <v>0.22035724942875901</v>
          </cell>
        </row>
        <row r="21">
          <cell r="AW21">
            <v>0.316892429177413</v>
          </cell>
          <cell r="AX21">
            <v>0.10055279</v>
          </cell>
          <cell r="AY21">
            <v>0</v>
          </cell>
          <cell r="AZ21">
            <v>2.4964000640147601</v>
          </cell>
          <cell r="BA21">
            <v>0</v>
          </cell>
          <cell r="BB21">
            <v>3.05629723781697E-3</v>
          </cell>
          <cell r="BC21">
            <v>6.5637147120788499E-3</v>
          </cell>
          <cell r="BD21">
            <v>0</v>
          </cell>
          <cell r="BE21">
            <v>0</v>
          </cell>
        </row>
        <row r="26">
          <cell r="R26">
            <v>0.26028434824082203</v>
          </cell>
          <cell r="S26">
            <v>0.23808143360739101</v>
          </cell>
          <cell r="BT26">
            <v>0.26509375069942398</v>
          </cell>
          <cell r="BU26">
            <v>0.24652555127578299</v>
          </cell>
        </row>
        <row r="27"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1.1786625053548101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0.56740083199869196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0.547148052058259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</row>
        <row r="28"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</row>
        <row r="29"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2.9100283007842349E-2</v>
          </cell>
          <cell r="AK29">
            <v>1.7950300308703149E-2</v>
          </cell>
          <cell r="AL29">
            <v>0</v>
          </cell>
          <cell r="AM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1.8602279450931802E-2</v>
          </cell>
          <cell r="BC29">
            <v>1.14746823074077E-2</v>
          </cell>
          <cell r="BD29">
            <v>0</v>
          </cell>
          <cell r="BE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1.8151750196900601E-2</v>
          </cell>
          <cell r="BU29">
            <v>1.1196776576884801E-2</v>
          </cell>
          <cell r="BV29">
            <v>0</v>
          </cell>
          <cell r="BW29">
            <v>0</v>
          </cell>
        </row>
        <row r="47">
          <cell r="I47">
            <v>7.4273580146371102E-2</v>
          </cell>
          <cell r="J47">
            <v>4.4220000000000002E-2</v>
          </cell>
          <cell r="BT47">
            <v>5.3399975510815198E-2</v>
          </cell>
          <cell r="BU47">
            <v>3.1792555474433E-2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17607-6354-466C-83E1-EF36B9F9D212}">
  <dimension ref="A1:AW27"/>
  <sheetViews>
    <sheetView topLeftCell="A9" workbookViewId="0">
      <pane xSplit="1" topLeftCell="AJ1" activePane="topRight" state="frozen"/>
      <selection pane="topRight" activeCell="AW21" sqref="AW21"/>
    </sheetView>
  </sheetViews>
  <sheetFormatPr baseColWidth="10" defaultRowHeight="14.5" x14ac:dyDescent="0.35"/>
  <sheetData>
    <row r="1" spans="1:49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9" x14ac:dyDescent="0.35">
      <c r="A2" t="s">
        <v>0</v>
      </c>
      <c r="B2">
        <v>67350.955948258998</v>
      </c>
      <c r="C2">
        <v>68432.297331292299</v>
      </c>
      <c r="D2">
        <v>69531.000069999995</v>
      </c>
      <c r="E2">
        <v>71220.426399999997</v>
      </c>
      <c r="F2">
        <v>69837.030570000003</v>
      </c>
      <c r="G2">
        <v>69255.861730000004</v>
      </c>
      <c r="H2">
        <v>72559.118289999999</v>
      </c>
      <c r="I2">
        <v>71417.908240000004</v>
      </c>
      <c r="J2">
        <v>72072.172600000005</v>
      </c>
      <c r="K2">
        <v>69344.366190000001</v>
      </c>
      <c r="L2">
        <v>72523.285889999999</v>
      </c>
      <c r="M2">
        <v>71920.770810000002</v>
      </c>
      <c r="N2">
        <v>72918.606440000003</v>
      </c>
      <c r="O2">
        <v>73932.200559999997</v>
      </c>
      <c r="P2">
        <v>74961.832349999997</v>
      </c>
      <c r="Q2">
        <v>76007.26311</v>
      </c>
      <c r="R2">
        <v>75846.89993</v>
      </c>
      <c r="S2">
        <v>76391.847259999995</v>
      </c>
      <c r="T2">
        <v>76966.635569999999</v>
      </c>
      <c r="U2">
        <v>77781.904370000004</v>
      </c>
      <c r="V2">
        <v>78344.292140000005</v>
      </c>
      <c r="W2">
        <v>78828.391090000005</v>
      </c>
      <c r="X2">
        <v>79280.513120000003</v>
      </c>
      <c r="Y2">
        <v>79863.975200000001</v>
      </c>
      <c r="Z2">
        <v>80549.327359999996</v>
      </c>
      <c r="AA2">
        <v>81320.93419</v>
      </c>
      <c r="AB2">
        <v>82169.831550000003</v>
      </c>
      <c r="AC2">
        <v>83096.746410000007</v>
      </c>
      <c r="AD2">
        <v>84065.332030000005</v>
      </c>
      <c r="AE2">
        <v>85063.525810000006</v>
      </c>
      <c r="AF2">
        <v>86082.406600000002</v>
      </c>
      <c r="AG2">
        <v>87125.075020000004</v>
      </c>
      <c r="AH2">
        <v>88173.632930000007</v>
      </c>
      <c r="AI2">
        <v>89238.957139999999</v>
      </c>
      <c r="AJ2">
        <v>90330.294540000003</v>
      </c>
      <c r="AK2">
        <v>91443.279519999996</v>
      </c>
      <c r="AL2">
        <v>92579.151060000004</v>
      </c>
      <c r="AM2">
        <v>93745.137300000002</v>
      </c>
      <c r="AN2">
        <v>94939.18965</v>
      </c>
      <c r="AO2">
        <v>96160.492719999995</v>
      </c>
      <c r="AP2">
        <v>97413.984830000001</v>
      </c>
      <c r="AQ2">
        <v>98681.919099999999</v>
      </c>
      <c r="AR2">
        <v>99969.159180000002</v>
      </c>
      <c r="AS2">
        <v>101273.4562</v>
      </c>
      <c r="AT2">
        <v>102589.50539999999</v>
      </c>
      <c r="AU2">
        <v>103918.8991</v>
      </c>
      <c r="AV2">
        <v>105296.21120000001</v>
      </c>
    </row>
    <row r="3" spans="1:49" x14ac:dyDescent="0.35">
      <c r="A3" t="s">
        <v>1</v>
      </c>
      <c r="B3">
        <v>67350.955948258998</v>
      </c>
      <c r="C3">
        <v>68432.297331292299</v>
      </c>
      <c r="D3">
        <v>69531.000069999995</v>
      </c>
      <c r="E3">
        <v>71220.426399999997</v>
      </c>
      <c r="F3">
        <v>69837.030570000003</v>
      </c>
      <c r="G3">
        <v>69255.861730000004</v>
      </c>
      <c r="H3">
        <v>72559.118289999999</v>
      </c>
      <c r="I3">
        <v>71417.908240000004</v>
      </c>
      <c r="J3">
        <v>72072.172600000005</v>
      </c>
      <c r="K3">
        <v>69344.366190000001</v>
      </c>
      <c r="L3">
        <v>72523.285889999999</v>
      </c>
      <c r="M3">
        <v>71920.770810000002</v>
      </c>
      <c r="N3">
        <v>72918.606440000003</v>
      </c>
      <c r="O3">
        <v>73932.200559999997</v>
      </c>
      <c r="P3">
        <v>74961.832349999997</v>
      </c>
      <c r="Q3">
        <v>76007.26311</v>
      </c>
      <c r="R3">
        <v>75846.89993</v>
      </c>
      <c r="S3">
        <v>76391.847259999995</v>
      </c>
      <c r="T3">
        <v>76966.635569999999</v>
      </c>
      <c r="U3">
        <v>77781.96398</v>
      </c>
      <c r="V3">
        <v>78189.845759999997</v>
      </c>
      <c r="W3">
        <v>78437.191479999994</v>
      </c>
      <c r="X3">
        <v>78621.516019999995</v>
      </c>
      <c r="Y3">
        <v>78869.105960000001</v>
      </c>
      <c r="Z3">
        <v>79176.063510000007</v>
      </c>
      <c r="AA3">
        <v>79542.767659999998</v>
      </c>
      <c r="AB3">
        <v>79973.764920000001</v>
      </c>
      <c r="AC3">
        <v>82324.102310000002</v>
      </c>
      <c r="AD3">
        <v>83962.454660000003</v>
      </c>
      <c r="AE3">
        <v>85298.279219999997</v>
      </c>
      <c r="AF3">
        <v>86496.598639999997</v>
      </c>
      <c r="AG3">
        <v>87628.450949999999</v>
      </c>
      <c r="AH3">
        <v>88711.821840000004</v>
      </c>
      <c r="AI3">
        <v>89777.077569999994</v>
      </c>
      <c r="AJ3">
        <v>90853.564480000001</v>
      </c>
      <c r="AK3">
        <v>91946.577380000002</v>
      </c>
      <c r="AL3">
        <v>93067.206090000007</v>
      </c>
      <c r="AM3">
        <v>94227.085619999998</v>
      </c>
      <c r="AN3">
        <v>95427.275179999997</v>
      </c>
      <c r="AO3">
        <v>96665.901440000001</v>
      </c>
      <c r="AP3">
        <v>97949.433369999999</v>
      </c>
      <c r="AQ3">
        <v>99254.100990000006</v>
      </c>
      <c r="AR3">
        <v>100585.48579999999</v>
      </c>
      <c r="AS3">
        <v>101935.8361</v>
      </c>
      <c r="AT3">
        <v>103299.0916</v>
      </c>
      <c r="AU3">
        <v>104669.4659</v>
      </c>
      <c r="AV3">
        <v>106094.9518</v>
      </c>
    </row>
    <row r="4" spans="1:49" x14ac:dyDescent="0.35">
      <c r="A4" t="s">
        <v>2</v>
      </c>
      <c r="B4">
        <v>26537.0379997196</v>
      </c>
      <c r="C4">
        <v>26963.098728453198</v>
      </c>
      <c r="D4">
        <v>27396.00013</v>
      </c>
      <c r="E4">
        <v>27445.412960000001</v>
      </c>
      <c r="F4">
        <v>25622.249810000001</v>
      </c>
      <c r="G4">
        <v>20718.84837</v>
      </c>
      <c r="H4">
        <v>22870.85685</v>
      </c>
      <c r="I4">
        <v>23552.309120000002</v>
      </c>
      <c r="J4">
        <v>22321.345399999998</v>
      </c>
      <c r="K4">
        <v>22134.324840000001</v>
      </c>
      <c r="L4">
        <v>22241.07461</v>
      </c>
      <c r="M4">
        <v>21660.396189999999</v>
      </c>
      <c r="N4">
        <v>21923.229960000001</v>
      </c>
      <c r="O4">
        <v>22183.932540000002</v>
      </c>
      <c r="P4">
        <v>22446.043870000001</v>
      </c>
      <c r="Q4">
        <v>22714.97654</v>
      </c>
      <c r="R4">
        <v>23056.63003</v>
      </c>
      <c r="S4">
        <v>23233.761500000001</v>
      </c>
      <c r="T4">
        <v>23381.04235</v>
      </c>
      <c r="U4">
        <v>23633.388719999999</v>
      </c>
      <c r="V4">
        <v>23810.59908</v>
      </c>
      <c r="W4">
        <v>23965.99236</v>
      </c>
      <c r="X4">
        <v>24130.32128</v>
      </c>
      <c r="Y4">
        <v>24337.257249999999</v>
      </c>
      <c r="Z4">
        <v>24575.313539999999</v>
      </c>
      <c r="AA4">
        <v>24842.776450000001</v>
      </c>
      <c r="AB4">
        <v>25141.05386</v>
      </c>
      <c r="AC4">
        <v>25474.774600000001</v>
      </c>
      <c r="AD4">
        <v>25831.46039</v>
      </c>
      <c r="AE4">
        <v>26210.952099999999</v>
      </c>
      <c r="AF4">
        <v>26611.15667</v>
      </c>
      <c r="AG4">
        <v>27033.681789999999</v>
      </c>
      <c r="AH4">
        <v>27465.823659999998</v>
      </c>
      <c r="AI4">
        <v>27910.84575</v>
      </c>
      <c r="AJ4">
        <v>28373.218850000001</v>
      </c>
      <c r="AK4">
        <v>28846.902050000001</v>
      </c>
      <c r="AL4">
        <v>29329.845150000001</v>
      </c>
      <c r="AM4">
        <v>29823.513159999999</v>
      </c>
      <c r="AN4">
        <v>30325.513210000001</v>
      </c>
      <c r="AO4">
        <v>30835.158080000001</v>
      </c>
      <c r="AP4">
        <v>31355.174439999999</v>
      </c>
      <c r="AQ4">
        <v>31876.66936</v>
      </c>
      <c r="AR4">
        <v>32403.107189999999</v>
      </c>
      <c r="AS4">
        <v>32931.673179999998</v>
      </c>
      <c r="AT4">
        <v>33460.067130000003</v>
      </c>
      <c r="AU4">
        <v>33989.436959999999</v>
      </c>
      <c r="AV4">
        <v>34536.199310000004</v>
      </c>
    </row>
    <row r="5" spans="1:49" x14ac:dyDescent="0.35">
      <c r="A5" t="s">
        <v>3</v>
      </c>
      <c r="B5">
        <v>26537.0379997196</v>
      </c>
      <c r="C5">
        <v>26963.098728453198</v>
      </c>
      <c r="D5">
        <v>27396.00013</v>
      </c>
      <c r="E5">
        <v>27445.412960000001</v>
      </c>
      <c r="F5">
        <v>25622.249810000001</v>
      </c>
      <c r="G5">
        <v>20718.84837</v>
      </c>
      <c r="H5">
        <v>22870.85685</v>
      </c>
      <c r="I5">
        <v>23552.309120000002</v>
      </c>
      <c r="J5">
        <v>22321.345399999998</v>
      </c>
      <c r="K5">
        <v>22134.324840000001</v>
      </c>
      <c r="L5">
        <v>22241.07461</v>
      </c>
      <c r="M5">
        <v>21660.396189999999</v>
      </c>
      <c r="N5">
        <v>21923.229960000001</v>
      </c>
      <c r="O5">
        <v>22183.932540000002</v>
      </c>
      <c r="P5">
        <v>22446.043870000001</v>
      </c>
      <c r="Q5">
        <v>22714.97654</v>
      </c>
      <c r="R5">
        <v>23056.63003</v>
      </c>
      <c r="S5">
        <v>23233.761500000001</v>
      </c>
      <c r="T5">
        <v>23381.04235</v>
      </c>
      <c r="U5">
        <v>23636.931380000002</v>
      </c>
      <c r="V5">
        <v>23806.866979999999</v>
      </c>
      <c r="W5">
        <v>23960.644980000001</v>
      </c>
      <c r="X5">
        <v>24121.64948</v>
      </c>
      <c r="Y5">
        <v>24326.040389999998</v>
      </c>
      <c r="Z5">
        <v>24561.977080000001</v>
      </c>
      <c r="AA5">
        <v>24828.39071</v>
      </c>
      <c r="AB5">
        <v>25126.967420000001</v>
      </c>
      <c r="AC5">
        <v>25474.4447</v>
      </c>
      <c r="AD5">
        <v>25837.363560000002</v>
      </c>
      <c r="AE5">
        <v>26216.32445</v>
      </c>
      <c r="AF5">
        <v>26610.078300000001</v>
      </c>
      <c r="AG5">
        <v>27019.928329999999</v>
      </c>
      <c r="AH5">
        <v>27435.85698</v>
      </c>
      <c r="AI5">
        <v>27861.494139999999</v>
      </c>
      <c r="AJ5">
        <v>28303.033370000001</v>
      </c>
      <c r="AK5">
        <v>28755.900900000001</v>
      </c>
      <c r="AL5">
        <v>29219.67223</v>
      </c>
      <c r="AM5">
        <v>29695.858960000001</v>
      </c>
      <c r="AN5">
        <v>30183.335350000001</v>
      </c>
      <c r="AO5">
        <v>30680.829519999999</v>
      </c>
      <c r="AP5">
        <v>31190.72392</v>
      </c>
      <c r="AQ5">
        <v>31704.34129</v>
      </c>
      <c r="AR5">
        <v>32224.459790000001</v>
      </c>
      <c r="AS5">
        <v>32747.241190000001</v>
      </c>
      <c r="AT5">
        <v>33268.8436</v>
      </c>
      <c r="AU5">
        <v>33789.80874</v>
      </c>
      <c r="AV5">
        <v>34325.774790000003</v>
      </c>
    </row>
    <row r="6" spans="1:49" x14ac:dyDescent="0.35">
      <c r="A6" t="s">
        <v>4</v>
      </c>
      <c r="B6">
        <v>19050.369628430599</v>
      </c>
      <c r="C6">
        <v>19356.2294748317</v>
      </c>
      <c r="D6">
        <v>19666.99999</v>
      </c>
      <c r="E6">
        <v>19899.31493</v>
      </c>
      <c r="F6">
        <v>18702.654330000001</v>
      </c>
      <c r="G6">
        <v>15980.3405</v>
      </c>
      <c r="H6">
        <v>16617.557870000001</v>
      </c>
      <c r="I6">
        <v>18799.972610000001</v>
      </c>
      <c r="J6">
        <v>17397.609949999998</v>
      </c>
      <c r="K6">
        <v>16726.43993</v>
      </c>
      <c r="L6">
        <v>16930.133679999999</v>
      </c>
      <c r="M6">
        <v>16658.269779999999</v>
      </c>
      <c r="N6">
        <v>17286.089919999999</v>
      </c>
      <c r="O6">
        <v>17937.752570000001</v>
      </c>
      <c r="P6">
        <v>18614.07735</v>
      </c>
      <c r="Q6">
        <v>19315.959500000001</v>
      </c>
      <c r="R6">
        <v>20143.911270000001</v>
      </c>
      <c r="S6">
        <v>20253.66389</v>
      </c>
      <c r="T6">
        <v>20310.116689999999</v>
      </c>
      <c r="U6">
        <v>20862.519680000001</v>
      </c>
      <c r="V6">
        <v>20953.69067</v>
      </c>
      <c r="W6">
        <v>21031.283309999999</v>
      </c>
      <c r="X6">
        <v>20885.082719999999</v>
      </c>
      <c r="Y6">
        <v>20867.284530000001</v>
      </c>
      <c r="Z6">
        <v>20865.201529999998</v>
      </c>
      <c r="AA6">
        <v>20865.900839999998</v>
      </c>
      <c r="AB6">
        <v>20886.113229999999</v>
      </c>
      <c r="AC6">
        <v>20967.459299999999</v>
      </c>
      <c r="AD6">
        <v>21039.548019999998</v>
      </c>
      <c r="AE6">
        <v>21114.86246</v>
      </c>
      <c r="AF6">
        <v>21197.585790000001</v>
      </c>
      <c r="AG6">
        <v>21325.362560000001</v>
      </c>
      <c r="AH6">
        <v>21414.276890000001</v>
      </c>
      <c r="AI6">
        <v>21494.386470000001</v>
      </c>
      <c r="AJ6">
        <v>21623.209869999999</v>
      </c>
      <c r="AK6">
        <v>21755.333839999999</v>
      </c>
      <c r="AL6">
        <v>21883.16358</v>
      </c>
      <c r="AM6">
        <v>22039.497859999999</v>
      </c>
      <c r="AN6">
        <v>22185.510330000001</v>
      </c>
      <c r="AO6">
        <v>22340.036820000001</v>
      </c>
      <c r="AP6">
        <v>22539.392510000001</v>
      </c>
      <c r="AQ6">
        <v>22717.480189999998</v>
      </c>
      <c r="AR6">
        <v>22909.182690000001</v>
      </c>
      <c r="AS6">
        <v>23118.102180000002</v>
      </c>
      <c r="AT6">
        <v>23316.174360000001</v>
      </c>
      <c r="AU6">
        <v>23515.5098</v>
      </c>
      <c r="AV6">
        <v>23861.076120000002</v>
      </c>
    </row>
    <row r="7" spans="1:49" x14ac:dyDescent="0.35">
      <c r="A7" t="s">
        <v>5</v>
      </c>
      <c r="B7">
        <v>19050.369628430599</v>
      </c>
      <c r="C7">
        <v>19356.2294748317</v>
      </c>
      <c r="D7">
        <v>19666.99999</v>
      </c>
      <c r="E7">
        <v>19899.31493</v>
      </c>
      <c r="F7">
        <v>18702.654330000001</v>
      </c>
      <c r="G7">
        <v>15980.3405</v>
      </c>
      <c r="H7">
        <v>16617.557870000001</v>
      </c>
      <c r="I7">
        <v>18799.972610000001</v>
      </c>
      <c r="J7">
        <v>17397.609949999998</v>
      </c>
      <c r="K7">
        <v>16726.43993</v>
      </c>
      <c r="L7">
        <v>16930.133679999999</v>
      </c>
      <c r="M7">
        <v>16658.269779999999</v>
      </c>
      <c r="N7">
        <v>17286.089919999999</v>
      </c>
      <c r="O7">
        <v>17937.752570000001</v>
      </c>
      <c r="P7">
        <v>18614.07735</v>
      </c>
      <c r="Q7">
        <v>19315.959500000001</v>
      </c>
      <c r="R7">
        <v>20143.911270000001</v>
      </c>
      <c r="S7">
        <v>20253.66389</v>
      </c>
      <c r="T7">
        <v>20310.116689999999</v>
      </c>
      <c r="U7">
        <v>20867.838029999999</v>
      </c>
      <c r="V7">
        <v>20844.08295</v>
      </c>
      <c r="W7">
        <v>20819.248339999998</v>
      </c>
      <c r="X7">
        <v>20571.982220000002</v>
      </c>
      <c r="Y7">
        <v>20453.512729999999</v>
      </c>
      <c r="Z7">
        <v>20350.839049999999</v>
      </c>
      <c r="AA7">
        <v>20251.461770000002</v>
      </c>
      <c r="AB7">
        <v>20171.43979</v>
      </c>
      <c r="AC7">
        <v>20185.653149999998</v>
      </c>
      <c r="AD7">
        <v>20185.632180000001</v>
      </c>
      <c r="AE7">
        <v>20175.865180000001</v>
      </c>
      <c r="AF7">
        <v>20173.348160000001</v>
      </c>
      <c r="AG7">
        <v>20200.08669</v>
      </c>
      <c r="AH7">
        <v>20194.766230000001</v>
      </c>
      <c r="AI7">
        <v>20173.706859999998</v>
      </c>
      <c r="AJ7">
        <v>20202.356820000001</v>
      </c>
      <c r="AK7">
        <v>20234.730650000001</v>
      </c>
      <c r="AL7">
        <v>20266.648679999998</v>
      </c>
      <c r="AM7">
        <v>20326.938190000001</v>
      </c>
      <c r="AN7">
        <v>20383.792170000001</v>
      </c>
      <c r="AO7">
        <v>20452.146120000001</v>
      </c>
      <c r="AP7">
        <v>20562.09448</v>
      </c>
      <c r="AQ7">
        <v>20657.629430000001</v>
      </c>
      <c r="AR7">
        <v>20766.87299</v>
      </c>
      <c r="AS7">
        <v>20891.429189999999</v>
      </c>
      <c r="AT7">
        <v>21008.384669999999</v>
      </c>
      <c r="AU7">
        <v>21125.371480000002</v>
      </c>
      <c r="AV7">
        <v>21358.379949999999</v>
      </c>
      <c r="AW7" t="s">
        <v>18</v>
      </c>
    </row>
    <row r="8" spans="1:49" x14ac:dyDescent="0.35">
      <c r="A8" t="s">
        <v>6</v>
      </c>
      <c r="B8">
        <v>137.54779515112301</v>
      </c>
      <c r="C8">
        <v>139.75616949337001</v>
      </c>
      <c r="D8">
        <v>142</v>
      </c>
      <c r="E8">
        <v>146.5420992</v>
      </c>
      <c r="F8">
        <v>145.08400069999999</v>
      </c>
      <c r="G8">
        <v>142.0261409</v>
      </c>
      <c r="H8">
        <v>142.1633089</v>
      </c>
      <c r="I8">
        <v>141.4663094</v>
      </c>
      <c r="J8">
        <v>141.7146473</v>
      </c>
      <c r="K8">
        <v>138.35707020000001</v>
      </c>
      <c r="L8">
        <v>145.71998869999999</v>
      </c>
      <c r="M8">
        <v>149.0254114</v>
      </c>
      <c r="N8">
        <v>151.66773570000001</v>
      </c>
      <c r="O8">
        <v>154.35691019999999</v>
      </c>
      <c r="P8">
        <v>157.09376570000001</v>
      </c>
      <c r="Q8">
        <v>159.87914760000001</v>
      </c>
      <c r="R8">
        <v>170.0252734</v>
      </c>
      <c r="S8">
        <v>171.2609262</v>
      </c>
      <c r="T8">
        <v>172.3949077</v>
      </c>
      <c r="U8">
        <v>180.6514147</v>
      </c>
      <c r="V8">
        <v>182.88170690000001</v>
      </c>
      <c r="W8">
        <v>185.1972351</v>
      </c>
      <c r="X8">
        <v>184.2033887</v>
      </c>
      <c r="Y8">
        <v>184.91422460000001</v>
      </c>
      <c r="Z8">
        <v>185.6687695</v>
      </c>
      <c r="AA8">
        <v>186.2741039</v>
      </c>
      <c r="AB8">
        <v>186.99032220000001</v>
      </c>
      <c r="AC8">
        <v>188.47747279999999</v>
      </c>
      <c r="AD8">
        <v>189.6894289</v>
      </c>
      <c r="AE8">
        <v>190.83414310000001</v>
      </c>
      <c r="AF8">
        <v>191.9957891</v>
      </c>
      <c r="AG8">
        <v>193.80731119999999</v>
      </c>
      <c r="AH8">
        <v>194.90440340000001</v>
      </c>
      <c r="AI8">
        <v>195.7577416</v>
      </c>
      <c r="AJ8">
        <v>197.35953900000001</v>
      </c>
      <c r="AK8">
        <v>198.95518419999999</v>
      </c>
      <c r="AL8">
        <v>200.41510009999999</v>
      </c>
      <c r="AM8">
        <v>202.31535439999999</v>
      </c>
      <c r="AN8">
        <v>203.9652074</v>
      </c>
      <c r="AO8">
        <v>205.7204582</v>
      </c>
      <c r="AP8">
        <v>208.2556592</v>
      </c>
      <c r="AQ8">
        <v>210.39768810000001</v>
      </c>
      <c r="AR8">
        <v>212.7783718</v>
      </c>
      <c r="AS8">
        <v>215.494878</v>
      </c>
      <c r="AT8">
        <v>218.01807199999999</v>
      </c>
      <c r="AU8">
        <v>220.57522650000001</v>
      </c>
      <c r="AV8">
        <v>225.9696533</v>
      </c>
    </row>
    <row r="9" spans="1:49" x14ac:dyDescent="0.35">
      <c r="A9" t="s">
        <v>7</v>
      </c>
      <c r="B9">
        <v>137.54779515112301</v>
      </c>
      <c r="C9">
        <v>139.75616949337001</v>
      </c>
      <c r="D9">
        <v>142</v>
      </c>
      <c r="E9">
        <v>146.5420992</v>
      </c>
      <c r="F9">
        <v>145.08400069999999</v>
      </c>
      <c r="G9">
        <v>142.0261409</v>
      </c>
      <c r="H9">
        <v>142.1633089</v>
      </c>
      <c r="I9">
        <v>141.4663094</v>
      </c>
      <c r="J9">
        <v>141.7146473</v>
      </c>
      <c r="K9">
        <v>138.35707020000001</v>
      </c>
      <c r="L9">
        <v>145.71998869999999</v>
      </c>
      <c r="M9">
        <v>149.0254114</v>
      </c>
      <c r="N9">
        <v>151.66773570000001</v>
      </c>
      <c r="O9">
        <v>154.35691019999999</v>
      </c>
      <c r="P9">
        <v>157.09376570000001</v>
      </c>
      <c r="Q9">
        <v>159.87914760000001</v>
      </c>
      <c r="R9">
        <v>170.0252734</v>
      </c>
      <c r="S9">
        <v>171.2609262</v>
      </c>
      <c r="T9">
        <v>172.3949077</v>
      </c>
      <c r="U9">
        <v>180.7132512</v>
      </c>
      <c r="V9">
        <v>184.08986200000001</v>
      </c>
      <c r="W9">
        <v>187.7271317</v>
      </c>
      <c r="X9">
        <v>187.96017509999999</v>
      </c>
      <c r="Y9">
        <v>189.94184430000001</v>
      </c>
      <c r="Z9">
        <v>191.95333160000001</v>
      </c>
      <c r="AA9">
        <v>193.78636169999999</v>
      </c>
      <c r="AB9">
        <v>195.70871460000001</v>
      </c>
      <c r="AC9">
        <v>198.87253100000001</v>
      </c>
      <c r="AD9">
        <v>201.64361930000001</v>
      </c>
      <c r="AE9">
        <v>204.27107860000001</v>
      </c>
      <c r="AF9">
        <v>206.85382770000001</v>
      </c>
      <c r="AG9">
        <v>210.07968320000001</v>
      </c>
      <c r="AH9">
        <v>212.50513380000001</v>
      </c>
      <c r="AI9">
        <v>214.6351895</v>
      </c>
      <c r="AJ9">
        <v>217.58619859999999</v>
      </c>
      <c r="AK9">
        <v>220.5569667</v>
      </c>
      <c r="AL9">
        <v>223.42417</v>
      </c>
      <c r="AM9">
        <v>226.8336084</v>
      </c>
      <c r="AN9">
        <v>230.03015429999999</v>
      </c>
      <c r="AO9">
        <v>233.4065569</v>
      </c>
      <c r="AP9">
        <v>237.73952130000001</v>
      </c>
      <c r="AQ9">
        <v>241.69199</v>
      </c>
      <c r="AR9">
        <v>245.97934960000001</v>
      </c>
      <c r="AS9">
        <v>250.7216075</v>
      </c>
      <c r="AT9">
        <v>255.30252909999999</v>
      </c>
      <c r="AU9">
        <v>259.9617533</v>
      </c>
      <c r="AV9">
        <v>268.04339019999998</v>
      </c>
    </row>
    <row r="10" spans="1:49" x14ac:dyDescent="0.35">
      <c r="A10" t="s">
        <v>8</v>
      </c>
      <c r="B10">
        <v>2212.3884797546898</v>
      </c>
      <c r="C10">
        <v>2247.9090924144798</v>
      </c>
      <c r="D10">
        <v>2284</v>
      </c>
      <c r="E10">
        <v>2358.463694</v>
      </c>
      <c r="F10">
        <v>2151.6156879999999</v>
      </c>
      <c r="G10">
        <v>1767.087229</v>
      </c>
      <c r="H10">
        <v>1879.820653</v>
      </c>
      <c r="I10">
        <v>1868.073866</v>
      </c>
      <c r="J10">
        <v>1803.5800079999999</v>
      </c>
      <c r="K10">
        <v>1779.449511</v>
      </c>
      <c r="L10">
        <v>1790.401222</v>
      </c>
      <c r="M10">
        <v>1707.184994</v>
      </c>
      <c r="N10">
        <v>1748.7629360000001</v>
      </c>
      <c r="O10">
        <v>1791.353496</v>
      </c>
      <c r="P10">
        <v>1834.9813360000001</v>
      </c>
      <c r="Q10">
        <v>1879.6717180000001</v>
      </c>
      <c r="R10">
        <v>1976.955166</v>
      </c>
      <c r="S10">
        <v>1969.403851</v>
      </c>
      <c r="T10">
        <v>1960.622957</v>
      </c>
      <c r="U10">
        <v>2031.9086199999999</v>
      </c>
      <c r="V10">
        <v>2034.3525990000001</v>
      </c>
      <c r="W10">
        <v>2037.4343120000001</v>
      </c>
      <c r="X10">
        <v>2004.194604</v>
      </c>
      <c r="Y10">
        <v>1989.7831530000001</v>
      </c>
      <c r="Z10">
        <v>1975.911294</v>
      </c>
      <c r="AA10">
        <v>1960.5332989999999</v>
      </c>
      <c r="AB10">
        <v>1946.408649</v>
      </c>
      <c r="AC10">
        <v>1940.293825</v>
      </c>
      <c r="AD10">
        <v>1931.2759679999999</v>
      </c>
      <c r="AE10">
        <v>1921.5444809999999</v>
      </c>
      <c r="AF10">
        <v>1911.961851</v>
      </c>
      <c r="AG10">
        <v>1908.757828</v>
      </c>
      <c r="AH10">
        <v>1898.433904</v>
      </c>
      <c r="AI10">
        <v>1885.7578840000001</v>
      </c>
      <c r="AJ10">
        <v>1880.261544</v>
      </c>
      <c r="AK10">
        <v>1874.5997620000001</v>
      </c>
      <c r="AL10">
        <v>1867.5700179999999</v>
      </c>
      <c r="AM10">
        <v>1864.52604</v>
      </c>
      <c r="AN10">
        <v>1859.0405209999999</v>
      </c>
      <c r="AO10">
        <v>1854.3999349999999</v>
      </c>
      <c r="AP10">
        <v>1856.5894920000001</v>
      </c>
      <c r="AQ10">
        <v>1855.039644</v>
      </c>
      <c r="AR10">
        <v>1855.3799919999999</v>
      </c>
      <c r="AS10">
        <v>1858.3841620000001</v>
      </c>
      <c r="AT10">
        <v>1859.4486690000001</v>
      </c>
      <c r="AU10">
        <v>1860.5510420000001</v>
      </c>
      <c r="AV10">
        <v>1885.072813</v>
      </c>
    </row>
    <row r="11" spans="1:49" x14ac:dyDescent="0.35">
      <c r="A11" t="s">
        <v>9</v>
      </c>
      <c r="B11">
        <v>2212.3884797546898</v>
      </c>
      <c r="C11">
        <v>2247.9090924144798</v>
      </c>
      <c r="D11">
        <v>2284</v>
      </c>
      <c r="E11">
        <v>2358.463694</v>
      </c>
      <c r="F11">
        <v>2151.6156879999999</v>
      </c>
      <c r="G11">
        <v>1767.087229</v>
      </c>
      <c r="H11">
        <v>1879.820653</v>
      </c>
      <c r="I11">
        <v>1868.073866</v>
      </c>
      <c r="J11">
        <v>1803.5800079999999</v>
      </c>
      <c r="K11">
        <v>1779.449511</v>
      </c>
      <c r="L11">
        <v>1790.401222</v>
      </c>
      <c r="M11">
        <v>1707.184994</v>
      </c>
      <c r="N11">
        <v>1748.7629360000001</v>
      </c>
      <c r="O11">
        <v>1791.353496</v>
      </c>
      <c r="P11">
        <v>1834.9813360000001</v>
      </c>
      <c r="Q11">
        <v>1879.6717180000001</v>
      </c>
      <c r="R11">
        <v>1976.955166</v>
      </c>
      <c r="S11">
        <v>1969.403851</v>
      </c>
      <c r="T11">
        <v>1960.622957</v>
      </c>
      <c r="U11">
        <v>2032.604137</v>
      </c>
      <c r="V11">
        <v>2016.2586409999999</v>
      </c>
      <c r="W11">
        <v>2002.1516899999999</v>
      </c>
      <c r="X11">
        <v>1952.0428119999999</v>
      </c>
      <c r="Y11">
        <v>1920.868841</v>
      </c>
      <c r="Z11">
        <v>1890.2806089999999</v>
      </c>
      <c r="AA11">
        <v>1858.263933</v>
      </c>
      <c r="AB11">
        <v>1827.4601580000001</v>
      </c>
      <c r="AC11">
        <v>1808.281825</v>
      </c>
      <c r="AD11">
        <v>1785.3746510000001</v>
      </c>
      <c r="AE11">
        <v>1761.186412</v>
      </c>
      <c r="AF11">
        <v>1736.6630720000001</v>
      </c>
      <c r="AG11">
        <v>1717.4718419999999</v>
      </c>
      <c r="AH11">
        <v>1691.7203050000001</v>
      </c>
      <c r="AI11">
        <v>1663.8479110000001</v>
      </c>
      <c r="AJ11">
        <v>1642.4706140000001</v>
      </c>
      <c r="AK11">
        <v>1621.2149790000001</v>
      </c>
      <c r="AL11">
        <v>1599.20281</v>
      </c>
      <c r="AM11">
        <v>1581.009051</v>
      </c>
      <c r="AN11">
        <v>1561.224254</v>
      </c>
      <c r="AO11">
        <v>1542.5780050000001</v>
      </c>
      <c r="AP11">
        <v>1529.9915430000001</v>
      </c>
      <c r="AQ11">
        <v>1514.619234</v>
      </c>
      <c r="AR11">
        <v>1501.0440000000001</v>
      </c>
      <c r="AS11">
        <v>1489.8416159999999</v>
      </c>
      <c r="AT11">
        <v>1477.2602730000001</v>
      </c>
      <c r="AU11">
        <v>1464.754776</v>
      </c>
      <c r="AV11">
        <v>1470.6662690000001</v>
      </c>
    </row>
    <row r="12" spans="1:49" x14ac:dyDescent="0.35">
      <c r="A12" t="s">
        <v>10</v>
      </c>
      <c r="B12">
        <v>16978.434883161201</v>
      </c>
      <c r="C12">
        <v>17251.029147040699</v>
      </c>
      <c r="D12">
        <v>17528</v>
      </c>
      <c r="E12">
        <v>17934.82891</v>
      </c>
      <c r="F12">
        <v>16969.95001</v>
      </c>
      <c r="G12">
        <v>15179.440720000001</v>
      </c>
      <c r="H12">
        <v>14972.39293</v>
      </c>
      <c r="I12">
        <v>16416.842290000001</v>
      </c>
      <c r="J12">
        <v>15905.831620000001</v>
      </c>
      <c r="K12">
        <v>15222.50057</v>
      </c>
      <c r="L12">
        <v>15093.771290000001</v>
      </c>
      <c r="M12">
        <v>14762.542380000001</v>
      </c>
      <c r="N12">
        <v>15373.83066</v>
      </c>
      <c r="O12">
        <v>16010.431210000001</v>
      </c>
      <c r="P12">
        <v>16673.39215</v>
      </c>
      <c r="Q12">
        <v>17363.80502</v>
      </c>
      <c r="R12">
        <v>18262.478340000001</v>
      </c>
      <c r="S12">
        <v>18192.721710000002</v>
      </c>
      <c r="T12">
        <v>18111.606619999999</v>
      </c>
      <c r="U12">
        <v>18770.120739999998</v>
      </c>
      <c r="V12">
        <v>18792.69743</v>
      </c>
      <c r="W12">
        <v>18821.16531</v>
      </c>
      <c r="X12">
        <v>18514.107540000001</v>
      </c>
      <c r="Y12">
        <v>18380.979169999999</v>
      </c>
      <c r="Z12">
        <v>18252.83538</v>
      </c>
      <c r="AA12">
        <v>18110.778389999999</v>
      </c>
      <c r="AB12">
        <v>17980.29941</v>
      </c>
      <c r="AC12">
        <v>17923.812620000001</v>
      </c>
      <c r="AD12">
        <v>17840.508549999999</v>
      </c>
      <c r="AE12">
        <v>17750.61219</v>
      </c>
      <c r="AF12">
        <v>17662.090919999999</v>
      </c>
      <c r="AG12">
        <v>17632.493180000001</v>
      </c>
      <c r="AH12">
        <v>17537.124080000001</v>
      </c>
      <c r="AI12">
        <v>17420.02707</v>
      </c>
      <c r="AJ12">
        <v>17369.253649999999</v>
      </c>
      <c r="AK12">
        <v>17316.95192</v>
      </c>
      <c r="AL12">
        <v>17252.01339</v>
      </c>
      <c r="AM12">
        <v>17223.894100000001</v>
      </c>
      <c r="AN12">
        <v>17173.22063</v>
      </c>
      <c r="AO12">
        <v>17130.35239</v>
      </c>
      <c r="AP12">
        <v>17150.578809999999</v>
      </c>
      <c r="AQ12">
        <v>17136.26181</v>
      </c>
      <c r="AR12">
        <v>17139.405839999999</v>
      </c>
      <c r="AS12">
        <v>17167.1574</v>
      </c>
      <c r="AT12">
        <v>17176.990969999999</v>
      </c>
      <c r="AU12">
        <v>17187.174340000001</v>
      </c>
      <c r="AV12">
        <v>17413.6986</v>
      </c>
    </row>
    <row r="13" spans="1:49" x14ac:dyDescent="0.35">
      <c r="A13" t="s">
        <v>11</v>
      </c>
      <c r="B13">
        <v>16978.434883161201</v>
      </c>
      <c r="C13">
        <v>17251.029147040699</v>
      </c>
      <c r="D13">
        <v>17528</v>
      </c>
      <c r="E13">
        <v>17934.82891</v>
      </c>
      <c r="F13">
        <v>16969.95001</v>
      </c>
      <c r="G13">
        <v>15179.440720000001</v>
      </c>
      <c r="H13">
        <v>14972.39293</v>
      </c>
      <c r="I13">
        <v>16416.842290000001</v>
      </c>
      <c r="J13">
        <v>15905.831620000001</v>
      </c>
      <c r="K13">
        <v>15222.50057</v>
      </c>
      <c r="L13">
        <v>15093.771290000001</v>
      </c>
      <c r="M13">
        <v>14762.542380000001</v>
      </c>
      <c r="N13">
        <v>15373.83066</v>
      </c>
      <c r="O13">
        <v>16010.431210000001</v>
      </c>
      <c r="P13">
        <v>16673.39215</v>
      </c>
      <c r="Q13">
        <v>17363.80502</v>
      </c>
      <c r="R13">
        <v>18262.478340000001</v>
      </c>
      <c r="S13">
        <v>18192.721710000002</v>
      </c>
      <c r="T13">
        <v>18111.606619999999</v>
      </c>
      <c r="U13">
        <v>18776.545699999999</v>
      </c>
      <c r="V13">
        <v>18625.55125</v>
      </c>
      <c r="W13">
        <v>18495.23575</v>
      </c>
      <c r="X13">
        <v>18032.345990000002</v>
      </c>
      <c r="Y13">
        <v>17744.37084</v>
      </c>
      <c r="Z13">
        <v>17461.806550000001</v>
      </c>
      <c r="AA13">
        <v>17166.046760000001</v>
      </c>
      <c r="AB13">
        <v>16881.49135</v>
      </c>
      <c r="AC13">
        <v>16704.32807</v>
      </c>
      <c r="AD13">
        <v>16492.718929999999</v>
      </c>
      <c r="AE13">
        <v>16269.275729999999</v>
      </c>
      <c r="AF13">
        <v>16042.73697</v>
      </c>
      <c r="AG13">
        <v>15865.454540000001</v>
      </c>
      <c r="AH13">
        <v>15627.570089999999</v>
      </c>
      <c r="AI13">
        <v>15370.093849999999</v>
      </c>
      <c r="AJ13">
        <v>15172.61722</v>
      </c>
      <c r="AK13">
        <v>14976.26448</v>
      </c>
      <c r="AL13">
        <v>14772.923119999999</v>
      </c>
      <c r="AM13">
        <v>14604.855</v>
      </c>
      <c r="AN13">
        <v>14422.089379999999</v>
      </c>
      <c r="AO13">
        <v>14249.84131</v>
      </c>
      <c r="AP13">
        <v>14133.571610000001</v>
      </c>
      <c r="AQ13">
        <v>13991.567150000001</v>
      </c>
      <c r="AR13">
        <v>13866.163490000001</v>
      </c>
      <c r="AS13">
        <v>13762.679459999999</v>
      </c>
      <c r="AT13">
        <v>13646.45703</v>
      </c>
      <c r="AU13">
        <v>13530.93527</v>
      </c>
      <c r="AV13">
        <v>13585.543739999999</v>
      </c>
    </row>
    <row r="14" spans="1:49" x14ac:dyDescent="0.35">
      <c r="A14" t="s">
        <v>12</v>
      </c>
      <c r="B14">
        <v>6.2097133911157302E-4</v>
      </c>
      <c r="C14">
        <v>6.2097133911157302E-4</v>
      </c>
      <c r="D14">
        <v>6.2097140564209001E-4</v>
      </c>
      <c r="E14">
        <v>6.1657789372305497E-4</v>
      </c>
      <c r="F14">
        <v>6.2395524251796896E-4</v>
      </c>
      <c r="G14">
        <v>6.6950632379575296E-4</v>
      </c>
      <c r="H14">
        <v>6.7708331884178E-4</v>
      </c>
      <c r="I14">
        <v>6.5900011327672196E-4</v>
      </c>
      <c r="J14">
        <v>6.7042792341223299E-4</v>
      </c>
      <c r="K14">
        <v>6.52005758552352E-4</v>
      </c>
      <c r="L14">
        <v>7.0210185998114902E-4</v>
      </c>
      <c r="M14">
        <v>7.34493215169136E-4</v>
      </c>
      <c r="N14">
        <v>7.1994696962431699E-4</v>
      </c>
      <c r="O14">
        <v>7.0600663150447503E-4</v>
      </c>
      <c r="P14">
        <v>6.92512156506235E-4</v>
      </c>
      <c r="Q14">
        <v>6.7942444171526005E-4</v>
      </c>
      <c r="R14">
        <v>6.8285334465815605E-4</v>
      </c>
      <c r="S14">
        <v>6.8629955254685302E-4</v>
      </c>
      <c r="T14">
        <v>6.8976315277119405E-4</v>
      </c>
      <c r="U14">
        <v>6.9300701856974203E-4</v>
      </c>
      <c r="V14">
        <v>6.9651630778728405E-4</v>
      </c>
      <c r="W14">
        <v>6.99524577642473E-4</v>
      </c>
      <c r="X14">
        <v>7.0280028245916495E-4</v>
      </c>
      <c r="Y14">
        <v>7.0608088110661301E-4</v>
      </c>
      <c r="Z14">
        <v>7.0950035328380201E-4</v>
      </c>
      <c r="AA14">
        <v>7.1308830549604997E-4</v>
      </c>
      <c r="AB14">
        <v>7.1684891911082799E-4</v>
      </c>
      <c r="AC14">
        <v>7.1913089564475401E-4</v>
      </c>
      <c r="AD14">
        <v>7.21915842509851E-4</v>
      </c>
      <c r="AE14">
        <v>7.2507303446675596E-4</v>
      </c>
      <c r="AF14">
        <v>7.2856000737306695E-4</v>
      </c>
      <c r="AG14">
        <v>7.3236556758969401E-4</v>
      </c>
      <c r="AH14">
        <v>7.36374377889021E-4</v>
      </c>
      <c r="AI14">
        <v>7.4057507807274395E-4</v>
      </c>
      <c r="AJ14">
        <v>7.4487342395331197E-4</v>
      </c>
      <c r="AK14">
        <v>7.4919489799481101E-4</v>
      </c>
      <c r="AL14">
        <v>7.5346875436300596E-4</v>
      </c>
      <c r="AM14">
        <v>7.5768908740805397E-4</v>
      </c>
      <c r="AN14">
        <v>7.6180801815717303E-4</v>
      </c>
      <c r="AO14">
        <v>7.6584922768175104E-4</v>
      </c>
      <c r="AP14">
        <v>7.6980176922172296E-4</v>
      </c>
      <c r="AQ14">
        <v>7.7368969424582103E-4</v>
      </c>
      <c r="AR14">
        <v>7.7753790089958802E-4</v>
      </c>
      <c r="AS14">
        <v>7.8134448827686903E-4</v>
      </c>
      <c r="AT14">
        <v>7.8512602108275905E-4</v>
      </c>
      <c r="AU14">
        <v>7.8895802705971805E-4</v>
      </c>
      <c r="AV14">
        <v>7.9278654126791002E-4</v>
      </c>
    </row>
    <row r="15" spans="1:49" x14ac:dyDescent="0.35">
      <c r="A15" t="s">
        <v>13</v>
      </c>
      <c r="B15">
        <v>6.2097133911157302E-4</v>
      </c>
      <c r="C15">
        <v>6.2097133911157302E-4</v>
      </c>
      <c r="D15">
        <v>6.2097140564209001E-4</v>
      </c>
      <c r="E15">
        <v>6.1657789372305497E-4</v>
      </c>
      <c r="F15">
        <v>6.2395524251796896E-4</v>
      </c>
      <c r="G15">
        <v>6.6950632379575296E-4</v>
      </c>
      <c r="H15">
        <v>6.7708331884178E-4</v>
      </c>
      <c r="I15">
        <v>6.5900011327672196E-4</v>
      </c>
      <c r="J15">
        <v>6.7042792341223299E-4</v>
      </c>
      <c r="K15">
        <v>6.52005758552352E-4</v>
      </c>
      <c r="L15">
        <v>7.0210185998114902E-4</v>
      </c>
      <c r="M15">
        <v>7.34493215169136E-4</v>
      </c>
      <c r="N15">
        <v>7.1994696962431699E-4</v>
      </c>
      <c r="O15">
        <v>7.0600663150447503E-4</v>
      </c>
      <c r="P15">
        <v>6.92512156506235E-4</v>
      </c>
      <c r="Q15">
        <v>6.7942444171526005E-4</v>
      </c>
      <c r="R15">
        <v>6.8285334465815605E-4</v>
      </c>
      <c r="S15">
        <v>6.8629955254685302E-4</v>
      </c>
      <c r="T15">
        <v>6.8976315277119405E-4</v>
      </c>
      <c r="U15">
        <v>6.9324423303371296E-4</v>
      </c>
      <c r="V15">
        <v>7.0111764131457102E-4</v>
      </c>
      <c r="W15">
        <v>7.0908047003815798E-4</v>
      </c>
      <c r="X15">
        <v>7.1713373507201997E-4</v>
      </c>
      <c r="Y15">
        <v>7.2527846396063097E-4</v>
      </c>
      <c r="Z15">
        <v>7.3351569545573295E-4</v>
      </c>
      <c r="AA15">
        <v>7.4184647999746799E-4</v>
      </c>
      <c r="AB15">
        <v>7.5027187969399403E-4</v>
      </c>
      <c r="AC15">
        <v>7.5879296985761099E-4</v>
      </c>
      <c r="AD15">
        <v>7.67410836533418E-4</v>
      </c>
      <c r="AE15">
        <v>7.7612657991021298E-4</v>
      </c>
      <c r="AF15">
        <v>7.8494131012303103E-4</v>
      </c>
      <c r="AG15">
        <v>7.93856152655975E-4</v>
      </c>
      <c r="AH15">
        <v>8.0287224388178298E-4</v>
      </c>
      <c r="AI15">
        <v>8.1199073365852896E-4</v>
      </c>
      <c r="AJ15">
        <v>8.2121278544416997E-4</v>
      </c>
      <c r="AK15">
        <v>8.3053957519771599E-4</v>
      </c>
      <c r="AL15">
        <v>8.3997229240956003E-4</v>
      </c>
      <c r="AM15">
        <v>8.4951214035029299E-4</v>
      </c>
      <c r="AN15">
        <v>8.5916033522328899E-4</v>
      </c>
      <c r="AO15">
        <v>8.6891810810540797E-4</v>
      </c>
      <c r="AP15">
        <v>8.7878670290975503E-4</v>
      </c>
      <c r="AQ15">
        <v>8.8876737921134998E-4</v>
      </c>
      <c r="AR15">
        <v>8.9886140933723396E-4</v>
      </c>
      <c r="AS15">
        <v>9.0907008059858195E-4</v>
      </c>
      <c r="AT15">
        <v>9.1939469515466801E-4</v>
      </c>
      <c r="AU15">
        <v>9.2983656981330696E-4</v>
      </c>
      <c r="AV15">
        <v>9.4039703616424796E-4</v>
      </c>
    </row>
    <row r="16" spans="1:49" x14ac:dyDescent="0.35">
      <c r="A16" t="s">
        <v>14</v>
      </c>
      <c r="B16">
        <v>9.9880178769777006E-3</v>
      </c>
      <c r="C16">
        <v>9.9880178769777006E-3</v>
      </c>
      <c r="D16">
        <v>9.9880189470882702E-3</v>
      </c>
      <c r="E16">
        <v>9.9232683632036901E-3</v>
      </c>
      <c r="F16">
        <v>9.2533420772391694E-3</v>
      </c>
      <c r="G16">
        <v>8.32998817694563E-3</v>
      </c>
      <c r="H16">
        <v>8.9530499564825696E-3</v>
      </c>
      <c r="I16">
        <v>8.7021489040363994E-3</v>
      </c>
      <c r="J16">
        <v>8.5324306450237902E-3</v>
      </c>
      <c r="K16">
        <v>8.3856309370243295E-3</v>
      </c>
      <c r="L16">
        <v>8.6264351191150095E-3</v>
      </c>
      <c r="M16">
        <v>8.4141072542716893E-3</v>
      </c>
      <c r="N16">
        <v>8.3011496845635507E-3</v>
      </c>
      <c r="O16">
        <v>8.1933970167324902E-3</v>
      </c>
      <c r="P16">
        <v>8.0890981031594908E-3</v>
      </c>
      <c r="Q16">
        <v>7.9878766354525704E-3</v>
      </c>
      <c r="R16">
        <v>7.9398222414052092E-3</v>
      </c>
      <c r="S16">
        <v>7.8920569432570798E-3</v>
      </c>
      <c r="T16">
        <v>7.8445789974798796E-3</v>
      </c>
      <c r="U16">
        <v>7.7947185583394103E-3</v>
      </c>
      <c r="V16">
        <v>7.7479578740357099E-3</v>
      </c>
      <c r="W16">
        <v>7.6957702732792102E-3</v>
      </c>
      <c r="X16">
        <v>7.64670261353522E-3</v>
      </c>
      <c r="Y16">
        <v>7.5978354013622696E-3</v>
      </c>
      <c r="Z16">
        <v>7.5505954228368699E-3</v>
      </c>
      <c r="AA16">
        <v>7.5052481197440896E-3</v>
      </c>
      <c r="AB16">
        <v>7.4617815498026797E-3</v>
      </c>
      <c r="AC16">
        <v>7.4031406271393698E-3</v>
      </c>
      <c r="AD16">
        <v>7.3500074603142498E-3</v>
      </c>
      <c r="AE16">
        <v>7.3008952437375301E-3</v>
      </c>
      <c r="AF16">
        <v>7.2552577678464498E-3</v>
      </c>
      <c r="AG16">
        <v>7.2128780975239696E-3</v>
      </c>
      <c r="AH16">
        <v>7.1725320753908903E-3</v>
      </c>
      <c r="AI16">
        <v>7.1340488542374599E-3</v>
      </c>
      <c r="AJ16">
        <v>7.0964740863476601E-3</v>
      </c>
      <c r="AK16">
        <v>7.0590800793653603E-3</v>
      </c>
      <c r="AL16">
        <v>7.0212057596759697E-3</v>
      </c>
      <c r="AM16">
        <v>6.9828166917228996E-3</v>
      </c>
      <c r="AN16">
        <v>6.9434978299974899E-3</v>
      </c>
      <c r="AO16">
        <v>6.9034979333564396E-3</v>
      </c>
      <c r="AP16">
        <v>6.8627468811664396E-3</v>
      </c>
      <c r="AQ16">
        <v>6.8214868135722398E-3</v>
      </c>
      <c r="AR16">
        <v>6.7799572491642401E-3</v>
      </c>
      <c r="AS16">
        <v>6.73815654254078E-3</v>
      </c>
      <c r="AT16">
        <v>6.6962409194206698E-3</v>
      </c>
      <c r="AU16">
        <v>6.6548574045790301E-3</v>
      </c>
      <c r="AV16">
        <v>6.61354448985402E-3</v>
      </c>
    </row>
    <row r="17" spans="1:49" x14ac:dyDescent="0.35">
      <c r="A17" t="s">
        <v>15</v>
      </c>
      <c r="B17">
        <v>9.9880178769777006E-3</v>
      </c>
      <c r="C17">
        <v>9.9880178769777006E-3</v>
      </c>
      <c r="D17">
        <v>9.9880189470882702E-3</v>
      </c>
      <c r="E17">
        <v>9.9232683632036901E-3</v>
      </c>
      <c r="F17">
        <v>9.2533420772391694E-3</v>
      </c>
      <c r="G17">
        <v>8.32998817694563E-3</v>
      </c>
      <c r="H17">
        <v>8.9530499564825696E-3</v>
      </c>
      <c r="I17">
        <v>8.7021489040363994E-3</v>
      </c>
      <c r="J17">
        <v>8.5324306450237902E-3</v>
      </c>
      <c r="K17">
        <v>8.3856309370243295E-3</v>
      </c>
      <c r="L17">
        <v>8.6264351191150095E-3</v>
      </c>
      <c r="M17">
        <v>8.4141072542716893E-3</v>
      </c>
      <c r="N17">
        <v>8.3011496845635507E-3</v>
      </c>
      <c r="O17">
        <v>8.1933970167324902E-3</v>
      </c>
      <c r="P17">
        <v>8.0890981031594908E-3</v>
      </c>
      <c r="Q17">
        <v>7.9878766354525704E-3</v>
      </c>
      <c r="R17">
        <v>7.9398222414052092E-3</v>
      </c>
      <c r="S17">
        <v>7.8920569432570798E-3</v>
      </c>
      <c r="T17">
        <v>7.8445789974798796E-3</v>
      </c>
      <c r="U17">
        <v>7.79738667009117E-3</v>
      </c>
      <c r="V17">
        <v>7.6790459143157002E-3</v>
      </c>
      <c r="W17">
        <v>7.5625012142711704E-3</v>
      </c>
      <c r="X17">
        <v>7.4477253069448104E-3</v>
      </c>
      <c r="Y17">
        <v>7.3346913504214999E-3</v>
      </c>
      <c r="Z17">
        <v>7.2233729102783801E-3</v>
      </c>
      <c r="AA17">
        <v>7.1137439472465196E-3</v>
      </c>
      <c r="AB17">
        <v>7.00577882089132E-3</v>
      </c>
      <c r="AC17">
        <v>6.8994522744385001E-3</v>
      </c>
      <c r="AD17">
        <v>6.7947394477731798E-3</v>
      </c>
      <c r="AE17">
        <v>6.6916158464436597E-3</v>
      </c>
      <c r="AF17">
        <v>6.59005734694446E-3</v>
      </c>
      <c r="AG17">
        <v>6.4900401981617699E-3</v>
      </c>
      <c r="AH17">
        <v>6.3915410089529102E-3</v>
      </c>
      <c r="AI17">
        <v>6.2945367397413696E-3</v>
      </c>
      <c r="AJ17">
        <v>6.1990047007197298E-3</v>
      </c>
      <c r="AK17">
        <v>6.1049225517972898E-3</v>
      </c>
      <c r="AL17">
        <v>6.0122682803006901E-3</v>
      </c>
      <c r="AM17">
        <v>5.9210202240392298E-3</v>
      </c>
      <c r="AN17">
        <v>5.8311570389855101E-3</v>
      </c>
      <c r="AO17">
        <v>5.7426577021307901E-3</v>
      </c>
      <c r="AP17">
        <v>5.6555015177982499E-3</v>
      </c>
      <c r="AQ17">
        <v>5.5696681015588497E-3</v>
      </c>
      <c r="AR17">
        <v>5.4851373804803297E-3</v>
      </c>
      <c r="AS17">
        <v>5.4018895756172101E-3</v>
      </c>
      <c r="AT17">
        <v>5.3199052243894703E-3</v>
      </c>
      <c r="AU17">
        <v>5.23916514350381E-3</v>
      </c>
      <c r="AV17">
        <v>5.1596504563026302E-3</v>
      </c>
    </row>
    <row r="18" spans="1:49" x14ac:dyDescent="0.35">
      <c r="A18" t="s">
        <v>16</v>
      </c>
      <c r="B18">
        <v>7.6650603041884896E-2</v>
      </c>
      <c r="C18">
        <v>7.6650603041884896E-2</v>
      </c>
      <c r="D18">
        <v>7.6650611254186998E-2</v>
      </c>
      <c r="E18">
        <v>7.5461038800317404E-2</v>
      </c>
      <c r="F18">
        <v>7.2981784503598698E-2</v>
      </c>
      <c r="G18">
        <v>7.1555359381892197E-2</v>
      </c>
      <c r="H18">
        <v>7.1309239876925903E-2</v>
      </c>
      <c r="I18">
        <v>7.6475458889408807E-2</v>
      </c>
      <c r="J18">
        <v>7.5247787482171105E-2</v>
      </c>
      <c r="K18">
        <v>7.1735821066890804E-2</v>
      </c>
      <c r="L18">
        <v>7.2724167709457596E-2</v>
      </c>
      <c r="M18">
        <v>7.2759317453941499E-2</v>
      </c>
      <c r="N18">
        <v>7.2977569976238596E-2</v>
      </c>
      <c r="O18">
        <v>7.3229443326251697E-2</v>
      </c>
      <c r="P18">
        <v>7.3500859201000301E-2</v>
      </c>
      <c r="Q18">
        <v>7.37894447703831E-2</v>
      </c>
      <c r="R18">
        <v>7.3345533677678196E-2</v>
      </c>
      <c r="S18">
        <v>7.2904293152085103E-2</v>
      </c>
      <c r="T18">
        <v>7.2465707082848094E-2</v>
      </c>
      <c r="U18">
        <v>7.20051123531084E-2</v>
      </c>
      <c r="V18">
        <v>7.1573152116654798E-2</v>
      </c>
      <c r="W18">
        <v>7.1091059794212402E-2</v>
      </c>
      <c r="X18">
        <v>7.0637788481636904E-2</v>
      </c>
      <c r="Y18">
        <v>7.0186368820627204E-2</v>
      </c>
      <c r="Z18">
        <v>6.97499810302835E-2</v>
      </c>
      <c r="AA18">
        <v>6.9331077175776898E-2</v>
      </c>
      <c r="AB18">
        <v>6.8929546971749994E-2</v>
      </c>
      <c r="AC18">
        <v>6.8387840898455302E-2</v>
      </c>
      <c r="AD18">
        <v>6.7897013741694406E-2</v>
      </c>
      <c r="AE18">
        <v>6.7443330816863101E-2</v>
      </c>
      <c r="AF18">
        <v>6.7021746420682204E-2</v>
      </c>
      <c r="AG18">
        <v>6.6630256597833198E-2</v>
      </c>
      <c r="AH18">
        <v>6.6257552980317005E-2</v>
      </c>
      <c r="AI18">
        <v>6.5902057318148799E-2</v>
      </c>
      <c r="AJ18">
        <v>6.5554953681712103E-2</v>
      </c>
      <c r="AK18">
        <v>6.5209519819516407E-2</v>
      </c>
      <c r="AL18">
        <v>6.4859648962235006E-2</v>
      </c>
      <c r="AM18">
        <v>6.4505023066316405E-2</v>
      </c>
      <c r="AN18">
        <v>6.4141808008752396E-2</v>
      </c>
      <c r="AO18">
        <v>6.3772301805021595E-2</v>
      </c>
      <c r="AP18">
        <v>6.3395856620805796E-2</v>
      </c>
      <c r="AQ18">
        <v>6.3014709334608995E-2</v>
      </c>
      <c r="AR18">
        <v>6.2631072541648902E-2</v>
      </c>
      <c r="AS18">
        <v>6.2244931008854303E-2</v>
      </c>
      <c r="AT18">
        <v>6.1857727897211098E-2</v>
      </c>
      <c r="AU18">
        <v>6.1475440253113897E-2</v>
      </c>
      <c r="AV18">
        <v>6.1093804774961097E-2</v>
      </c>
    </row>
    <row r="19" spans="1:49" x14ac:dyDescent="0.35">
      <c r="A19" t="s">
        <v>17</v>
      </c>
      <c r="B19">
        <v>7.6650603041884896E-2</v>
      </c>
      <c r="C19">
        <v>7.6650603041884896E-2</v>
      </c>
      <c r="D19">
        <v>7.6650611254186998E-2</v>
      </c>
      <c r="E19">
        <v>7.5461038800317404E-2</v>
      </c>
      <c r="F19">
        <v>7.2981784503598698E-2</v>
      </c>
      <c r="G19">
        <v>7.1555359381892197E-2</v>
      </c>
      <c r="H19">
        <v>7.1309239876925903E-2</v>
      </c>
      <c r="I19">
        <v>7.6475458889408807E-2</v>
      </c>
      <c r="J19">
        <v>7.5247787482171105E-2</v>
      </c>
      <c r="K19">
        <v>7.1735821066890804E-2</v>
      </c>
      <c r="L19">
        <v>7.2724167709457596E-2</v>
      </c>
      <c r="M19">
        <v>7.2759317453941499E-2</v>
      </c>
      <c r="N19">
        <v>7.2977569976238596E-2</v>
      </c>
      <c r="O19">
        <v>7.3229443326251697E-2</v>
      </c>
      <c r="P19">
        <v>7.3500859201000301E-2</v>
      </c>
      <c r="Q19">
        <v>7.37894447703831E-2</v>
      </c>
      <c r="R19">
        <v>7.3345533677678196E-2</v>
      </c>
      <c r="S19">
        <v>7.2904293152085103E-2</v>
      </c>
      <c r="T19">
        <v>7.2465707082848094E-2</v>
      </c>
      <c r="U19">
        <v>7.2029759502323501E-2</v>
      </c>
      <c r="V19">
        <v>7.0936565537670096E-2</v>
      </c>
      <c r="W19">
        <v>6.9859962916998794E-2</v>
      </c>
      <c r="X19">
        <v>6.8799699856843005E-2</v>
      </c>
      <c r="Y19">
        <v>6.7755528405085599E-2</v>
      </c>
      <c r="Z19">
        <v>6.6727204308845295E-2</v>
      </c>
      <c r="AA19">
        <v>6.5714487091162205E-2</v>
      </c>
      <c r="AB19">
        <v>6.4717139822257103E-2</v>
      </c>
      <c r="AC19">
        <v>6.3734929313647395E-2</v>
      </c>
      <c r="AD19">
        <v>6.2767625748432601E-2</v>
      </c>
      <c r="AE19">
        <v>6.1815002968027298E-2</v>
      </c>
      <c r="AF19">
        <v>6.0876838080337801E-2</v>
      </c>
      <c r="AG19">
        <v>5.9952911720987698E-2</v>
      </c>
      <c r="AH19">
        <v>5.9043007762752397E-2</v>
      </c>
      <c r="AI19">
        <v>5.8146913424287003E-2</v>
      </c>
      <c r="AJ19">
        <v>5.7264419020528701E-2</v>
      </c>
      <c r="AK19">
        <v>5.63953182951887E-2</v>
      </c>
      <c r="AL19">
        <v>5.5539407838894897E-2</v>
      </c>
      <c r="AM19">
        <v>5.4696487518185899E-2</v>
      </c>
      <c r="AN19">
        <v>5.3866360191112697E-2</v>
      </c>
      <c r="AO19">
        <v>5.30488316881019E-2</v>
      </c>
      <c r="AP19">
        <v>5.2243710795638797E-2</v>
      </c>
      <c r="AQ19">
        <v>5.1450809217819402E-2</v>
      </c>
      <c r="AR19">
        <v>5.0669941509276603E-2</v>
      </c>
      <c r="AS19">
        <v>4.9900924976937398E-2</v>
      </c>
      <c r="AT19">
        <v>4.9143579757189797E-2</v>
      </c>
      <c r="AU19">
        <v>4.8397728812451003E-2</v>
      </c>
      <c r="AV19">
        <v>4.76631975824627E-2</v>
      </c>
    </row>
    <row r="21" spans="1:49" x14ac:dyDescent="0.35">
      <c r="AV21">
        <f>AV14/U14-1</f>
        <v>0.14398053702846658</v>
      </c>
      <c r="AW21">
        <v>0.15</v>
      </c>
    </row>
    <row r="22" spans="1:49" x14ac:dyDescent="0.35">
      <c r="AV22">
        <f t="shared" ref="AV22:AV26" si="0">AV15/U15-1</f>
        <v>0.35651620504503456</v>
      </c>
      <c r="AW22">
        <v>0.35</v>
      </c>
    </row>
    <row r="23" spans="1:49" x14ac:dyDescent="0.35">
      <c r="AV23">
        <f t="shared" si="0"/>
        <v>-0.15153517855005505</v>
      </c>
      <c r="AW23">
        <v>-0.15</v>
      </c>
    </row>
    <row r="24" spans="1:49" x14ac:dyDescent="0.35">
      <c r="AV24">
        <f>AV17/U17-1</f>
        <v>-0.33828464912561507</v>
      </c>
      <c r="AW24">
        <v>-0.35</v>
      </c>
    </row>
    <row r="25" spans="1:49" x14ac:dyDescent="0.35">
      <c r="AV25">
        <f t="shared" si="0"/>
        <v>-0.15153517884450984</v>
      </c>
      <c r="AW25">
        <v>-0.15</v>
      </c>
    </row>
    <row r="26" spans="1:49" x14ac:dyDescent="0.35">
      <c r="AV26">
        <f t="shared" si="0"/>
        <v>-0.33828464912582135</v>
      </c>
      <c r="AW26">
        <v>-0.35</v>
      </c>
    </row>
    <row r="27" spans="1:49" x14ac:dyDescent="0.35">
      <c r="AW27">
        <v>-0.59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DACE5-F490-4A7D-868C-A09D1B0D3D85}">
  <dimension ref="A1:O20"/>
  <sheetViews>
    <sheetView topLeftCell="E1" workbookViewId="0">
      <selection activeCell="O21" sqref="O21"/>
    </sheetView>
  </sheetViews>
  <sheetFormatPr baseColWidth="10" defaultRowHeight="14.5" x14ac:dyDescent="0.35"/>
  <cols>
    <col min="6" max="6" width="35" customWidth="1"/>
    <col min="7" max="7" width="17.7265625" customWidth="1"/>
    <col min="9" max="9" width="14.26953125" customWidth="1"/>
    <col min="10" max="10" width="14" bestFit="1" customWidth="1"/>
    <col min="11" max="11" width="14" customWidth="1"/>
    <col min="12" max="12" width="18.1796875" customWidth="1"/>
  </cols>
  <sheetData>
    <row r="1" spans="1:15" x14ac:dyDescent="0.35">
      <c r="L1" t="s">
        <v>28</v>
      </c>
      <c r="M1" t="s">
        <v>29</v>
      </c>
      <c r="N1" t="s">
        <v>28</v>
      </c>
      <c r="O1" t="s">
        <v>29</v>
      </c>
    </row>
    <row r="2" spans="1:15" ht="15" thickBot="1" x14ac:dyDescent="0.4">
      <c r="F2" s="23" t="s">
        <v>34</v>
      </c>
      <c r="K2" t="s">
        <v>31</v>
      </c>
      <c r="L2" t="s">
        <v>30</v>
      </c>
      <c r="M2" t="s">
        <v>30</v>
      </c>
      <c r="N2" t="s">
        <v>33</v>
      </c>
    </row>
    <row r="3" spans="1:15" x14ac:dyDescent="0.35">
      <c r="A3" s="14" t="s">
        <v>26</v>
      </c>
      <c r="B3" s="12" t="s">
        <v>36</v>
      </c>
      <c r="C3" s="15" t="s">
        <v>37</v>
      </c>
      <c r="D3" s="16" t="s">
        <v>55</v>
      </c>
      <c r="E3" s="16" t="s">
        <v>34</v>
      </c>
      <c r="F3" s="3" t="s">
        <v>19</v>
      </c>
      <c r="G3" s="17" t="s">
        <v>20</v>
      </c>
      <c r="H3" s="18">
        <v>169005</v>
      </c>
      <c r="I3" s="17" t="s">
        <v>23</v>
      </c>
      <c r="J3" s="19">
        <f>H3*110/1000</f>
        <v>18590.55</v>
      </c>
      <c r="K3" s="20">
        <f>'[1]Hypothèses - scénario'!$G$61</f>
        <v>9.7000000000000003E-2</v>
      </c>
      <c r="L3" s="20">
        <f>'[1]Hypothèses - scénario'!$S$61</f>
        <v>0.25</v>
      </c>
      <c r="M3" s="20">
        <f>'[1]Hypothèses - scénario'!$U$61</f>
        <v>0.36</v>
      </c>
      <c r="N3" s="4">
        <f>(M3/L3)^(1/(2050-2023))-1</f>
        <v>1.3596909009683689E-2</v>
      </c>
      <c r="O3" s="4">
        <f>(M3/K3)^(1/(2050-2023))-1</f>
        <v>4.976897176774453E-2</v>
      </c>
    </row>
    <row r="4" spans="1:15" x14ac:dyDescent="0.35">
      <c r="A4" s="10" t="s">
        <v>27</v>
      </c>
      <c r="B4" s="12" t="s">
        <v>36</v>
      </c>
      <c r="C4" s="15" t="s">
        <v>37</v>
      </c>
      <c r="D4" s="16" t="s">
        <v>55</v>
      </c>
      <c r="E4" s="16" t="s">
        <v>34</v>
      </c>
      <c r="F4" s="3" t="s">
        <v>21</v>
      </c>
      <c r="G4" s="17" t="s">
        <v>20</v>
      </c>
      <c r="H4" s="18">
        <v>176321</v>
      </c>
      <c r="I4" s="17" t="s">
        <v>23</v>
      </c>
      <c r="J4" s="19">
        <f>H4*80/1000</f>
        <v>14105.68</v>
      </c>
      <c r="K4" s="20">
        <f>'[1]Hypothèses - scénario'!$G$63</f>
        <v>3.3000000000000002E-2</v>
      </c>
      <c r="L4" s="20">
        <f>'[1]Hypothèses - scénario'!$S$63</f>
        <v>0.15</v>
      </c>
      <c r="M4" s="20">
        <f>'[1]Hypothèses - scénario'!$U$63</f>
        <v>0.38</v>
      </c>
      <c r="N4" s="4">
        <f t="shared" ref="N4:N15" si="0">(M4/L4)^(1/(2050-2023))-1</f>
        <v>3.5026735440121248E-2</v>
      </c>
      <c r="O4" s="4">
        <f>(M4/K4)^(1/(2050-2023))-1</f>
        <v>9.4728144563110073E-2</v>
      </c>
    </row>
    <row r="5" spans="1:15" x14ac:dyDescent="0.35">
      <c r="A5" s="10"/>
      <c r="B5" s="12" t="s">
        <v>36</v>
      </c>
      <c r="C5" s="15" t="s">
        <v>37</v>
      </c>
      <c r="D5" s="16" t="s">
        <v>55</v>
      </c>
      <c r="E5" s="16" t="s">
        <v>34</v>
      </c>
      <c r="F5" s="3" t="s">
        <v>22</v>
      </c>
      <c r="G5" s="17" t="s">
        <v>23</v>
      </c>
      <c r="H5" s="18">
        <v>6815</v>
      </c>
      <c r="I5" s="17" t="s">
        <v>23</v>
      </c>
      <c r="J5" s="19">
        <f>H5</f>
        <v>6815</v>
      </c>
      <c r="K5" s="20">
        <f>'[1]Hypothèses - scénario'!$G$65</f>
        <v>0.02</v>
      </c>
      <c r="L5" s="20">
        <f>'[1]Hypothèses - scénario'!$S$65</f>
        <v>0.15</v>
      </c>
      <c r="M5" s="20">
        <f>'[1]Hypothèses - scénario'!$U$65</f>
        <v>0.25</v>
      </c>
      <c r="N5" s="4">
        <f t="shared" si="0"/>
        <v>1.9099574723929091E-2</v>
      </c>
      <c r="O5" s="4">
        <f>(M5/K5)^(1/(2050-2023))-1</f>
        <v>9.8060569829206523E-2</v>
      </c>
    </row>
    <row r="6" spans="1:15" x14ac:dyDescent="0.35">
      <c r="A6" s="10"/>
      <c r="B6" s="12" t="s">
        <v>36</v>
      </c>
      <c r="C6" s="15" t="s">
        <v>37</v>
      </c>
      <c r="D6" s="16" t="s">
        <v>55</v>
      </c>
      <c r="E6" s="16" t="s">
        <v>34</v>
      </c>
      <c r="F6" s="3" t="s">
        <v>24</v>
      </c>
      <c r="G6" s="17" t="s">
        <v>23</v>
      </c>
      <c r="H6" s="18">
        <v>5558</v>
      </c>
      <c r="I6" s="17" t="s">
        <v>23</v>
      </c>
      <c r="J6" s="19">
        <f t="shared" ref="J6:J7" si="1">H6</f>
        <v>5558</v>
      </c>
      <c r="K6" s="21">
        <f>K5</f>
        <v>0.02</v>
      </c>
      <c r="L6" s="21">
        <f t="shared" ref="L6:M6" si="2">L5</f>
        <v>0.15</v>
      </c>
      <c r="M6" s="21">
        <f t="shared" si="2"/>
        <v>0.25</v>
      </c>
      <c r="N6" s="4">
        <f t="shared" si="0"/>
        <v>1.9099574723929091E-2</v>
      </c>
      <c r="O6" s="4">
        <f>(M6/K6)^(1/(2050-2023))-1</f>
        <v>9.8060569829206523E-2</v>
      </c>
    </row>
    <row r="7" spans="1:15" ht="15" thickBot="1" x14ac:dyDescent="0.4">
      <c r="A7" s="11"/>
      <c r="B7" s="12" t="s">
        <v>36</v>
      </c>
      <c r="C7" s="15" t="s">
        <v>37</v>
      </c>
      <c r="D7" s="16" t="s">
        <v>55</v>
      </c>
      <c r="E7" s="16" t="s">
        <v>34</v>
      </c>
      <c r="F7" s="3" t="s">
        <v>25</v>
      </c>
      <c r="G7" s="17" t="s">
        <v>23</v>
      </c>
      <c r="H7" s="18">
        <v>11470</v>
      </c>
      <c r="I7" s="17" t="s">
        <v>23</v>
      </c>
      <c r="J7" s="19">
        <f t="shared" si="1"/>
        <v>11470</v>
      </c>
      <c r="K7" s="20">
        <f>'[1]Hypothèses - scénario'!$G$67</f>
        <v>0.15740000000000001</v>
      </c>
      <c r="L7" s="22">
        <f>'[1]Hypothèses - scénario'!$S$67</f>
        <v>0.11</v>
      </c>
      <c r="M7" s="20">
        <f>'[1]Hypothèses - scénario'!$U$67</f>
        <v>0.22</v>
      </c>
      <c r="N7" s="4">
        <f t="shared" si="0"/>
        <v>2.6004484707038644E-2</v>
      </c>
      <c r="O7" s="4">
        <f>(M7/K7)^(1/(2050-2023))-1</f>
        <v>1.2478594116581254E-2</v>
      </c>
    </row>
    <row r="8" spans="1:15" x14ac:dyDescent="0.35">
      <c r="F8" t="s">
        <v>32</v>
      </c>
      <c r="N8" s="5"/>
    </row>
    <row r="9" spans="1:15" x14ac:dyDescent="0.35">
      <c r="L9" t="s">
        <v>28</v>
      </c>
      <c r="M9" t="s">
        <v>29</v>
      </c>
      <c r="N9" t="s">
        <v>28</v>
      </c>
      <c r="O9" t="s">
        <v>29</v>
      </c>
    </row>
    <row r="10" spans="1:15" ht="15" thickBot="1" x14ac:dyDescent="0.4">
      <c r="F10" s="23" t="s">
        <v>35</v>
      </c>
      <c r="K10" t="s">
        <v>56</v>
      </c>
      <c r="L10" t="s">
        <v>56</v>
      </c>
      <c r="M10" t="s">
        <v>56</v>
      </c>
      <c r="N10" t="s">
        <v>33</v>
      </c>
    </row>
    <row r="11" spans="1:15" x14ac:dyDescent="0.35">
      <c r="A11" s="14" t="s">
        <v>26</v>
      </c>
      <c r="B11" s="12" t="s">
        <v>36</v>
      </c>
      <c r="C11" s="15" t="s">
        <v>37</v>
      </c>
      <c r="D11" s="16" t="s">
        <v>50</v>
      </c>
      <c r="E11" s="3" t="s">
        <v>51</v>
      </c>
      <c r="F11" s="3" t="s">
        <v>19</v>
      </c>
      <c r="G11" s="17" t="s">
        <v>20</v>
      </c>
      <c r="H11" s="18">
        <v>169005</v>
      </c>
      <c r="I11" s="17" t="s">
        <v>23</v>
      </c>
      <c r="J11" s="19">
        <f>H11*110/1000</f>
        <v>18590.55</v>
      </c>
      <c r="K11" s="20">
        <f>'[1]Hypothèses - scénario'!$G$80</f>
        <v>0.45</v>
      </c>
      <c r="L11" s="20">
        <f>'[1]Hypothèses - scénario'!$S$80</f>
        <v>0.45</v>
      </c>
      <c r="M11" s="20">
        <f>'[1]Hypothèses - scénario'!$U$80</f>
        <v>0.52</v>
      </c>
      <c r="N11" s="4">
        <f t="shared" si="0"/>
        <v>5.3692232165405418E-3</v>
      </c>
      <c r="O11" s="4">
        <f>(M11/K11)^(1/(2050-2023))-1</f>
        <v>5.3692232165405418E-3</v>
      </c>
    </row>
    <row r="12" spans="1:15" x14ac:dyDescent="0.35">
      <c r="A12" s="10" t="s">
        <v>27</v>
      </c>
      <c r="B12" s="12" t="s">
        <v>36</v>
      </c>
      <c r="C12" s="15" t="s">
        <v>37</v>
      </c>
      <c r="D12" s="16" t="s">
        <v>50</v>
      </c>
      <c r="E12" s="3" t="s">
        <v>52</v>
      </c>
      <c r="F12" s="3" t="s">
        <v>21</v>
      </c>
      <c r="G12" s="17" t="s">
        <v>20</v>
      </c>
      <c r="H12" s="18">
        <v>176321</v>
      </c>
      <c r="I12" s="17" t="s">
        <v>23</v>
      </c>
      <c r="J12" s="19">
        <f>H12*80/1000</f>
        <v>14105.68</v>
      </c>
      <c r="K12" s="20">
        <f>'[1]Hypothèses - scénario'!$G$81</f>
        <v>0.1</v>
      </c>
      <c r="L12" s="20">
        <f>'[1]Hypothèses - scénario'!$S$81</f>
        <v>0.3</v>
      </c>
      <c r="M12" s="20">
        <f>'[1]Hypothèses - scénario'!$U$81</f>
        <v>0.35</v>
      </c>
      <c r="N12" s="4">
        <f t="shared" si="0"/>
        <v>5.7256134633365541E-3</v>
      </c>
      <c r="O12" s="4">
        <f>(M12/K12)^(1/(2050-2023))-1</f>
        <v>4.749188782335767E-2</v>
      </c>
    </row>
    <row r="13" spans="1:15" x14ac:dyDescent="0.35">
      <c r="A13" s="10"/>
      <c r="B13" s="12" t="s">
        <v>36</v>
      </c>
      <c r="C13" s="15" t="s">
        <v>37</v>
      </c>
      <c r="D13" s="16" t="s">
        <v>50</v>
      </c>
      <c r="E13" s="3" t="s">
        <v>53</v>
      </c>
      <c r="F13" s="3" t="s">
        <v>22</v>
      </c>
      <c r="G13" s="17" t="s">
        <v>23</v>
      </c>
      <c r="H13" s="18">
        <v>6815</v>
      </c>
      <c r="I13" s="17" t="s">
        <v>23</v>
      </c>
      <c r="J13" s="19">
        <f>H13</f>
        <v>6815</v>
      </c>
      <c r="K13" s="20">
        <f>'[1]Hypothèses - scénario'!$G$82</f>
        <v>0.05</v>
      </c>
      <c r="L13" s="20">
        <f>'[1]Hypothèses - scénario'!$S$82</f>
        <v>0.16</v>
      </c>
      <c r="M13" s="20">
        <f>'[1]Hypothèses - scénario'!$U$82</f>
        <v>0.2</v>
      </c>
      <c r="N13" s="4">
        <f t="shared" si="0"/>
        <v>8.2988218601838248E-3</v>
      </c>
      <c r="O13" s="4">
        <f>(M13/K13)^(1/(2050-2023))-1</f>
        <v>5.2685202638955708E-2</v>
      </c>
    </row>
    <row r="14" spans="1:15" x14ac:dyDescent="0.35">
      <c r="A14" s="10"/>
      <c r="B14" s="12" t="s">
        <v>36</v>
      </c>
      <c r="C14" s="15" t="s">
        <v>37</v>
      </c>
      <c r="D14" s="16" t="s">
        <v>50</v>
      </c>
      <c r="E14" s="3" t="s">
        <v>53</v>
      </c>
      <c r="F14" s="3" t="s">
        <v>24</v>
      </c>
      <c r="G14" s="17" t="s">
        <v>23</v>
      </c>
      <c r="H14" s="18">
        <v>5558</v>
      </c>
      <c r="I14" s="17" t="s">
        <v>23</v>
      </c>
      <c r="J14" s="19">
        <f t="shared" ref="J14:J15" si="3">H14</f>
        <v>5558</v>
      </c>
      <c r="K14" s="21">
        <f>K13</f>
        <v>0.05</v>
      </c>
      <c r="L14" s="21">
        <f>L13</f>
        <v>0.16</v>
      </c>
      <c r="M14" s="21">
        <f>M13</f>
        <v>0.2</v>
      </c>
      <c r="N14" s="4">
        <f t="shared" si="0"/>
        <v>8.2988218601838248E-3</v>
      </c>
      <c r="O14" s="4">
        <f>(M14/K14)^(1/(2050-2023))-1</f>
        <v>5.2685202638955708E-2</v>
      </c>
    </row>
    <row r="15" spans="1:15" ht="15" thickBot="1" x14ac:dyDescent="0.4">
      <c r="A15" s="11"/>
      <c r="B15" s="12" t="s">
        <v>36</v>
      </c>
      <c r="C15" s="15" t="s">
        <v>37</v>
      </c>
      <c r="D15" s="16" t="s">
        <v>50</v>
      </c>
      <c r="E15" s="3" t="s">
        <v>54</v>
      </c>
      <c r="F15" s="3" t="s">
        <v>25</v>
      </c>
      <c r="G15" s="17" t="s">
        <v>23</v>
      </c>
      <c r="H15" s="18">
        <v>11470</v>
      </c>
      <c r="I15" s="17" t="s">
        <v>23</v>
      </c>
      <c r="J15" s="19">
        <f t="shared" si="3"/>
        <v>11470</v>
      </c>
      <c r="K15" s="20">
        <f>'[1]Hypothèses - scénario'!$G$83</f>
        <v>0.1426</v>
      </c>
      <c r="L15" s="20">
        <f>'[1]Hypothèses - scénario'!$S$83</f>
        <v>0.06</v>
      </c>
      <c r="M15" s="20">
        <f>'[1]Hypothèses - scénario'!$U$83</f>
        <v>0.1</v>
      </c>
      <c r="N15" s="4">
        <f t="shared" si="0"/>
        <v>1.9099574723929091E-2</v>
      </c>
      <c r="O15" s="4">
        <f>(M15/K15)^(1/(2050-2023))-1</f>
        <v>-1.3057458330207106E-2</v>
      </c>
    </row>
    <row r="16" spans="1:15" x14ac:dyDescent="0.35">
      <c r="F16" t="s">
        <v>32</v>
      </c>
    </row>
    <row r="18" spans="6:15" x14ac:dyDescent="0.35">
      <c r="F18" s="7" t="s">
        <v>47</v>
      </c>
    </row>
    <row r="19" spans="6:15" x14ac:dyDescent="0.35">
      <c r="F19" t="s">
        <v>49</v>
      </c>
    </row>
    <row r="20" spans="6:15" x14ac:dyDescent="0.35">
      <c r="F20" t="s">
        <v>48</v>
      </c>
      <c r="N20" s="25">
        <f>SUMPRODUCT(N3:N7,$J3:$J7)/SUM($J3:$J7)</f>
        <v>2.2664624474049128E-2</v>
      </c>
      <c r="O20" s="25">
        <f>SUMPRODUCT(O3:O7,$J3:$J7)/SUM($J3:$J7)</f>
        <v>6.398867401115603E-2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9B6A4-B062-4964-97A8-D07FCCAD356B}">
  <dimension ref="A1:M32"/>
  <sheetViews>
    <sheetView topLeftCell="A9" workbookViewId="0">
      <selection activeCell="E26" sqref="E26"/>
    </sheetView>
  </sheetViews>
  <sheetFormatPr baseColWidth="10" defaultRowHeight="14.5" x14ac:dyDescent="0.35"/>
  <cols>
    <col min="5" max="5" width="53.453125" customWidth="1"/>
  </cols>
  <sheetData>
    <row r="1" spans="1:13" x14ac:dyDescent="0.35">
      <c r="J1" t="s">
        <v>28</v>
      </c>
      <c r="K1" t="s">
        <v>29</v>
      </c>
    </row>
    <row r="2" spans="1:13" x14ac:dyDescent="0.35">
      <c r="A2" s="3"/>
      <c r="B2" s="3"/>
      <c r="C2" s="3"/>
      <c r="D2" s="3"/>
      <c r="E2" s="3"/>
      <c r="F2" s="3"/>
      <c r="G2" s="3">
        <v>2014</v>
      </c>
      <c r="H2" s="3" t="s">
        <v>43</v>
      </c>
      <c r="I2" s="3" t="s">
        <v>44</v>
      </c>
      <c r="J2" s="3" t="s">
        <v>33</v>
      </c>
      <c r="K2" s="3"/>
    </row>
    <row r="3" spans="1:13" ht="14.5" customHeight="1" x14ac:dyDescent="0.35">
      <c r="A3" s="3" t="s">
        <v>36</v>
      </c>
      <c r="B3" s="3" t="s">
        <v>37</v>
      </c>
      <c r="C3" s="3" t="s">
        <v>38</v>
      </c>
      <c r="D3" s="3"/>
      <c r="E3" s="3" t="s">
        <v>39</v>
      </c>
      <c r="F3" s="3" t="s">
        <v>40</v>
      </c>
      <c r="G3" s="8">
        <v>0.60499999999999998</v>
      </c>
      <c r="H3" s="8">
        <v>0.48</v>
      </c>
      <c r="I3" s="8">
        <v>0.27</v>
      </c>
      <c r="J3" s="4">
        <f>(H3/G3)^(1/(2050-2023))-1</f>
        <v>-8.5353047227896273E-3</v>
      </c>
      <c r="K3" s="4">
        <f>(I3/G3)^(1/(2050-2023))-1</f>
        <v>-2.9439677487193783E-2</v>
      </c>
    </row>
    <row r="4" spans="1:13" x14ac:dyDescent="0.35">
      <c r="A4" s="3" t="s">
        <v>36</v>
      </c>
      <c r="B4" s="3" t="s">
        <v>37</v>
      </c>
      <c r="C4" s="3" t="s">
        <v>38</v>
      </c>
      <c r="D4" s="3"/>
      <c r="E4" s="3" t="s">
        <v>41</v>
      </c>
      <c r="F4" s="3" t="s">
        <v>40</v>
      </c>
      <c r="G4" s="8">
        <v>1</v>
      </c>
      <c r="H4" s="8">
        <v>1</v>
      </c>
      <c r="I4" s="8">
        <v>1</v>
      </c>
      <c r="J4" s="4">
        <f t="shared" ref="J4:J5" si="0">(H4/G4)^(1/(2050-2023))-1</f>
        <v>0</v>
      </c>
      <c r="K4" s="4">
        <f t="shared" ref="K4:K5" si="1">(I4/G4)^(1/(2050-2023))-1</f>
        <v>0</v>
      </c>
    </row>
    <row r="5" spans="1:13" x14ac:dyDescent="0.35">
      <c r="A5" s="3" t="s">
        <v>36</v>
      </c>
      <c r="B5" s="3" t="s">
        <v>37</v>
      </c>
      <c r="C5" s="3" t="s">
        <v>38</v>
      </c>
      <c r="D5" s="3"/>
      <c r="E5" s="3" t="s">
        <v>42</v>
      </c>
      <c r="F5" s="3" t="s">
        <v>40</v>
      </c>
      <c r="G5" s="8">
        <v>1</v>
      </c>
      <c r="H5" s="8">
        <v>1</v>
      </c>
      <c r="I5" s="8">
        <v>1</v>
      </c>
      <c r="J5" s="4">
        <f t="shared" si="0"/>
        <v>0</v>
      </c>
      <c r="K5" s="4">
        <f t="shared" si="1"/>
        <v>0</v>
      </c>
    </row>
    <row r="6" spans="1:13" x14ac:dyDescent="0.35">
      <c r="A6" t="s">
        <v>32</v>
      </c>
      <c r="J6" s="5"/>
      <c r="K6" s="5"/>
    </row>
    <row r="7" spans="1:13" x14ac:dyDescent="0.35">
      <c r="J7" s="5"/>
      <c r="K7" s="5"/>
    </row>
    <row r="8" spans="1:13" x14ac:dyDescent="0.35">
      <c r="A8" t="s">
        <v>45</v>
      </c>
      <c r="J8" s="5"/>
      <c r="K8" s="5"/>
    </row>
    <row r="9" spans="1:13" x14ac:dyDescent="0.35">
      <c r="A9" s="7" t="s">
        <v>46</v>
      </c>
      <c r="K9" s="5">
        <v>0.5</v>
      </c>
    </row>
    <row r="10" spans="1:13" x14ac:dyDescent="0.35">
      <c r="A10" t="s">
        <v>48</v>
      </c>
      <c r="K10" s="24">
        <f>K3*K9</f>
        <v>-1.4719838743596891E-2</v>
      </c>
    </row>
    <row r="12" spans="1:13" x14ac:dyDescent="0.35">
      <c r="K12">
        <f>'[2]Pepit0 AMS'!$BO$17/'[2]Pepit0 AMS'!$D$17-1</f>
        <v>-0.41140534239317994</v>
      </c>
    </row>
    <row r="14" spans="1:13" x14ac:dyDescent="0.35">
      <c r="G14" s="3">
        <v>2019</v>
      </c>
      <c r="H14" s="3" t="s">
        <v>43</v>
      </c>
      <c r="I14" s="3" t="s">
        <v>44</v>
      </c>
      <c r="J14" s="3" t="s">
        <v>33</v>
      </c>
      <c r="K14" s="3"/>
      <c r="L14" s="3" t="s">
        <v>60</v>
      </c>
      <c r="M14" s="3"/>
    </row>
    <row r="15" spans="1:13" x14ac:dyDescent="0.35">
      <c r="A15" t="s">
        <v>57</v>
      </c>
      <c r="G15" s="4">
        <f>('[2]Pepit0 AMS'!$AJ$17+'[2]Pepit0 AMS'!$AK$17)</f>
        <v>0.97606692595140698</v>
      </c>
      <c r="H15" s="4">
        <f>('[2]Pepit0 AME'!$BB$17+'[2]Pepit0 AME'!$BC$17)</f>
        <v>0.47444392332540997</v>
      </c>
      <c r="I15" s="4">
        <f>('[2]Pepit0 AMS'!$BT$17+'[2]Pepit0 AMS'!$BU$17)</f>
        <v>0.31682122483097863</v>
      </c>
      <c r="J15" s="4">
        <f>(H15/G15)^(1/(2050-2023))-1</f>
        <v>-2.6364294111751452E-2</v>
      </c>
      <c r="K15" s="4">
        <f>(I15/G15)^(1/(2050-2023))-1</f>
        <v>-4.0817417073862106E-2</v>
      </c>
      <c r="L15" s="13">
        <f>J15-$L$20</f>
        <v>-3.0599120874934771E-2</v>
      </c>
      <c r="M15" s="13">
        <f>K15-$M$20</f>
        <v>-4.5052243837045425E-2</v>
      </c>
    </row>
    <row r="16" spans="1:13" x14ac:dyDescent="0.35">
      <c r="A16" t="s">
        <v>61</v>
      </c>
      <c r="G16" s="4">
        <f>('[2]Pepit0 AMS'!$AE$17)</f>
        <v>5.4357527304441255</v>
      </c>
      <c r="H16" s="4">
        <f>'[2]Pepit0 AME'!$AW$17</f>
        <v>3.5065980201845299</v>
      </c>
      <c r="I16" s="4">
        <f>'[2]Pepit0 AMS'!$BO$17</f>
        <v>3.44796352186076</v>
      </c>
      <c r="J16" s="4">
        <f t="shared" ref="J16:J19" si="2">(H16/G16)^(1/(2050-2023))-1</f>
        <v>-1.6104165583532115E-2</v>
      </c>
      <c r="K16" s="4">
        <f t="shared" ref="K16:K19" si="3">(I16/G16)^(1/(2050-2023))-1</f>
        <v>-1.6718455650855946E-2</v>
      </c>
      <c r="L16" s="13">
        <f>J16-$L$20</f>
        <v>-2.0338992346715434E-2</v>
      </c>
      <c r="M16" s="13">
        <f>K16-$M$20</f>
        <v>-2.0953282414039265E-2</v>
      </c>
    </row>
    <row r="17" spans="1:13" x14ac:dyDescent="0.35">
      <c r="A17" t="s">
        <v>62</v>
      </c>
      <c r="G17" s="4">
        <f>'[2]Pepit0 AMS'!$AF$17</f>
        <v>0.3403364470743655</v>
      </c>
      <c r="H17" s="4">
        <f>'[2]Pepit0 AME'!$AX$17</f>
        <v>0.26865290365070099</v>
      </c>
      <c r="I17" s="4">
        <f>'[2]Pepit0 AMS'!$BP$17</f>
        <v>0.36313120091322398</v>
      </c>
      <c r="J17" s="4">
        <f t="shared" si="2"/>
        <v>-8.7215393439979971E-3</v>
      </c>
      <c r="K17" s="4">
        <f t="shared" si="3"/>
        <v>2.4039784683858034E-3</v>
      </c>
      <c r="L17" s="13">
        <f>J17-$L$20</f>
        <v>-1.2956366107181316E-2</v>
      </c>
      <c r="M17" s="13">
        <f>K17-$M$20</f>
        <v>-1.8308482947975158E-3</v>
      </c>
    </row>
    <row r="18" spans="1:13" x14ac:dyDescent="0.35">
      <c r="A18" t="s">
        <v>63</v>
      </c>
      <c r="G18" s="4">
        <f>'[2]Pepit0 AME'!$O$17</f>
        <v>1.0877200210403399</v>
      </c>
      <c r="H18" s="4">
        <f>'[2]Pepit0 AME'!$AY$17</f>
        <v>0.65589471287507295</v>
      </c>
      <c r="I18" s="4">
        <f>'[2]Pepit0 AMS'!$BQ$17</f>
        <v>1.1392986361256401</v>
      </c>
      <c r="J18" s="4">
        <f t="shared" si="2"/>
        <v>-1.8560364796882722E-2</v>
      </c>
      <c r="K18" s="4">
        <f>(I18/G18)^(1/(2050-2023))-1</f>
        <v>1.7173640905545628E-3</v>
      </c>
      <c r="L18" s="13">
        <f>J18-$L$20</f>
        <v>-2.2795191560066042E-2</v>
      </c>
      <c r="M18" s="13">
        <f>K18-$M$20</f>
        <v>-2.5174626726287563E-3</v>
      </c>
    </row>
    <row r="19" spans="1:13" x14ac:dyDescent="0.35">
      <c r="A19" t="s">
        <v>59</v>
      </c>
      <c r="G19" s="4">
        <f>'[2]Pepit0 AME'!$G$17</f>
        <v>13.304506527272199</v>
      </c>
      <c r="H19" s="4">
        <f>'[2]Pepit0 AME'!$AZ$17</f>
        <v>8.9</v>
      </c>
      <c r="I19" s="4">
        <f>'[2]Pepit0 AMS'!$BR$17</f>
        <v>6.2</v>
      </c>
      <c r="J19" s="4">
        <f t="shared" si="2"/>
        <v>-1.4780478027320632E-2</v>
      </c>
      <c r="K19" s="4">
        <f t="shared" si="3"/>
        <v>-2.7883630606674648E-2</v>
      </c>
      <c r="L19" s="13">
        <f>J19-$L$20</f>
        <v>-1.9015304790503951E-2</v>
      </c>
      <c r="M19" s="13">
        <f>K19-$M$20</f>
        <v>-3.2118457369857967E-2</v>
      </c>
    </row>
    <row r="20" spans="1:13" x14ac:dyDescent="0.35">
      <c r="A20" s="32" t="s">
        <v>64</v>
      </c>
      <c r="G20" s="3"/>
      <c r="H20" s="3"/>
      <c r="I20" s="3"/>
      <c r="J20" s="3"/>
      <c r="K20" s="3"/>
      <c r="L20" s="45">
        <f>('[2]1. Production'!$J$45/'[2]1. Production'!$C$45)^(1/(2050-2023))-1</f>
        <v>4.2348267631833192E-3</v>
      </c>
      <c r="M20" s="45">
        <f>('[2]1. Production'!$J$57/'[2]1. Production'!$C$57)^(1/(2050-2023))-1</f>
        <v>4.2348267631833192E-3</v>
      </c>
    </row>
    <row r="21" spans="1:13" x14ac:dyDescent="0.35">
      <c r="A21" t="s">
        <v>58</v>
      </c>
    </row>
    <row r="23" spans="1:13" x14ac:dyDescent="0.35">
      <c r="G23" s="5"/>
      <c r="H23" s="5"/>
      <c r="I23" s="5"/>
      <c r="J23" s="5"/>
      <c r="K23" s="5"/>
    </row>
    <row r="24" spans="1:13" x14ac:dyDescent="0.35">
      <c r="G24" s="5"/>
      <c r="H24" s="5"/>
      <c r="I24" s="5"/>
      <c r="J24" s="24"/>
      <c r="K24" s="24"/>
    </row>
    <row r="27" spans="1:13" x14ac:dyDescent="0.35">
      <c r="G27" s="5"/>
      <c r="H27" s="5"/>
      <c r="I27" s="5"/>
      <c r="J27" s="5"/>
      <c r="K27" s="5"/>
    </row>
    <row r="28" spans="1:13" x14ac:dyDescent="0.35">
      <c r="G28" s="5"/>
      <c r="H28" s="5"/>
      <c r="I28" s="5"/>
      <c r="J28" s="24"/>
      <c r="K28" s="24"/>
    </row>
    <row r="31" spans="1:13" x14ac:dyDescent="0.35">
      <c r="G31" s="5"/>
      <c r="H31" s="5"/>
      <c r="I31" s="5"/>
      <c r="J31" s="5"/>
      <c r="K31" s="5"/>
    </row>
    <row r="32" spans="1:13" x14ac:dyDescent="0.35">
      <c r="G32" s="5"/>
      <c r="H32" s="5"/>
      <c r="I32" s="5"/>
      <c r="J32" s="24"/>
      <c r="K32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135D5-3577-4CA9-AC2E-A550D632BC1E}">
  <dimension ref="A1:E10"/>
  <sheetViews>
    <sheetView workbookViewId="0">
      <selection activeCell="B15" sqref="B15"/>
    </sheetView>
  </sheetViews>
  <sheetFormatPr baseColWidth="10" defaultRowHeight="14.5" x14ac:dyDescent="0.35"/>
  <cols>
    <col min="1" max="1" width="35.54296875" customWidth="1"/>
  </cols>
  <sheetData>
    <row r="1" spans="1:5" x14ac:dyDescent="0.35">
      <c r="D1" t="s">
        <v>43</v>
      </c>
      <c r="E1" t="s">
        <v>85</v>
      </c>
    </row>
    <row r="2" spans="1:5" x14ac:dyDescent="0.35">
      <c r="A2" t="s">
        <v>84</v>
      </c>
      <c r="D2" s="5">
        <f>SUM('[2]Pepit0 AME'!$AW$21:$BE$21)/SUM('[2]Pepit0 AME'!$M$21:$U$21)-1</f>
        <v>-8.0087192488885406E-2</v>
      </c>
      <c r="E2">
        <f>SUM('[2]Pepit0 AMS'!$AW$21:$BE$21)/SUM('[2]Pepit0 AME'!$M$21:$U$21)-1</f>
        <v>-0.3136253399304344</v>
      </c>
    </row>
    <row r="3" spans="1:5" x14ac:dyDescent="0.35">
      <c r="A3" t="s">
        <v>87</v>
      </c>
    </row>
    <row r="6" spans="1:5" x14ac:dyDescent="0.35">
      <c r="A6" t="s">
        <v>80</v>
      </c>
      <c r="D6">
        <f>8.8</f>
        <v>8.8000000000000007</v>
      </c>
      <c r="E6" t="s">
        <v>83</v>
      </c>
    </row>
    <row r="7" spans="1:5" x14ac:dyDescent="0.35">
      <c r="A7" t="s">
        <v>81</v>
      </c>
      <c r="D7">
        <v>89.7</v>
      </c>
      <c r="E7" t="s">
        <v>82</v>
      </c>
    </row>
    <row r="9" spans="1:5" x14ac:dyDescent="0.35">
      <c r="A9" t="s">
        <v>86</v>
      </c>
      <c r="D9" s="6">
        <f>D6/D7</f>
        <v>9.8104793756967679E-2</v>
      </c>
    </row>
    <row r="10" spans="1:5" x14ac:dyDescent="0.35">
      <c r="D1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7B1FF-1BFC-408D-BC9B-FFCFF2775FFF}">
  <dimension ref="A1:AMA11"/>
  <sheetViews>
    <sheetView workbookViewId="0">
      <selection activeCell="A10" sqref="A10"/>
    </sheetView>
  </sheetViews>
  <sheetFormatPr baseColWidth="10" defaultRowHeight="14.5" x14ac:dyDescent="0.35"/>
  <cols>
    <col min="3" max="3" width="18.26953125" customWidth="1"/>
    <col min="5" max="5" width="41.1796875" customWidth="1"/>
    <col min="6" max="7" width="12" customWidth="1"/>
    <col min="12" max="12" width="18.54296875" bestFit="1" customWidth="1"/>
  </cols>
  <sheetData>
    <row r="1" spans="1:1015" x14ac:dyDescent="0.35">
      <c r="G1">
        <v>2019</v>
      </c>
      <c r="H1" t="s">
        <v>43</v>
      </c>
      <c r="I1" t="s">
        <v>44</v>
      </c>
      <c r="J1" s="37" t="s">
        <v>73</v>
      </c>
      <c r="K1" s="37" t="s">
        <v>74</v>
      </c>
      <c r="L1" s="26" t="s">
        <v>60</v>
      </c>
    </row>
    <row r="2" spans="1:1015" ht="14.4" customHeight="1" x14ac:dyDescent="0.35">
      <c r="A2" s="12" t="s">
        <v>65</v>
      </c>
      <c r="B2" s="9" t="s">
        <v>66</v>
      </c>
      <c r="C2" s="16" t="s">
        <v>67</v>
      </c>
      <c r="D2" s="16"/>
      <c r="E2" s="3" t="s">
        <v>68</v>
      </c>
      <c r="F2" s="3"/>
      <c r="G2" s="3"/>
      <c r="H2" s="17">
        <f>'[1]Hypothèses - scénario'!$S8</f>
        <v>-0.28732518036381866</v>
      </c>
      <c r="I2" s="17">
        <f>'[1]Hypothèses - scénario'!$U8</f>
        <v>-0.5895229536728398</v>
      </c>
      <c r="J2" s="35">
        <f>(1+H2)^(1/(2050-2023))-1</f>
        <v>-1.2467189454990701E-2</v>
      </c>
      <c r="K2" s="35">
        <f>(1+I2)^(1/(2050-2023))-1</f>
        <v>-3.2441203163898535E-2</v>
      </c>
      <c r="M2" s="36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28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28"/>
      <c r="AX2" s="29"/>
      <c r="AY2" s="30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28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28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  <c r="FU2" s="29"/>
      <c r="FV2" s="29"/>
      <c r="FW2" s="29"/>
      <c r="FX2" s="29"/>
      <c r="FY2" s="29"/>
      <c r="FZ2" s="29"/>
      <c r="GA2" s="29"/>
      <c r="GB2" s="29"/>
      <c r="GC2" s="29"/>
      <c r="GD2" s="29"/>
      <c r="GE2" s="29"/>
      <c r="GF2" s="29"/>
      <c r="GG2" s="29"/>
      <c r="GH2" s="29"/>
      <c r="GI2" s="29"/>
      <c r="GJ2" s="29"/>
      <c r="GK2" s="29"/>
      <c r="GL2" s="29"/>
      <c r="GM2" s="29"/>
      <c r="GN2" s="29"/>
      <c r="GO2" s="29"/>
      <c r="GP2" s="29"/>
      <c r="GQ2" s="29"/>
      <c r="GR2" s="29"/>
      <c r="GS2" s="29"/>
      <c r="GT2" s="29"/>
      <c r="GU2" s="29"/>
      <c r="GV2" s="29"/>
      <c r="GW2" s="29"/>
      <c r="GX2" s="29"/>
      <c r="GY2" s="29"/>
      <c r="GZ2" s="29"/>
      <c r="HA2" s="29"/>
      <c r="HB2" s="29"/>
      <c r="HC2" s="29"/>
      <c r="HD2" s="29"/>
      <c r="HE2" s="29"/>
      <c r="HF2" s="29"/>
      <c r="HG2" s="29"/>
      <c r="HH2" s="29"/>
      <c r="HI2" s="29"/>
      <c r="HJ2" s="29"/>
      <c r="HK2" s="29"/>
      <c r="HL2" s="29"/>
      <c r="HM2" s="29"/>
      <c r="HN2" s="29"/>
      <c r="HO2" s="29"/>
      <c r="HP2" s="29"/>
      <c r="HQ2" s="29"/>
      <c r="HR2" s="29"/>
      <c r="HS2" s="29"/>
      <c r="HT2" s="29"/>
      <c r="HU2" s="29"/>
      <c r="HV2" s="29"/>
      <c r="HW2" s="29"/>
      <c r="HX2" s="29"/>
      <c r="HY2" s="29"/>
      <c r="HZ2" s="29"/>
      <c r="IA2" s="29"/>
      <c r="IB2" s="29"/>
      <c r="IC2" s="29"/>
      <c r="ID2" s="29"/>
      <c r="IE2" s="29"/>
      <c r="IF2" s="29"/>
      <c r="IG2" s="29"/>
      <c r="IH2" s="29"/>
      <c r="II2" s="29"/>
      <c r="IJ2" s="29"/>
      <c r="IK2" s="29"/>
      <c r="IL2" s="29"/>
      <c r="IM2" s="29"/>
      <c r="IN2" s="29"/>
      <c r="IO2" s="29"/>
      <c r="IP2" s="29"/>
      <c r="IQ2" s="29"/>
      <c r="IR2" s="29"/>
      <c r="IS2" s="29"/>
      <c r="IT2" s="29"/>
      <c r="IU2" s="29"/>
      <c r="IV2" s="29"/>
      <c r="IW2" s="29"/>
      <c r="IX2" s="29"/>
      <c r="IY2" s="29"/>
      <c r="IZ2" s="29"/>
      <c r="JA2" s="29"/>
      <c r="JB2" s="29"/>
      <c r="JC2" s="29"/>
      <c r="JD2" s="29"/>
      <c r="JE2" s="29"/>
      <c r="JF2" s="29"/>
      <c r="JG2" s="29"/>
      <c r="JH2" s="29"/>
      <c r="JI2" s="29"/>
      <c r="JJ2" s="29"/>
      <c r="JK2" s="29"/>
      <c r="JL2" s="29"/>
      <c r="JM2" s="29"/>
      <c r="JN2" s="29"/>
      <c r="JO2" s="29"/>
      <c r="JP2" s="29"/>
      <c r="JQ2" s="29"/>
      <c r="JR2" s="29"/>
      <c r="JS2" s="29"/>
      <c r="JT2" s="29"/>
      <c r="JU2" s="29"/>
      <c r="JV2" s="29"/>
      <c r="JW2" s="29"/>
      <c r="JX2" s="29"/>
      <c r="JY2" s="29"/>
      <c r="JZ2" s="29"/>
      <c r="KA2" s="29"/>
      <c r="KB2" s="29"/>
      <c r="KC2" s="29"/>
      <c r="KD2" s="29"/>
      <c r="KE2" s="29"/>
      <c r="KF2" s="29"/>
      <c r="KG2" s="29"/>
      <c r="KH2" s="29"/>
      <c r="KI2" s="29"/>
      <c r="KJ2" s="29"/>
      <c r="KK2" s="29"/>
      <c r="KL2" s="29"/>
      <c r="KM2" s="29"/>
      <c r="KN2" s="29"/>
      <c r="KO2" s="29"/>
      <c r="KP2" s="29"/>
      <c r="KQ2" s="29"/>
      <c r="KR2" s="29"/>
      <c r="KS2" s="29"/>
      <c r="KT2" s="29"/>
      <c r="KU2" s="29"/>
      <c r="KV2" s="29"/>
      <c r="KW2" s="29"/>
      <c r="KX2" s="29"/>
      <c r="KY2" s="29"/>
      <c r="KZ2" s="29"/>
      <c r="LA2" s="29"/>
      <c r="LB2" s="29"/>
      <c r="LC2" s="29"/>
      <c r="LD2" s="29"/>
      <c r="LE2" s="29"/>
      <c r="LF2" s="29"/>
      <c r="LG2" s="29"/>
      <c r="LH2" s="29"/>
      <c r="LI2" s="29"/>
      <c r="LJ2" s="29"/>
      <c r="LK2" s="29"/>
      <c r="LL2" s="29"/>
      <c r="LM2" s="29"/>
      <c r="LN2" s="29"/>
      <c r="LO2" s="29"/>
      <c r="LP2" s="29"/>
      <c r="LQ2" s="29"/>
      <c r="LR2" s="29"/>
      <c r="LS2" s="29"/>
      <c r="LT2" s="29"/>
      <c r="LU2" s="29"/>
      <c r="LV2" s="29"/>
      <c r="LW2" s="29"/>
      <c r="LX2" s="29"/>
      <c r="LY2" s="29"/>
      <c r="LZ2" s="29"/>
      <c r="MA2" s="29"/>
      <c r="MB2" s="29"/>
      <c r="MC2" s="29"/>
      <c r="MD2" s="29"/>
      <c r="ME2" s="29"/>
      <c r="MF2" s="29"/>
      <c r="MG2" s="29"/>
      <c r="MH2" s="29"/>
      <c r="MI2" s="29"/>
      <c r="MJ2" s="29"/>
      <c r="MK2" s="29"/>
      <c r="ML2" s="29"/>
      <c r="MM2" s="29"/>
      <c r="MN2" s="29"/>
      <c r="MO2" s="29"/>
      <c r="MP2" s="29"/>
      <c r="MQ2" s="29"/>
      <c r="MR2" s="29"/>
      <c r="MS2" s="29"/>
      <c r="MT2" s="29"/>
      <c r="MU2" s="29"/>
      <c r="MV2" s="29"/>
      <c r="MW2" s="29"/>
      <c r="MX2" s="29"/>
      <c r="MY2" s="29"/>
      <c r="MZ2" s="29"/>
      <c r="NA2" s="29"/>
      <c r="NB2" s="29"/>
      <c r="NC2" s="29"/>
      <c r="ND2" s="29"/>
      <c r="NE2" s="29"/>
      <c r="NF2" s="29"/>
      <c r="NG2" s="29"/>
      <c r="NH2" s="29"/>
      <c r="NI2" s="29"/>
      <c r="NJ2" s="29"/>
      <c r="NK2" s="29"/>
      <c r="NL2" s="29"/>
      <c r="NM2" s="29"/>
      <c r="NN2" s="29"/>
      <c r="NO2" s="29"/>
      <c r="NP2" s="29"/>
      <c r="NQ2" s="29"/>
      <c r="NR2" s="29"/>
      <c r="NS2" s="29"/>
      <c r="NT2" s="29"/>
      <c r="NU2" s="29"/>
      <c r="NV2" s="29"/>
      <c r="NW2" s="29"/>
      <c r="NX2" s="29"/>
      <c r="NY2" s="29"/>
      <c r="NZ2" s="29"/>
      <c r="OA2" s="29"/>
      <c r="OB2" s="29"/>
      <c r="OC2" s="29"/>
      <c r="OD2" s="29"/>
      <c r="OE2" s="29"/>
      <c r="OF2" s="29"/>
      <c r="OG2" s="29"/>
      <c r="OH2" s="29"/>
      <c r="OI2" s="29"/>
      <c r="OJ2" s="29"/>
      <c r="OK2" s="29"/>
      <c r="OL2" s="29"/>
      <c r="OM2" s="29"/>
      <c r="ON2" s="29"/>
      <c r="OO2" s="29"/>
      <c r="OP2" s="29"/>
      <c r="OQ2" s="29"/>
      <c r="OR2" s="29"/>
      <c r="OS2" s="29"/>
      <c r="OT2" s="29"/>
      <c r="OU2" s="29"/>
      <c r="OV2" s="29"/>
      <c r="OW2" s="29"/>
      <c r="OX2" s="29"/>
      <c r="OY2" s="29"/>
      <c r="OZ2" s="29"/>
      <c r="PA2" s="29"/>
      <c r="PB2" s="29"/>
      <c r="PC2" s="29"/>
      <c r="PD2" s="29"/>
      <c r="PE2" s="29"/>
      <c r="PF2" s="29"/>
      <c r="PG2" s="29"/>
      <c r="PH2" s="29"/>
      <c r="PI2" s="29"/>
      <c r="PJ2" s="29"/>
      <c r="PK2" s="29"/>
      <c r="PL2" s="29"/>
      <c r="PM2" s="29"/>
      <c r="PN2" s="29"/>
      <c r="PO2" s="29"/>
      <c r="PP2" s="29"/>
      <c r="PQ2" s="29"/>
      <c r="PR2" s="29"/>
      <c r="PS2" s="29"/>
      <c r="PT2" s="29"/>
      <c r="PU2" s="29"/>
      <c r="PV2" s="29"/>
      <c r="PW2" s="29"/>
      <c r="PX2" s="29"/>
      <c r="PY2" s="29"/>
      <c r="PZ2" s="29"/>
      <c r="QA2" s="29"/>
      <c r="QB2" s="29"/>
      <c r="QC2" s="29"/>
      <c r="QD2" s="29"/>
      <c r="QE2" s="29"/>
      <c r="QF2" s="29"/>
      <c r="QG2" s="29"/>
      <c r="QH2" s="29"/>
      <c r="QI2" s="29"/>
      <c r="QJ2" s="29"/>
      <c r="QK2" s="29"/>
      <c r="QL2" s="29"/>
      <c r="QM2" s="29"/>
      <c r="QN2" s="29"/>
      <c r="QO2" s="29"/>
      <c r="QP2" s="29"/>
      <c r="QQ2" s="29"/>
      <c r="QR2" s="29"/>
      <c r="QS2" s="29"/>
      <c r="QT2" s="29"/>
      <c r="QU2" s="29"/>
      <c r="QV2" s="29"/>
      <c r="QW2" s="29"/>
      <c r="QX2" s="29"/>
      <c r="QY2" s="29"/>
      <c r="QZ2" s="29"/>
      <c r="RA2" s="29"/>
      <c r="RB2" s="29"/>
      <c r="RC2" s="29"/>
      <c r="RD2" s="29"/>
      <c r="RE2" s="29"/>
      <c r="RF2" s="29"/>
      <c r="RG2" s="29"/>
      <c r="RH2" s="29"/>
      <c r="RI2" s="29"/>
      <c r="RJ2" s="29"/>
      <c r="RK2" s="29"/>
      <c r="RL2" s="29"/>
      <c r="RM2" s="29"/>
      <c r="RN2" s="29"/>
      <c r="RO2" s="29"/>
      <c r="RP2" s="29"/>
      <c r="RQ2" s="29"/>
      <c r="RR2" s="29"/>
      <c r="RS2" s="29"/>
      <c r="RT2" s="29"/>
      <c r="RU2" s="29"/>
      <c r="RV2" s="29"/>
      <c r="RW2" s="29"/>
      <c r="RX2" s="29"/>
      <c r="RY2" s="29"/>
      <c r="RZ2" s="29"/>
      <c r="SA2" s="29"/>
      <c r="SB2" s="29"/>
      <c r="SC2" s="29"/>
      <c r="SD2" s="29"/>
      <c r="SE2" s="29"/>
      <c r="SF2" s="29"/>
      <c r="SG2" s="29"/>
      <c r="SH2" s="29"/>
      <c r="SI2" s="29"/>
      <c r="SJ2" s="29"/>
      <c r="SK2" s="29"/>
      <c r="SL2" s="29"/>
      <c r="SM2" s="29"/>
      <c r="SN2" s="29"/>
      <c r="SO2" s="29"/>
      <c r="SP2" s="29"/>
      <c r="SQ2" s="29"/>
      <c r="SR2" s="29"/>
      <c r="SS2" s="29"/>
      <c r="ST2" s="29"/>
      <c r="SU2" s="29"/>
      <c r="SV2" s="29"/>
      <c r="SW2" s="29"/>
      <c r="SX2" s="29"/>
      <c r="SY2" s="29"/>
      <c r="SZ2" s="29"/>
      <c r="TA2" s="29"/>
      <c r="TB2" s="29"/>
      <c r="TC2" s="29"/>
      <c r="TD2" s="29"/>
      <c r="TE2" s="29"/>
      <c r="TF2" s="29"/>
      <c r="TG2" s="29"/>
      <c r="TH2" s="29"/>
      <c r="TI2" s="29"/>
      <c r="TJ2" s="29"/>
      <c r="TK2" s="29"/>
      <c r="TL2" s="29"/>
      <c r="TM2" s="29"/>
      <c r="TN2" s="29"/>
      <c r="TO2" s="29"/>
      <c r="TP2" s="29"/>
      <c r="TQ2" s="29"/>
      <c r="TR2" s="29"/>
      <c r="TS2" s="29"/>
      <c r="TT2" s="29"/>
      <c r="TU2" s="29"/>
      <c r="TV2" s="29"/>
      <c r="TW2" s="29"/>
      <c r="TX2" s="29"/>
      <c r="TY2" s="29"/>
      <c r="TZ2" s="29"/>
      <c r="UA2" s="29"/>
      <c r="UB2" s="29"/>
      <c r="UC2" s="29"/>
      <c r="UD2" s="29"/>
      <c r="UE2" s="29"/>
      <c r="UF2" s="29"/>
      <c r="UG2" s="29"/>
      <c r="UH2" s="29"/>
      <c r="UI2" s="29"/>
      <c r="UJ2" s="29"/>
      <c r="UK2" s="29"/>
      <c r="UL2" s="29"/>
      <c r="UM2" s="29"/>
      <c r="UN2" s="29"/>
      <c r="UO2" s="29"/>
      <c r="UP2" s="29"/>
      <c r="UQ2" s="29"/>
      <c r="UR2" s="29"/>
      <c r="US2" s="29"/>
      <c r="UT2" s="29"/>
      <c r="UU2" s="29"/>
      <c r="UV2" s="29"/>
      <c r="UW2" s="29"/>
      <c r="UX2" s="29"/>
      <c r="UY2" s="29"/>
      <c r="UZ2" s="29"/>
      <c r="VA2" s="29"/>
      <c r="VB2" s="29"/>
      <c r="VC2" s="29"/>
      <c r="VD2" s="29"/>
      <c r="VE2" s="29"/>
      <c r="VF2" s="29"/>
      <c r="VG2" s="29"/>
      <c r="VH2" s="29"/>
      <c r="VI2" s="29"/>
      <c r="VJ2" s="29"/>
      <c r="VK2" s="29"/>
      <c r="VL2" s="29"/>
      <c r="VM2" s="29"/>
      <c r="VN2" s="29"/>
      <c r="VO2" s="29"/>
      <c r="VP2" s="29"/>
      <c r="VQ2" s="29"/>
      <c r="VR2" s="29"/>
      <c r="VS2" s="29"/>
      <c r="VT2" s="29"/>
      <c r="VU2" s="29"/>
      <c r="VV2" s="29"/>
      <c r="VW2" s="29"/>
      <c r="VX2" s="29"/>
      <c r="VY2" s="29"/>
      <c r="VZ2" s="29"/>
      <c r="WA2" s="29"/>
      <c r="WB2" s="29"/>
      <c r="WC2" s="29"/>
      <c r="WD2" s="29"/>
      <c r="WE2" s="29"/>
      <c r="WF2" s="29"/>
      <c r="WG2" s="29"/>
      <c r="WH2" s="29"/>
      <c r="WI2" s="29"/>
      <c r="WJ2" s="29"/>
      <c r="WK2" s="29"/>
      <c r="WL2" s="29"/>
      <c r="WM2" s="29"/>
      <c r="WN2" s="29"/>
      <c r="WO2" s="29"/>
      <c r="WP2" s="29"/>
      <c r="WQ2" s="29"/>
      <c r="WR2" s="29"/>
      <c r="WS2" s="29"/>
      <c r="WT2" s="29"/>
      <c r="WU2" s="29"/>
      <c r="WV2" s="29"/>
      <c r="WW2" s="29"/>
      <c r="WX2" s="29"/>
      <c r="WY2" s="29"/>
      <c r="WZ2" s="29"/>
      <c r="XA2" s="29"/>
      <c r="XB2" s="29"/>
      <c r="XC2" s="29"/>
      <c r="XD2" s="29"/>
      <c r="XE2" s="29"/>
      <c r="XF2" s="29"/>
      <c r="XG2" s="29"/>
      <c r="XH2" s="29"/>
      <c r="XI2" s="29"/>
      <c r="XJ2" s="29"/>
      <c r="XK2" s="29"/>
      <c r="XL2" s="29"/>
      <c r="XM2" s="29"/>
      <c r="XN2" s="29"/>
      <c r="XO2" s="29"/>
      <c r="XP2" s="29"/>
      <c r="XQ2" s="29"/>
      <c r="XR2" s="29"/>
      <c r="XS2" s="29"/>
      <c r="XT2" s="29"/>
      <c r="XU2" s="29"/>
      <c r="XV2" s="29"/>
      <c r="XW2" s="29"/>
      <c r="XX2" s="29"/>
      <c r="XY2" s="29"/>
      <c r="XZ2" s="29"/>
      <c r="YA2" s="29"/>
      <c r="YB2" s="29"/>
      <c r="YC2" s="29"/>
      <c r="YD2" s="29"/>
      <c r="YE2" s="29"/>
      <c r="YF2" s="29"/>
      <c r="YG2" s="29"/>
      <c r="YH2" s="29"/>
      <c r="YI2" s="29"/>
      <c r="YJ2" s="29"/>
      <c r="YK2" s="29"/>
      <c r="YL2" s="29"/>
      <c r="YM2" s="29"/>
      <c r="YN2" s="29"/>
      <c r="YO2" s="29"/>
      <c r="YP2" s="29"/>
      <c r="YQ2" s="29"/>
      <c r="YR2" s="29"/>
      <c r="YS2" s="29"/>
      <c r="YT2" s="29"/>
      <c r="YU2" s="29"/>
      <c r="YV2" s="29"/>
      <c r="YW2" s="29"/>
      <c r="YX2" s="29"/>
      <c r="YY2" s="29"/>
      <c r="YZ2" s="29"/>
      <c r="ZA2" s="29"/>
      <c r="ZB2" s="29"/>
      <c r="ZC2" s="29"/>
      <c r="ZD2" s="29"/>
      <c r="ZE2" s="29"/>
      <c r="ZF2" s="29"/>
      <c r="ZG2" s="29"/>
      <c r="ZH2" s="29"/>
      <c r="ZI2" s="29"/>
      <c r="ZJ2" s="29"/>
      <c r="ZK2" s="29"/>
      <c r="ZL2" s="29"/>
      <c r="ZM2" s="29"/>
      <c r="ZN2" s="29"/>
      <c r="ZO2" s="29"/>
      <c r="ZP2" s="29"/>
      <c r="ZQ2" s="29"/>
      <c r="ZR2" s="29"/>
      <c r="ZS2" s="29"/>
      <c r="ZT2" s="29"/>
      <c r="ZU2" s="29"/>
      <c r="ZV2" s="29"/>
      <c r="ZW2" s="29"/>
      <c r="ZX2" s="29"/>
      <c r="ZY2" s="29"/>
      <c r="ZZ2" s="29"/>
      <c r="AAA2" s="29"/>
      <c r="AAB2" s="29"/>
      <c r="AAC2" s="29"/>
      <c r="AAD2" s="29"/>
      <c r="AAE2" s="29"/>
      <c r="AAF2" s="29"/>
      <c r="AAG2" s="29"/>
      <c r="AAH2" s="29"/>
      <c r="AAI2" s="29"/>
      <c r="AAJ2" s="29"/>
      <c r="AAK2" s="29"/>
      <c r="AAL2" s="29"/>
      <c r="AAM2" s="29"/>
      <c r="AAN2" s="29"/>
      <c r="AAO2" s="29"/>
      <c r="AAP2" s="29"/>
      <c r="AAQ2" s="29"/>
      <c r="AAR2" s="29"/>
      <c r="AAS2" s="29"/>
      <c r="AAT2" s="29"/>
      <c r="AAU2" s="29"/>
      <c r="AAV2" s="29"/>
      <c r="AAW2" s="29"/>
      <c r="AAX2" s="29"/>
      <c r="AAY2" s="29"/>
      <c r="AAZ2" s="29"/>
      <c r="ABA2" s="29"/>
      <c r="ABB2" s="29"/>
      <c r="ABC2" s="29"/>
      <c r="ABD2" s="29"/>
      <c r="ABE2" s="29"/>
      <c r="ABF2" s="29"/>
      <c r="ABG2" s="29"/>
      <c r="ABH2" s="29"/>
      <c r="ABI2" s="29"/>
      <c r="ABJ2" s="29"/>
      <c r="ABK2" s="29"/>
      <c r="ABL2" s="29"/>
      <c r="ABM2" s="29"/>
      <c r="ABN2" s="29"/>
      <c r="ABO2" s="29"/>
      <c r="ABP2" s="29"/>
      <c r="ABQ2" s="29"/>
      <c r="ABR2" s="29"/>
      <c r="ABS2" s="29"/>
      <c r="ABT2" s="29"/>
      <c r="ABU2" s="29"/>
      <c r="ABV2" s="29"/>
      <c r="ABW2" s="29"/>
      <c r="ABX2" s="29"/>
      <c r="ABY2" s="29"/>
      <c r="ABZ2" s="29"/>
      <c r="ACA2" s="29"/>
      <c r="ACB2" s="29"/>
      <c r="ACC2" s="29"/>
      <c r="ACD2" s="29"/>
      <c r="ACE2" s="29"/>
      <c r="ACF2" s="29"/>
      <c r="ACG2" s="29"/>
      <c r="ACH2" s="29"/>
      <c r="ACI2" s="29"/>
      <c r="ACJ2" s="29"/>
      <c r="ACK2" s="29"/>
      <c r="ACL2" s="29"/>
      <c r="ACM2" s="29"/>
      <c r="ACN2" s="29"/>
      <c r="ACO2" s="29"/>
      <c r="ACP2" s="29"/>
      <c r="ACQ2" s="29"/>
      <c r="ACR2" s="29"/>
      <c r="ACS2" s="29"/>
      <c r="ACT2" s="29"/>
      <c r="ACU2" s="29"/>
      <c r="ACV2" s="29"/>
      <c r="ACW2" s="29"/>
      <c r="ACX2" s="29"/>
      <c r="ACY2" s="29"/>
      <c r="ACZ2" s="29"/>
      <c r="ADA2" s="29"/>
      <c r="ADB2" s="29"/>
      <c r="ADC2" s="29"/>
      <c r="ADD2" s="29"/>
      <c r="ADE2" s="29"/>
      <c r="ADF2" s="29"/>
      <c r="ADG2" s="29"/>
      <c r="ADH2" s="29"/>
      <c r="ADI2" s="29"/>
      <c r="ADJ2" s="29"/>
      <c r="ADK2" s="29"/>
      <c r="ADL2" s="29"/>
      <c r="ADM2" s="29"/>
      <c r="ADN2" s="29"/>
      <c r="ADO2" s="29"/>
      <c r="ADP2" s="29"/>
      <c r="ADQ2" s="29"/>
      <c r="ADR2" s="29"/>
      <c r="ADS2" s="29"/>
      <c r="ADT2" s="29"/>
      <c r="ADU2" s="29"/>
      <c r="ADV2" s="29"/>
      <c r="ADW2" s="29"/>
      <c r="ADX2" s="29"/>
      <c r="ADY2" s="29"/>
      <c r="ADZ2" s="29"/>
      <c r="AEA2" s="29"/>
      <c r="AEB2" s="29"/>
      <c r="AEC2" s="29"/>
      <c r="AED2" s="29"/>
      <c r="AEE2" s="29"/>
      <c r="AEF2" s="29"/>
      <c r="AEG2" s="29"/>
      <c r="AEH2" s="29"/>
      <c r="AEI2" s="29"/>
      <c r="AEJ2" s="29"/>
      <c r="AEK2" s="29"/>
      <c r="AEL2" s="29"/>
      <c r="AEM2" s="29"/>
      <c r="AEN2" s="29"/>
      <c r="AEO2" s="29"/>
      <c r="AEP2" s="29"/>
      <c r="AEQ2" s="29"/>
      <c r="AER2" s="29"/>
      <c r="AES2" s="29"/>
      <c r="AET2" s="29"/>
      <c r="AEU2" s="29"/>
      <c r="AEV2" s="29"/>
      <c r="AEW2" s="29"/>
      <c r="AEX2" s="29"/>
      <c r="AEY2" s="29"/>
      <c r="AEZ2" s="29"/>
      <c r="AFA2" s="29"/>
      <c r="AFB2" s="29"/>
      <c r="AFC2" s="29"/>
      <c r="AFD2" s="29"/>
      <c r="AFE2" s="29"/>
      <c r="AFF2" s="29"/>
      <c r="AFG2" s="29"/>
      <c r="AFH2" s="29"/>
      <c r="AFI2" s="29"/>
      <c r="AFJ2" s="29"/>
      <c r="AFK2" s="29"/>
      <c r="AFL2" s="29"/>
      <c r="AFM2" s="29"/>
      <c r="AFN2" s="29"/>
      <c r="AFO2" s="29"/>
      <c r="AFP2" s="29"/>
      <c r="AFQ2" s="29"/>
      <c r="AFR2" s="29"/>
      <c r="AFS2" s="29"/>
      <c r="AFT2" s="29"/>
      <c r="AFU2" s="29"/>
      <c r="AFV2" s="29"/>
      <c r="AFW2" s="29"/>
      <c r="AFX2" s="29"/>
      <c r="AFY2" s="29"/>
      <c r="AFZ2" s="29"/>
      <c r="AGA2" s="29"/>
      <c r="AGB2" s="29"/>
      <c r="AGC2" s="29"/>
      <c r="AGD2" s="29"/>
      <c r="AGE2" s="29"/>
      <c r="AGF2" s="29"/>
      <c r="AGG2" s="29"/>
      <c r="AGH2" s="29"/>
      <c r="AGI2" s="29"/>
      <c r="AGJ2" s="29"/>
      <c r="AGK2" s="29"/>
      <c r="AGL2" s="29"/>
      <c r="AGM2" s="29"/>
      <c r="AGN2" s="29"/>
      <c r="AGO2" s="29"/>
      <c r="AGP2" s="29"/>
      <c r="AGQ2" s="29"/>
      <c r="AGR2" s="29"/>
      <c r="AGS2" s="29"/>
      <c r="AGT2" s="29"/>
      <c r="AGU2" s="29"/>
      <c r="AGV2" s="29"/>
      <c r="AGW2" s="29"/>
      <c r="AGX2" s="29"/>
      <c r="AGY2" s="29"/>
      <c r="AGZ2" s="29"/>
      <c r="AHA2" s="29"/>
      <c r="AHB2" s="29"/>
      <c r="AHC2" s="29"/>
      <c r="AHD2" s="29"/>
      <c r="AHE2" s="29"/>
      <c r="AHF2" s="29"/>
      <c r="AHG2" s="29"/>
      <c r="AHH2" s="29"/>
      <c r="AHI2" s="29"/>
      <c r="AHJ2" s="29"/>
      <c r="AHK2" s="29"/>
      <c r="AHL2" s="29"/>
      <c r="AHM2" s="29"/>
      <c r="AHN2" s="29"/>
      <c r="AHO2" s="29"/>
      <c r="AHP2" s="29"/>
      <c r="AHQ2" s="29"/>
      <c r="AHR2" s="29"/>
      <c r="AHS2" s="29"/>
      <c r="AHT2" s="29"/>
      <c r="AHU2" s="29"/>
      <c r="AHV2" s="29"/>
      <c r="AHW2" s="29"/>
      <c r="AHX2" s="29"/>
      <c r="AHY2" s="29"/>
      <c r="AHZ2" s="29"/>
      <c r="AIA2" s="29"/>
      <c r="AIB2" s="29"/>
      <c r="AIC2" s="29"/>
      <c r="AID2" s="29"/>
      <c r="AIE2" s="29"/>
      <c r="AIF2" s="29"/>
      <c r="AIG2" s="29"/>
      <c r="AIH2" s="29"/>
      <c r="AII2" s="29"/>
      <c r="AIJ2" s="29"/>
      <c r="AIK2" s="29"/>
      <c r="AIL2" s="29"/>
      <c r="AIM2" s="29"/>
      <c r="AIN2" s="29"/>
      <c r="AIO2" s="29"/>
      <c r="AIP2" s="29"/>
      <c r="AIQ2" s="29"/>
      <c r="AIR2" s="29"/>
      <c r="AIS2" s="29"/>
      <c r="AIT2" s="29"/>
      <c r="AIU2" s="29"/>
      <c r="AIV2" s="29"/>
      <c r="AIW2" s="29"/>
      <c r="AIX2" s="29"/>
      <c r="AIY2" s="29"/>
      <c r="AIZ2" s="29"/>
      <c r="AJA2" s="29"/>
      <c r="AJB2" s="29"/>
      <c r="AJC2" s="29"/>
      <c r="AJD2" s="29"/>
      <c r="AJE2" s="29"/>
      <c r="AJF2" s="29"/>
      <c r="AJG2" s="29"/>
      <c r="AJH2" s="29"/>
      <c r="AJI2" s="29"/>
      <c r="AJJ2" s="29"/>
      <c r="AJK2" s="29"/>
      <c r="AJL2" s="29"/>
      <c r="AJM2" s="29"/>
      <c r="AJN2" s="29"/>
      <c r="AJO2" s="29"/>
      <c r="AJP2" s="29"/>
      <c r="AJQ2" s="29"/>
      <c r="AJR2" s="29"/>
      <c r="AJS2" s="29"/>
      <c r="AJT2" s="29"/>
      <c r="AJU2" s="29"/>
      <c r="AJV2" s="29"/>
      <c r="AJW2" s="29"/>
      <c r="AJX2" s="29"/>
      <c r="AJY2" s="29"/>
      <c r="AJZ2" s="29"/>
      <c r="AKA2" s="29"/>
      <c r="AKB2" s="29"/>
      <c r="AKC2" s="29"/>
      <c r="AKD2" s="29"/>
      <c r="AKE2" s="29"/>
      <c r="AKF2" s="29"/>
      <c r="AKG2" s="29"/>
      <c r="AKH2" s="29"/>
      <c r="AKI2" s="29"/>
      <c r="AKJ2" s="29"/>
      <c r="AKK2" s="29"/>
      <c r="AKL2" s="29"/>
      <c r="AKM2" s="29"/>
      <c r="AKN2" s="29"/>
      <c r="AKO2" s="29"/>
      <c r="AKP2" s="29"/>
      <c r="AKQ2" s="29"/>
      <c r="AKR2" s="29"/>
      <c r="AKS2" s="29"/>
      <c r="AKT2" s="29"/>
      <c r="AKU2" s="29"/>
      <c r="AKV2" s="29"/>
      <c r="AKW2" s="29"/>
      <c r="AKX2" s="29"/>
      <c r="AKY2" s="29"/>
      <c r="AKZ2" s="29"/>
      <c r="ALA2" s="29"/>
      <c r="ALB2" s="29"/>
      <c r="ALC2" s="29"/>
      <c r="ALD2" s="29"/>
      <c r="ALE2" s="29"/>
      <c r="ALF2" s="29"/>
      <c r="ALG2" s="29"/>
      <c r="ALH2" s="29"/>
      <c r="ALI2" s="29"/>
      <c r="ALJ2" s="29"/>
      <c r="ALK2" s="29"/>
      <c r="ALL2" s="29"/>
      <c r="ALM2" s="29"/>
      <c r="ALN2" s="29"/>
      <c r="ALO2" s="29"/>
      <c r="ALP2" s="29"/>
      <c r="ALQ2" s="29"/>
      <c r="ALR2" s="29"/>
      <c r="ALS2" s="29"/>
      <c r="ALT2" s="29"/>
      <c r="ALU2" s="29"/>
      <c r="ALV2" s="29"/>
      <c r="ALW2" s="29"/>
      <c r="ALX2" s="29"/>
      <c r="ALY2" s="29"/>
      <c r="ALZ2" s="29"/>
      <c r="AMA2" s="29"/>
    </row>
    <row r="3" spans="1:1015" x14ac:dyDescent="0.35">
      <c r="A3" s="12" t="s">
        <v>65</v>
      </c>
      <c r="B3" s="9" t="s">
        <v>66</v>
      </c>
      <c r="C3" s="16" t="s">
        <v>69</v>
      </c>
      <c r="D3" s="16"/>
      <c r="E3" s="3" t="s">
        <v>68</v>
      </c>
      <c r="F3" s="3"/>
      <c r="G3" s="3"/>
      <c r="H3" s="17">
        <f>'[1]Hypothèses - scénario'!$S9</f>
        <v>-0.28732518036381866</v>
      </c>
      <c r="I3" s="17">
        <f>'[1]Hypothèses - scénario'!$U9</f>
        <v>-0.5895229536728398</v>
      </c>
      <c r="J3" s="35">
        <f t="shared" ref="J3:J4" si="0">(1+H3)^(1/(2050-2023))-1</f>
        <v>-1.2467189454990701E-2</v>
      </c>
      <c r="K3" s="35">
        <f t="shared" ref="K3:K4" si="1">(1+I3)^(1/(2050-2023))-1</f>
        <v>-3.2441203163898535E-2</v>
      </c>
      <c r="M3" s="36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28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28"/>
      <c r="AX3" s="29"/>
      <c r="AY3" s="30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28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28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29"/>
      <c r="IZ3" s="29"/>
      <c r="JA3" s="29"/>
      <c r="JB3" s="29"/>
      <c r="JC3" s="29"/>
      <c r="JD3" s="29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29"/>
      <c r="KL3" s="29"/>
      <c r="KM3" s="29"/>
      <c r="KN3" s="29"/>
      <c r="KO3" s="29"/>
      <c r="KP3" s="29"/>
      <c r="KQ3" s="29"/>
      <c r="KR3" s="29"/>
      <c r="KS3" s="29"/>
      <c r="KT3" s="29"/>
      <c r="KU3" s="29"/>
      <c r="KV3" s="29"/>
      <c r="KW3" s="29"/>
      <c r="KX3" s="29"/>
      <c r="KY3" s="29"/>
      <c r="KZ3" s="29"/>
      <c r="LA3" s="29"/>
      <c r="LB3" s="29"/>
      <c r="LC3" s="29"/>
      <c r="LD3" s="29"/>
      <c r="LE3" s="29"/>
      <c r="LF3" s="29"/>
      <c r="LG3" s="29"/>
      <c r="LH3" s="29"/>
      <c r="LI3" s="29"/>
      <c r="LJ3" s="29"/>
      <c r="LK3" s="29"/>
      <c r="LL3" s="29"/>
      <c r="LM3" s="29"/>
      <c r="LN3" s="29"/>
      <c r="LO3" s="29"/>
      <c r="LP3" s="29"/>
      <c r="LQ3" s="29"/>
      <c r="LR3" s="29"/>
      <c r="LS3" s="29"/>
      <c r="LT3" s="29"/>
      <c r="LU3" s="29"/>
      <c r="LV3" s="29"/>
      <c r="LW3" s="29"/>
      <c r="LX3" s="29"/>
      <c r="LY3" s="29"/>
      <c r="LZ3" s="29"/>
      <c r="MA3" s="29"/>
      <c r="MB3" s="29"/>
      <c r="MC3" s="29"/>
      <c r="MD3" s="29"/>
      <c r="ME3" s="29"/>
      <c r="MF3" s="29"/>
      <c r="MG3" s="29"/>
      <c r="MH3" s="29"/>
      <c r="MI3" s="29"/>
      <c r="MJ3" s="29"/>
      <c r="MK3" s="29"/>
      <c r="ML3" s="29"/>
      <c r="MM3" s="29"/>
      <c r="MN3" s="29"/>
      <c r="MO3" s="29"/>
      <c r="MP3" s="29"/>
      <c r="MQ3" s="29"/>
      <c r="MR3" s="29"/>
      <c r="MS3" s="29"/>
      <c r="MT3" s="29"/>
      <c r="MU3" s="29"/>
      <c r="MV3" s="29"/>
      <c r="MW3" s="29"/>
      <c r="MX3" s="29"/>
      <c r="MY3" s="29"/>
      <c r="MZ3" s="29"/>
      <c r="NA3" s="29"/>
      <c r="NB3" s="29"/>
      <c r="NC3" s="29"/>
      <c r="ND3" s="29"/>
      <c r="NE3" s="29"/>
      <c r="NF3" s="29"/>
      <c r="NG3" s="29"/>
      <c r="NH3" s="29"/>
      <c r="NI3" s="29"/>
      <c r="NJ3" s="29"/>
      <c r="NK3" s="29"/>
      <c r="NL3" s="29"/>
      <c r="NM3" s="29"/>
      <c r="NN3" s="29"/>
      <c r="NO3" s="29"/>
      <c r="NP3" s="29"/>
      <c r="NQ3" s="29"/>
      <c r="NR3" s="29"/>
      <c r="NS3" s="29"/>
      <c r="NT3" s="29"/>
      <c r="NU3" s="29"/>
      <c r="NV3" s="29"/>
      <c r="NW3" s="29"/>
      <c r="NX3" s="29"/>
      <c r="NY3" s="29"/>
      <c r="NZ3" s="29"/>
      <c r="OA3" s="29"/>
      <c r="OB3" s="29"/>
      <c r="OC3" s="29"/>
      <c r="OD3" s="29"/>
      <c r="OE3" s="29"/>
      <c r="OF3" s="29"/>
      <c r="OG3" s="29"/>
      <c r="OH3" s="29"/>
      <c r="OI3" s="29"/>
      <c r="OJ3" s="29"/>
      <c r="OK3" s="29"/>
      <c r="OL3" s="29"/>
      <c r="OM3" s="29"/>
      <c r="ON3" s="29"/>
      <c r="OO3" s="29"/>
      <c r="OP3" s="29"/>
      <c r="OQ3" s="29"/>
      <c r="OR3" s="29"/>
      <c r="OS3" s="29"/>
      <c r="OT3" s="29"/>
      <c r="OU3" s="29"/>
      <c r="OV3" s="29"/>
      <c r="OW3" s="29"/>
      <c r="OX3" s="29"/>
      <c r="OY3" s="29"/>
      <c r="OZ3" s="29"/>
      <c r="PA3" s="29"/>
      <c r="PB3" s="29"/>
      <c r="PC3" s="29"/>
      <c r="PD3" s="29"/>
      <c r="PE3" s="29"/>
      <c r="PF3" s="29"/>
      <c r="PG3" s="29"/>
      <c r="PH3" s="29"/>
      <c r="PI3" s="29"/>
      <c r="PJ3" s="29"/>
      <c r="PK3" s="29"/>
      <c r="PL3" s="29"/>
      <c r="PM3" s="29"/>
      <c r="PN3" s="29"/>
      <c r="PO3" s="29"/>
      <c r="PP3" s="29"/>
      <c r="PQ3" s="29"/>
      <c r="PR3" s="29"/>
      <c r="PS3" s="29"/>
      <c r="PT3" s="29"/>
      <c r="PU3" s="29"/>
      <c r="PV3" s="29"/>
      <c r="PW3" s="29"/>
      <c r="PX3" s="29"/>
      <c r="PY3" s="29"/>
      <c r="PZ3" s="29"/>
      <c r="QA3" s="29"/>
      <c r="QB3" s="29"/>
      <c r="QC3" s="29"/>
      <c r="QD3" s="29"/>
      <c r="QE3" s="29"/>
      <c r="QF3" s="29"/>
      <c r="QG3" s="29"/>
      <c r="QH3" s="29"/>
      <c r="QI3" s="29"/>
      <c r="QJ3" s="29"/>
      <c r="QK3" s="29"/>
      <c r="QL3" s="29"/>
      <c r="QM3" s="29"/>
      <c r="QN3" s="29"/>
      <c r="QO3" s="29"/>
      <c r="QP3" s="29"/>
      <c r="QQ3" s="29"/>
      <c r="QR3" s="29"/>
      <c r="QS3" s="29"/>
      <c r="QT3" s="29"/>
      <c r="QU3" s="29"/>
      <c r="QV3" s="29"/>
      <c r="QW3" s="29"/>
      <c r="QX3" s="29"/>
      <c r="QY3" s="29"/>
      <c r="QZ3" s="29"/>
      <c r="RA3" s="29"/>
      <c r="RB3" s="29"/>
      <c r="RC3" s="29"/>
      <c r="RD3" s="29"/>
      <c r="RE3" s="29"/>
      <c r="RF3" s="29"/>
      <c r="RG3" s="29"/>
      <c r="RH3" s="29"/>
      <c r="RI3" s="29"/>
      <c r="RJ3" s="29"/>
      <c r="RK3" s="29"/>
      <c r="RL3" s="29"/>
      <c r="RM3" s="29"/>
      <c r="RN3" s="29"/>
      <c r="RO3" s="29"/>
      <c r="RP3" s="29"/>
      <c r="RQ3" s="29"/>
      <c r="RR3" s="29"/>
      <c r="RS3" s="29"/>
      <c r="RT3" s="29"/>
      <c r="RU3" s="29"/>
      <c r="RV3" s="29"/>
      <c r="RW3" s="29"/>
      <c r="RX3" s="29"/>
      <c r="RY3" s="29"/>
      <c r="RZ3" s="29"/>
      <c r="SA3" s="29"/>
      <c r="SB3" s="29"/>
      <c r="SC3" s="29"/>
      <c r="SD3" s="29"/>
      <c r="SE3" s="29"/>
      <c r="SF3" s="29"/>
      <c r="SG3" s="29"/>
      <c r="SH3" s="29"/>
      <c r="SI3" s="29"/>
      <c r="SJ3" s="29"/>
      <c r="SK3" s="29"/>
      <c r="SL3" s="29"/>
      <c r="SM3" s="29"/>
      <c r="SN3" s="29"/>
      <c r="SO3" s="29"/>
      <c r="SP3" s="29"/>
      <c r="SQ3" s="29"/>
      <c r="SR3" s="29"/>
      <c r="SS3" s="29"/>
      <c r="ST3" s="29"/>
      <c r="SU3" s="29"/>
      <c r="SV3" s="29"/>
      <c r="SW3" s="29"/>
      <c r="SX3" s="29"/>
      <c r="SY3" s="29"/>
      <c r="SZ3" s="29"/>
      <c r="TA3" s="29"/>
      <c r="TB3" s="29"/>
      <c r="TC3" s="29"/>
      <c r="TD3" s="29"/>
      <c r="TE3" s="29"/>
      <c r="TF3" s="29"/>
      <c r="TG3" s="29"/>
      <c r="TH3" s="29"/>
      <c r="TI3" s="29"/>
      <c r="TJ3" s="29"/>
      <c r="TK3" s="29"/>
      <c r="TL3" s="29"/>
      <c r="TM3" s="29"/>
      <c r="TN3" s="29"/>
      <c r="TO3" s="29"/>
      <c r="TP3" s="29"/>
      <c r="TQ3" s="29"/>
      <c r="TR3" s="29"/>
      <c r="TS3" s="29"/>
      <c r="TT3" s="29"/>
      <c r="TU3" s="29"/>
      <c r="TV3" s="29"/>
      <c r="TW3" s="29"/>
      <c r="TX3" s="29"/>
      <c r="TY3" s="29"/>
      <c r="TZ3" s="29"/>
      <c r="UA3" s="29"/>
      <c r="UB3" s="29"/>
      <c r="UC3" s="29"/>
      <c r="UD3" s="29"/>
      <c r="UE3" s="29"/>
      <c r="UF3" s="29"/>
      <c r="UG3" s="29"/>
      <c r="UH3" s="29"/>
      <c r="UI3" s="29"/>
      <c r="UJ3" s="29"/>
      <c r="UK3" s="29"/>
      <c r="UL3" s="29"/>
      <c r="UM3" s="29"/>
      <c r="UN3" s="29"/>
      <c r="UO3" s="29"/>
      <c r="UP3" s="29"/>
      <c r="UQ3" s="29"/>
      <c r="UR3" s="29"/>
      <c r="US3" s="29"/>
      <c r="UT3" s="29"/>
      <c r="UU3" s="29"/>
      <c r="UV3" s="29"/>
      <c r="UW3" s="29"/>
      <c r="UX3" s="29"/>
      <c r="UY3" s="29"/>
      <c r="UZ3" s="29"/>
      <c r="VA3" s="29"/>
      <c r="VB3" s="29"/>
      <c r="VC3" s="29"/>
      <c r="VD3" s="29"/>
      <c r="VE3" s="29"/>
      <c r="VF3" s="29"/>
      <c r="VG3" s="29"/>
      <c r="VH3" s="29"/>
      <c r="VI3" s="29"/>
      <c r="VJ3" s="29"/>
      <c r="VK3" s="29"/>
      <c r="VL3" s="29"/>
      <c r="VM3" s="29"/>
      <c r="VN3" s="29"/>
      <c r="VO3" s="29"/>
      <c r="VP3" s="29"/>
      <c r="VQ3" s="29"/>
      <c r="VR3" s="29"/>
      <c r="VS3" s="29"/>
      <c r="VT3" s="29"/>
      <c r="VU3" s="29"/>
      <c r="VV3" s="29"/>
      <c r="VW3" s="29"/>
      <c r="VX3" s="29"/>
      <c r="VY3" s="29"/>
      <c r="VZ3" s="29"/>
      <c r="WA3" s="29"/>
      <c r="WB3" s="29"/>
      <c r="WC3" s="29"/>
      <c r="WD3" s="29"/>
      <c r="WE3" s="29"/>
      <c r="WF3" s="29"/>
      <c r="WG3" s="29"/>
      <c r="WH3" s="29"/>
      <c r="WI3" s="29"/>
      <c r="WJ3" s="29"/>
      <c r="WK3" s="29"/>
      <c r="WL3" s="29"/>
      <c r="WM3" s="29"/>
      <c r="WN3" s="29"/>
      <c r="WO3" s="29"/>
      <c r="WP3" s="29"/>
      <c r="WQ3" s="29"/>
      <c r="WR3" s="29"/>
      <c r="WS3" s="29"/>
      <c r="WT3" s="29"/>
      <c r="WU3" s="29"/>
      <c r="WV3" s="29"/>
      <c r="WW3" s="29"/>
      <c r="WX3" s="29"/>
      <c r="WY3" s="29"/>
      <c r="WZ3" s="29"/>
      <c r="XA3" s="29"/>
      <c r="XB3" s="29"/>
      <c r="XC3" s="29"/>
      <c r="XD3" s="29"/>
      <c r="XE3" s="29"/>
      <c r="XF3" s="29"/>
      <c r="XG3" s="29"/>
      <c r="XH3" s="29"/>
      <c r="XI3" s="29"/>
      <c r="XJ3" s="29"/>
      <c r="XK3" s="29"/>
      <c r="XL3" s="29"/>
      <c r="XM3" s="29"/>
      <c r="XN3" s="29"/>
      <c r="XO3" s="29"/>
      <c r="XP3" s="29"/>
      <c r="XQ3" s="29"/>
      <c r="XR3" s="29"/>
      <c r="XS3" s="29"/>
      <c r="XT3" s="29"/>
      <c r="XU3" s="29"/>
      <c r="XV3" s="29"/>
      <c r="XW3" s="29"/>
      <c r="XX3" s="29"/>
      <c r="XY3" s="29"/>
      <c r="XZ3" s="29"/>
      <c r="YA3" s="29"/>
      <c r="YB3" s="29"/>
      <c r="YC3" s="29"/>
      <c r="YD3" s="29"/>
      <c r="YE3" s="29"/>
      <c r="YF3" s="29"/>
      <c r="YG3" s="29"/>
      <c r="YH3" s="29"/>
      <c r="YI3" s="29"/>
      <c r="YJ3" s="29"/>
      <c r="YK3" s="29"/>
      <c r="YL3" s="29"/>
      <c r="YM3" s="29"/>
      <c r="YN3" s="29"/>
      <c r="YO3" s="29"/>
      <c r="YP3" s="29"/>
      <c r="YQ3" s="29"/>
      <c r="YR3" s="29"/>
      <c r="YS3" s="29"/>
      <c r="YT3" s="29"/>
      <c r="YU3" s="29"/>
      <c r="YV3" s="29"/>
      <c r="YW3" s="29"/>
      <c r="YX3" s="29"/>
      <c r="YY3" s="29"/>
      <c r="YZ3" s="29"/>
      <c r="ZA3" s="29"/>
      <c r="ZB3" s="29"/>
      <c r="ZC3" s="29"/>
      <c r="ZD3" s="29"/>
      <c r="ZE3" s="29"/>
      <c r="ZF3" s="29"/>
      <c r="ZG3" s="29"/>
      <c r="ZH3" s="29"/>
      <c r="ZI3" s="29"/>
      <c r="ZJ3" s="29"/>
      <c r="ZK3" s="29"/>
      <c r="ZL3" s="29"/>
      <c r="ZM3" s="29"/>
      <c r="ZN3" s="29"/>
      <c r="ZO3" s="29"/>
      <c r="ZP3" s="29"/>
      <c r="ZQ3" s="29"/>
      <c r="ZR3" s="29"/>
      <c r="ZS3" s="29"/>
      <c r="ZT3" s="29"/>
      <c r="ZU3" s="29"/>
      <c r="ZV3" s="29"/>
      <c r="ZW3" s="29"/>
      <c r="ZX3" s="29"/>
      <c r="ZY3" s="29"/>
      <c r="ZZ3" s="29"/>
      <c r="AAA3" s="29"/>
      <c r="AAB3" s="29"/>
      <c r="AAC3" s="29"/>
      <c r="AAD3" s="29"/>
      <c r="AAE3" s="29"/>
      <c r="AAF3" s="29"/>
      <c r="AAG3" s="29"/>
      <c r="AAH3" s="29"/>
      <c r="AAI3" s="29"/>
      <c r="AAJ3" s="29"/>
      <c r="AAK3" s="29"/>
      <c r="AAL3" s="29"/>
      <c r="AAM3" s="29"/>
      <c r="AAN3" s="29"/>
      <c r="AAO3" s="29"/>
      <c r="AAP3" s="29"/>
      <c r="AAQ3" s="29"/>
      <c r="AAR3" s="29"/>
      <c r="AAS3" s="29"/>
      <c r="AAT3" s="29"/>
      <c r="AAU3" s="29"/>
      <c r="AAV3" s="29"/>
      <c r="AAW3" s="29"/>
      <c r="AAX3" s="29"/>
      <c r="AAY3" s="29"/>
      <c r="AAZ3" s="29"/>
      <c r="ABA3" s="29"/>
      <c r="ABB3" s="29"/>
      <c r="ABC3" s="29"/>
      <c r="ABD3" s="29"/>
      <c r="ABE3" s="29"/>
      <c r="ABF3" s="29"/>
      <c r="ABG3" s="29"/>
      <c r="ABH3" s="29"/>
      <c r="ABI3" s="29"/>
      <c r="ABJ3" s="29"/>
      <c r="ABK3" s="29"/>
      <c r="ABL3" s="29"/>
      <c r="ABM3" s="29"/>
      <c r="ABN3" s="29"/>
      <c r="ABO3" s="29"/>
      <c r="ABP3" s="29"/>
      <c r="ABQ3" s="29"/>
      <c r="ABR3" s="29"/>
      <c r="ABS3" s="29"/>
      <c r="ABT3" s="29"/>
      <c r="ABU3" s="29"/>
      <c r="ABV3" s="29"/>
      <c r="ABW3" s="29"/>
      <c r="ABX3" s="29"/>
      <c r="ABY3" s="29"/>
      <c r="ABZ3" s="29"/>
      <c r="ACA3" s="29"/>
      <c r="ACB3" s="29"/>
      <c r="ACC3" s="29"/>
      <c r="ACD3" s="29"/>
      <c r="ACE3" s="29"/>
      <c r="ACF3" s="29"/>
      <c r="ACG3" s="29"/>
      <c r="ACH3" s="29"/>
      <c r="ACI3" s="29"/>
      <c r="ACJ3" s="29"/>
      <c r="ACK3" s="29"/>
      <c r="ACL3" s="29"/>
      <c r="ACM3" s="29"/>
      <c r="ACN3" s="29"/>
      <c r="ACO3" s="29"/>
      <c r="ACP3" s="29"/>
      <c r="ACQ3" s="29"/>
      <c r="ACR3" s="29"/>
      <c r="ACS3" s="29"/>
      <c r="ACT3" s="29"/>
      <c r="ACU3" s="29"/>
      <c r="ACV3" s="29"/>
      <c r="ACW3" s="29"/>
      <c r="ACX3" s="29"/>
      <c r="ACY3" s="29"/>
      <c r="ACZ3" s="29"/>
      <c r="ADA3" s="29"/>
      <c r="ADB3" s="29"/>
      <c r="ADC3" s="29"/>
      <c r="ADD3" s="29"/>
      <c r="ADE3" s="29"/>
      <c r="ADF3" s="29"/>
      <c r="ADG3" s="29"/>
      <c r="ADH3" s="29"/>
      <c r="ADI3" s="29"/>
      <c r="ADJ3" s="29"/>
      <c r="ADK3" s="29"/>
      <c r="ADL3" s="29"/>
      <c r="ADM3" s="29"/>
      <c r="ADN3" s="29"/>
      <c r="ADO3" s="29"/>
      <c r="ADP3" s="29"/>
      <c r="ADQ3" s="29"/>
      <c r="ADR3" s="29"/>
      <c r="ADS3" s="29"/>
      <c r="ADT3" s="29"/>
      <c r="ADU3" s="29"/>
      <c r="ADV3" s="29"/>
      <c r="ADW3" s="29"/>
      <c r="ADX3" s="29"/>
      <c r="ADY3" s="29"/>
      <c r="ADZ3" s="29"/>
      <c r="AEA3" s="29"/>
      <c r="AEB3" s="29"/>
      <c r="AEC3" s="29"/>
      <c r="AED3" s="29"/>
      <c r="AEE3" s="29"/>
      <c r="AEF3" s="29"/>
      <c r="AEG3" s="29"/>
      <c r="AEH3" s="29"/>
      <c r="AEI3" s="29"/>
      <c r="AEJ3" s="29"/>
      <c r="AEK3" s="29"/>
      <c r="AEL3" s="29"/>
      <c r="AEM3" s="29"/>
      <c r="AEN3" s="29"/>
      <c r="AEO3" s="29"/>
      <c r="AEP3" s="29"/>
      <c r="AEQ3" s="29"/>
      <c r="AER3" s="29"/>
      <c r="AES3" s="29"/>
      <c r="AET3" s="29"/>
      <c r="AEU3" s="29"/>
      <c r="AEV3" s="29"/>
      <c r="AEW3" s="29"/>
      <c r="AEX3" s="29"/>
      <c r="AEY3" s="29"/>
      <c r="AEZ3" s="29"/>
      <c r="AFA3" s="29"/>
      <c r="AFB3" s="29"/>
      <c r="AFC3" s="29"/>
      <c r="AFD3" s="29"/>
      <c r="AFE3" s="29"/>
      <c r="AFF3" s="29"/>
      <c r="AFG3" s="29"/>
      <c r="AFH3" s="29"/>
      <c r="AFI3" s="29"/>
      <c r="AFJ3" s="29"/>
      <c r="AFK3" s="29"/>
      <c r="AFL3" s="29"/>
      <c r="AFM3" s="29"/>
      <c r="AFN3" s="29"/>
      <c r="AFO3" s="29"/>
      <c r="AFP3" s="29"/>
      <c r="AFQ3" s="29"/>
      <c r="AFR3" s="29"/>
      <c r="AFS3" s="29"/>
      <c r="AFT3" s="29"/>
      <c r="AFU3" s="29"/>
      <c r="AFV3" s="29"/>
      <c r="AFW3" s="29"/>
      <c r="AFX3" s="29"/>
      <c r="AFY3" s="29"/>
      <c r="AFZ3" s="29"/>
      <c r="AGA3" s="29"/>
      <c r="AGB3" s="29"/>
      <c r="AGC3" s="29"/>
      <c r="AGD3" s="29"/>
      <c r="AGE3" s="29"/>
      <c r="AGF3" s="29"/>
      <c r="AGG3" s="29"/>
      <c r="AGH3" s="29"/>
      <c r="AGI3" s="29"/>
      <c r="AGJ3" s="29"/>
      <c r="AGK3" s="29"/>
      <c r="AGL3" s="29"/>
      <c r="AGM3" s="29"/>
      <c r="AGN3" s="29"/>
      <c r="AGO3" s="29"/>
      <c r="AGP3" s="29"/>
      <c r="AGQ3" s="29"/>
      <c r="AGR3" s="29"/>
      <c r="AGS3" s="29"/>
      <c r="AGT3" s="29"/>
      <c r="AGU3" s="29"/>
      <c r="AGV3" s="29"/>
      <c r="AGW3" s="29"/>
      <c r="AGX3" s="29"/>
      <c r="AGY3" s="29"/>
      <c r="AGZ3" s="29"/>
      <c r="AHA3" s="29"/>
      <c r="AHB3" s="29"/>
      <c r="AHC3" s="29"/>
      <c r="AHD3" s="29"/>
      <c r="AHE3" s="29"/>
      <c r="AHF3" s="29"/>
      <c r="AHG3" s="29"/>
      <c r="AHH3" s="29"/>
      <c r="AHI3" s="29"/>
      <c r="AHJ3" s="29"/>
      <c r="AHK3" s="29"/>
      <c r="AHL3" s="29"/>
      <c r="AHM3" s="29"/>
      <c r="AHN3" s="29"/>
      <c r="AHO3" s="29"/>
      <c r="AHP3" s="29"/>
      <c r="AHQ3" s="29"/>
      <c r="AHR3" s="29"/>
      <c r="AHS3" s="29"/>
      <c r="AHT3" s="29"/>
      <c r="AHU3" s="29"/>
      <c r="AHV3" s="29"/>
      <c r="AHW3" s="29"/>
      <c r="AHX3" s="29"/>
      <c r="AHY3" s="29"/>
      <c r="AHZ3" s="29"/>
      <c r="AIA3" s="29"/>
      <c r="AIB3" s="29"/>
      <c r="AIC3" s="29"/>
      <c r="AID3" s="29"/>
      <c r="AIE3" s="29"/>
      <c r="AIF3" s="29"/>
      <c r="AIG3" s="29"/>
      <c r="AIH3" s="29"/>
      <c r="AII3" s="29"/>
      <c r="AIJ3" s="29"/>
      <c r="AIK3" s="29"/>
      <c r="AIL3" s="29"/>
      <c r="AIM3" s="29"/>
      <c r="AIN3" s="29"/>
      <c r="AIO3" s="29"/>
      <c r="AIP3" s="29"/>
      <c r="AIQ3" s="29"/>
      <c r="AIR3" s="29"/>
      <c r="AIS3" s="29"/>
      <c r="AIT3" s="29"/>
      <c r="AIU3" s="29"/>
      <c r="AIV3" s="29"/>
      <c r="AIW3" s="29"/>
      <c r="AIX3" s="29"/>
      <c r="AIY3" s="29"/>
      <c r="AIZ3" s="29"/>
      <c r="AJA3" s="29"/>
      <c r="AJB3" s="29"/>
      <c r="AJC3" s="29"/>
      <c r="AJD3" s="29"/>
      <c r="AJE3" s="29"/>
      <c r="AJF3" s="29"/>
      <c r="AJG3" s="29"/>
      <c r="AJH3" s="29"/>
      <c r="AJI3" s="29"/>
      <c r="AJJ3" s="29"/>
      <c r="AJK3" s="29"/>
      <c r="AJL3" s="29"/>
      <c r="AJM3" s="29"/>
      <c r="AJN3" s="29"/>
      <c r="AJO3" s="29"/>
      <c r="AJP3" s="29"/>
      <c r="AJQ3" s="29"/>
      <c r="AJR3" s="29"/>
      <c r="AJS3" s="29"/>
      <c r="AJT3" s="29"/>
      <c r="AJU3" s="29"/>
      <c r="AJV3" s="29"/>
      <c r="AJW3" s="29"/>
      <c r="AJX3" s="29"/>
      <c r="AJY3" s="29"/>
      <c r="AJZ3" s="29"/>
      <c r="AKA3" s="29"/>
      <c r="AKB3" s="29"/>
      <c r="AKC3" s="29"/>
      <c r="AKD3" s="29"/>
      <c r="AKE3" s="29"/>
      <c r="AKF3" s="29"/>
      <c r="AKG3" s="29"/>
      <c r="AKH3" s="29"/>
      <c r="AKI3" s="29"/>
      <c r="AKJ3" s="29"/>
      <c r="AKK3" s="29"/>
      <c r="AKL3" s="29"/>
      <c r="AKM3" s="29"/>
      <c r="AKN3" s="29"/>
      <c r="AKO3" s="29"/>
      <c r="AKP3" s="29"/>
      <c r="AKQ3" s="29"/>
      <c r="AKR3" s="29"/>
      <c r="AKS3" s="29"/>
      <c r="AKT3" s="29"/>
      <c r="AKU3" s="29"/>
      <c r="AKV3" s="29"/>
      <c r="AKW3" s="29"/>
      <c r="AKX3" s="29"/>
      <c r="AKY3" s="29"/>
      <c r="AKZ3" s="29"/>
      <c r="ALA3" s="29"/>
      <c r="ALB3" s="29"/>
      <c r="ALC3" s="29"/>
      <c r="ALD3" s="29"/>
      <c r="ALE3" s="29"/>
      <c r="ALF3" s="29"/>
      <c r="ALG3" s="29"/>
      <c r="ALH3" s="29"/>
      <c r="ALI3" s="29"/>
      <c r="ALJ3" s="29"/>
      <c r="ALK3" s="29"/>
      <c r="ALL3" s="29"/>
      <c r="ALM3" s="29"/>
      <c r="ALN3" s="29"/>
      <c r="ALO3" s="29"/>
      <c r="ALP3" s="29"/>
      <c r="ALQ3" s="29"/>
      <c r="ALR3" s="29"/>
      <c r="ALS3" s="29"/>
      <c r="ALT3" s="29"/>
      <c r="ALU3" s="29"/>
      <c r="ALV3" s="29"/>
      <c r="ALW3" s="29"/>
      <c r="ALX3" s="29"/>
      <c r="ALY3" s="29"/>
      <c r="ALZ3" s="29"/>
      <c r="AMA3" s="29"/>
    </row>
    <row r="4" spans="1:1015" x14ac:dyDescent="0.35">
      <c r="A4" s="12" t="s">
        <v>65</v>
      </c>
      <c r="B4" s="9" t="s">
        <v>66</v>
      </c>
      <c r="C4" s="16" t="s">
        <v>70</v>
      </c>
      <c r="D4" s="16"/>
      <c r="E4" s="3" t="s">
        <v>68</v>
      </c>
      <c r="F4" s="3"/>
      <c r="G4" s="3"/>
      <c r="H4" s="17">
        <f>'[1]Hypothèses - scénario'!$S10</f>
        <v>-0.30626053168188466</v>
      </c>
      <c r="I4" s="17">
        <f>'[1]Hypothèses - scénario'!$U10</f>
        <v>-0.43950208888639081</v>
      </c>
      <c r="J4" s="35">
        <f t="shared" si="0"/>
        <v>-1.3451625596998307E-2</v>
      </c>
      <c r="K4" s="35">
        <f t="shared" si="1"/>
        <v>-2.1213600988960857E-2</v>
      </c>
      <c r="M4" s="36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28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28"/>
      <c r="AX4" s="29"/>
      <c r="AY4" s="30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28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28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  <c r="JD4" s="29"/>
      <c r="JE4" s="29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29"/>
      <c r="ABB4" s="29"/>
      <c r="ABC4" s="29"/>
      <c r="ABD4" s="29"/>
      <c r="ABE4" s="29"/>
      <c r="ABF4" s="29"/>
      <c r="ABG4" s="29"/>
      <c r="ABH4" s="29"/>
      <c r="ABI4" s="29"/>
      <c r="ABJ4" s="29"/>
      <c r="ABK4" s="29"/>
      <c r="ABL4" s="29"/>
      <c r="ABM4" s="29"/>
      <c r="ABN4" s="29"/>
      <c r="ABO4" s="29"/>
      <c r="ABP4" s="29"/>
      <c r="ABQ4" s="29"/>
      <c r="ABR4" s="29"/>
      <c r="ABS4" s="29"/>
      <c r="ABT4" s="29"/>
      <c r="ABU4" s="29"/>
      <c r="ABV4" s="29"/>
      <c r="ABW4" s="29"/>
      <c r="ABX4" s="29"/>
      <c r="ABY4" s="29"/>
      <c r="ABZ4" s="29"/>
      <c r="ACA4" s="29"/>
      <c r="ACB4" s="29"/>
      <c r="ACC4" s="29"/>
      <c r="ACD4" s="29"/>
      <c r="ACE4" s="29"/>
      <c r="ACF4" s="29"/>
      <c r="ACG4" s="29"/>
      <c r="ACH4" s="29"/>
      <c r="ACI4" s="29"/>
      <c r="ACJ4" s="29"/>
      <c r="ACK4" s="29"/>
      <c r="ACL4" s="29"/>
      <c r="ACM4" s="29"/>
      <c r="ACN4" s="29"/>
      <c r="ACO4" s="29"/>
      <c r="ACP4" s="29"/>
      <c r="ACQ4" s="29"/>
      <c r="ACR4" s="29"/>
      <c r="ACS4" s="29"/>
      <c r="ACT4" s="29"/>
      <c r="ACU4" s="29"/>
      <c r="ACV4" s="29"/>
      <c r="ACW4" s="29"/>
      <c r="ACX4" s="29"/>
      <c r="ACY4" s="29"/>
      <c r="ACZ4" s="29"/>
      <c r="ADA4" s="29"/>
      <c r="ADB4" s="29"/>
      <c r="ADC4" s="29"/>
      <c r="ADD4" s="29"/>
      <c r="ADE4" s="29"/>
      <c r="ADF4" s="29"/>
      <c r="ADG4" s="29"/>
      <c r="ADH4" s="29"/>
      <c r="ADI4" s="29"/>
      <c r="ADJ4" s="29"/>
      <c r="ADK4" s="29"/>
      <c r="ADL4" s="29"/>
      <c r="ADM4" s="29"/>
      <c r="ADN4" s="29"/>
      <c r="ADO4" s="29"/>
      <c r="ADP4" s="29"/>
      <c r="ADQ4" s="29"/>
      <c r="ADR4" s="29"/>
      <c r="ADS4" s="29"/>
      <c r="ADT4" s="29"/>
      <c r="ADU4" s="29"/>
      <c r="ADV4" s="29"/>
      <c r="ADW4" s="29"/>
      <c r="ADX4" s="29"/>
      <c r="ADY4" s="29"/>
      <c r="ADZ4" s="29"/>
      <c r="AEA4" s="29"/>
      <c r="AEB4" s="29"/>
      <c r="AEC4" s="29"/>
      <c r="AED4" s="29"/>
      <c r="AEE4" s="29"/>
      <c r="AEF4" s="29"/>
      <c r="AEG4" s="29"/>
      <c r="AEH4" s="29"/>
      <c r="AEI4" s="29"/>
      <c r="AEJ4" s="29"/>
      <c r="AEK4" s="29"/>
      <c r="AEL4" s="29"/>
      <c r="AEM4" s="29"/>
      <c r="AEN4" s="29"/>
      <c r="AEO4" s="29"/>
      <c r="AEP4" s="29"/>
      <c r="AEQ4" s="29"/>
      <c r="AER4" s="29"/>
      <c r="AES4" s="29"/>
      <c r="AET4" s="29"/>
      <c r="AEU4" s="29"/>
      <c r="AEV4" s="29"/>
      <c r="AEW4" s="29"/>
      <c r="AEX4" s="29"/>
      <c r="AEY4" s="29"/>
      <c r="AEZ4" s="29"/>
      <c r="AFA4" s="29"/>
      <c r="AFB4" s="29"/>
      <c r="AFC4" s="29"/>
      <c r="AFD4" s="29"/>
      <c r="AFE4" s="29"/>
      <c r="AFF4" s="29"/>
      <c r="AFG4" s="29"/>
      <c r="AFH4" s="29"/>
      <c r="AFI4" s="29"/>
      <c r="AFJ4" s="29"/>
      <c r="AFK4" s="29"/>
      <c r="AFL4" s="29"/>
      <c r="AFM4" s="29"/>
      <c r="AFN4" s="29"/>
      <c r="AFO4" s="29"/>
      <c r="AFP4" s="29"/>
      <c r="AFQ4" s="29"/>
      <c r="AFR4" s="29"/>
      <c r="AFS4" s="29"/>
      <c r="AFT4" s="29"/>
      <c r="AFU4" s="29"/>
      <c r="AFV4" s="29"/>
      <c r="AFW4" s="29"/>
      <c r="AFX4" s="29"/>
      <c r="AFY4" s="29"/>
      <c r="AFZ4" s="29"/>
      <c r="AGA4" s="29"/>
      <c r="AGB4" s="29"/>
      <c r="AGC4" s="29"/>
      <c r="AGD4" s="29"/>
      <c r="AGE4" s="29"/>
      <c r="AGF4" s="29"/>
      <c r="AGG4" s="29"/>
      <c r="AGH4" s="29"/>
      <c r="AGI4" s="29"/>
      <c r="AGJ4" s="29"/>
      <c r="AGK4" s="29"/>
      <c r="AGL4" s="29"/>
      <c r="AGM4" s="29"/>
      <c r="AGN4" s="29"/>
      <c r="AGO4" s="29"/>
      <c r="AGP4" s="29"/>
      <c r="AGQ4" s="29"/>
      <c r="AGR4" s="29"/>
      <c r="AGS4" s="29"/>
      <c r="AGT4" s="29"/>
      <c r="AGU4" s="29"/>
      <c r="AGV4" s="29"/>
      <c r="AGW4" s="29"/>
      <c r="AGX4" s="29"/>
      <c r="AGY4" s="29"/>
      <c r="AGZ4" s="29"/>
      <c r="AHA4" s="29"/>
      <c r="AHB4" s="29"/>
      <c r="AHC4" s="29"/>
      <c r="AHD4" s="29"/>
      <c r="AHE4" s="29"/>
      <c r="AHF4" s="29"/>
      <c r="AHG4" s="29"/>
      <c r="AHH4" s="29"/>
      <c r="AHI4" s="29"/>
      <c r="AHJ4" s="29"/>
      <c r="AHK4" s="29"/>
      <c r="AHL4" s="29"/>
      <c r="AHM4" s="29"/>
      <c r="AHN4" s="29"/>
      <c r="AHO4" s="29"/>
      <c r="AHP4" s="29"/>
      <c r="AHQ4" s="29"/>
      <c r="AHR4" s="29"/>
      <c r="AHS4" s="29"/>
      <c r="AHT4" s="29"/>
      <c r="AHU4" s="29"/>
      <c r="AHV4" s="29"/>
      <c r="AHW4" s="29"/>
      <c r="AHX4" s="29"/>
      <c r="AHY4" s="29"/>
      <c r="AHZ4" s="29"/>
      <c r="AIA4" s="29"/>
      <c r="AIB4" s="29"/>
      <c r="AIC4" s="29"/>
      <c r="AID4" s="29"/>
      <c r="AIE4" s="29"/>
      <c r="AIF4" s="29"/>
      <c r="AIG4" s="29"/>
      <c r="AIH4" s="29"/>
      <c r="AII4" s="29"/>
      <c r="AIJ4" s="29"/>
      <c r="AIK4" s="29"/>
      <c r="AIL4" s="29"/>
      <c r="AIM4" s="29"/>
      <c r="AIN4" s="29"/>
      <c r="AIO4" s="29"/>
      <c r="AIP4" s="29"/>
      <c r="AIQ4" s="29"/>
      <c r="AIR4" s="29"/>
      <c r="AIS4" s="29"/>
      <c r="AIT4" s="29"/>
      <c r="AIU4" s="29"/>
      <c r="AIV4" s="29"/>
      <c r="AIW4" s="29"/>
      <c r="AIX4" s="29"/>
      <c r="AIY4" s="29"/>
      <c r="AIZ4" s="29"/>
      <c r="AJA4" s="29"/>
      <c r="AJB4" s="29"/>
      <c r="AJC4" s="29"/>
      <c r="AJD4" s="29"/>
      <c r="AJE4" s="29"/>
      <c r="AJF4" s="29"/>
      <c r="AJG4" s="29"/>
      <c r="AJH4" s="29"/>
      <c r="AJI4" s="29"/>
      <c r="AJJ4" s="29"/>
      <c r="AJK4" s="29"/>
      <c r="AJL4" s="29"/>
      <c r="AJM4" s="29"/>
      <c r="AJN4" s="29"/>
      <c r="AJO4" s="29"/>
      <c r="AJP4" s="29"/>
      <c r="AJQ4" s="29"/>
      <c r="AJR4" s="29"/>
      <c r="AJS4" s="29"/>
      <c r="AJT4" s="29"/>
      <c r="AJU4" s="29"/>
      <c r="AJV4" s="29"/>
      <c r="AJW4" s="29"/>
      <c r="AJX4" s="29"/>
      <c r="AJY4" s="29"/>
      <c r="AJZ4" s="29"/>
      <c r="AKA4" s="29"/>
      <c r="AKB4" s="29"/>
      <c r="AKC4" s="29"/>
      <c r="AKD4" s="29"/>
      <c r="AKE4" s="29"/>
      <c r="AKF4" s="29"/>
      <c r="AKG4" s="29"/>
      <c r="AKH4" s="29"/>
      <c r="AKI4" s="29"/>
      <c r="AKJ4" s="29"/>
      <c r="AKK4" s="29"/>
      <c r="AKL4" s="29"/>
      <c r="AKM4" s="29"/>
      <c r="AKN4" s="29"/>
      <c r="AKO4" s="29"/>
      <c r="AKP4" s="29"/>
      <c r="AKQ4" s="29"/>
      <c r="AKR4" s="29"/>
      <c r="AKS4" s="29"/>
      <c r="AKT4" s="29"/>
      <c r="AKU4" s="29"/>
      <c r="AKV4" s="29"/>
      <c r="AKW4" s="29"/>
      <c r="AKX4" s="29"/>
      <c r="AKY4" s="29"/>
      <c r="AKZ4" s="29"/>
      <c r="ALA4" s="29"/>
      <c r="ALB4" s="29"/>
      <c r="ALC4" s="29"/>
      <c r="ALD4" s="29"/>
      <c r="ALE4" s="29"/>
      <c r="ALF4" s="29"/>
      <c r="ALG4" s="29"/>
      <c r="ALH4" s="29"/>
      <c r="ALI4" s="29"/>
      <c r="ALJ4" s="29"/>
      <c r="ALK4" s="29"/>
      <c r="ALL4" s="29"/>
      <c r="ALM4" s="29"/>
      <c r="ALN4" s="29"/>
      <c r="ALO4" s="29"/>
      <c r="ALP4" s="29"/>
      <c r="ALQ4" s="29"/>
      <c r="ALR4" s="29"/>
      <c r="ALS4" s="29"/>
      <c r="ALT4" s="29"/>
      <c r="ALU4" s="29"/>
      <c r="ALV4" s="29"/>
      <c r="ALW4" s="29"/>
      <c r="ALX4" s="29"/>
      <c r="ALY4" s="29"/>
      <c r="ALZ4" s="29"/>
      <c r="AMA4" s="29"/>
    </row>
    <row r="5" spans="1:1015" x14ac:dyDescent="0.35">
      <c r="A5" t="s">
        <v>32</v>
      </c>
      <c r="I5" s="26"/>
      <c r="J5" s="37"/>
    </row>
    <row r="6" spans="1:1015" x14ac:dyDescent="0.35">
      <c r="C6" s="9" t="s">
        <v>67</v>
      </c>
      <c r="D6" s="33" t="s">
        <v>71</v>
      </c>
      <c r="E6" s="3"/>
      <c r="F6" s="3"/>
      <c r="G6" s="4">
        <f>SUM('[2]Pepit0 AMS'!$AE27:$AM27)</f>
        <v>1.1786625053548101</v>
      </c>
      <c r="H6" s="4">
        <f>SUM('[2]Pepit0 AMS'!$AX27:$BE27)</f>
        <v>0.56740083199869196</v>
      </c>
      <c r="I6" s="4">
        <f>SUM('[2]Pepit0 AMS'!$BO27:$BW27)</f>
        <v>0.547148052058259</v>
      </c>
      <c r="J6" s="39">
        <f>(H6/G6)^(1/(2050-2023))-1</f>
        <v>-2.6713366129257676E-2</v>
      </c>
      <c r="K6" s="39">
        <f>(I6/G6)^(1/(2050-2023))-1</f>
        <v>-2.8022692866989329E-2</v>
      </c>
      <c r="L6" s="3"/>
      <c r="M6" s="1"/>
      <c r="N6" s="37"/>
    </row>
    <row r="7" spans="1:1015" x14ac:dyDescent="0.35">
      <c r="C7" s="9" t="s">
        <v>69</v>
      </c>
      <c r="D7" s="33" t="s">
        <v>71</v>
      </c>
      <c r="E7" s="3"/>
      <c r="F7" s="3"/>
      <c r="G7" s="4">
        <f>SUM('[2]Pepit0 AMS'!$AE28:$AM28)</f>
        <v>0</v>
      </c>
      <c r="H7" s="4">
        <f>SUM('[2]Pepit0 AMS'!$AX28:$BE28)</f>
        <v>0</v>
      </c>
      <c r="I7" s="4">
        <f>SUM('[2]Pepit0 AMS'!$BO28:$BW28)</f>
        <v>0</v>
      </c>
      <c r="J7" s="39"/>
      <c r="K7" s="39"/>
      <c r="L7" s="3"/>
      <c r="M7" s="1"/>
      <c r="N7" s="37"/>
    </row>
    <row r="8" spans="1:1015" x14ac:dyDescent="0.35">
      <c r="C8" s="9" t="s">
        <v>70</v>
      </c>
      <c r="D8" s="33" t="s">
        <v>71</v>
      </c>
      <c r="E8" s="3"/>
      <c r="F8" s="3"/>
      <c r="G8" s="4">
        <f>SUM('[2]Pepit0 AMS'!$AE29:$AM29)</f>
        <v>4.7050583316545498E-2</v>
      </c>
      <c r="H8" s="4">
        <f>SUM('[2]Pepit0 AMS'!$AX29:$BE29)</f>
        <v>3.0076961758339502E-2</v>
      </c>
      <c r="I8" s="4">
        <f>SUM('[2]Pepit0 AMS'!$BO29:$BW29)</f>
        <v>2.9348526773785404E-2</v>
      </c>
      <c r="J8" s="39">
        <f t="shared" ref="J8" si="2">(H8/G8)^(1/(2050-2023))-1</f>
        <v>-1.6436160182285331E-2</v>
      </c>
      <c r="K8" s="39">
        <f t="shared" ref="K8" si="3">(I8/G8)^(1/(2050-2023))-1</f>
        <v>-1.7328872258018491E-2</v>
      </c>
      <c r="L8" s="3"/>
      <c r="M8" s="1"/>
      <c r="N8" s="37"/>
    </row>
    <row r="9" spans="1:1015" x14ac:dyDescent="0.35">
      <c r="C9" s="9" t="s">
        <v>72</v>
      </c>
      <c r="D9" s="33" t="s">
        <v>71</v>
      </c>
      <c r="E9" s="3"/>
      <c r="F9" s="3"/>
      <c r="G9" s="4">
        <f>SUM(G6:G8)</f>
        <v>1.2257130886713556</v>
      </c>
      <c r="H9" s="4">
        <f t="shared" ref="H9:I9" si="4">SUM(H6:H8)</f>
        <v>0.59747779375703147</v>
      </c>
      <c r="I9" s="4">
        <f t="shared" si="4"/>
        <v>0.57649657883204442</v>
      </c>
      <c r="J9" s="39">
        <f t="shared" ref="J9" si="5">(H9/G9)^(1/(2050-2023))-1</f>
        <v>-2.6262353579139974E-2</v>
      </c>
      <c r="K9" s="39">
        <f t="shared" ref="K9" si="6">(I9/G9)^(1/(2050-2023))-1</f>
        <v>-2.7550718776822913E-2</v>
      </c>
      <c r="L9" s="41">
        <f>J9-0.004</f>
        <v>-3.0262353579139974E-2</v>
      </c>
      <c r="M9" s="42">
        <f>K9-0.004</f>
        <v>-3.1550718776822917E-2</v>
      </c>
      <c r="N9" s="37"/>
    </row>
    <row r="10" spans="1:1015" x14ac:dyDescent="0.35">
      <c r="A10" t="s">
        <v>58</v>
      </c>
      <c r="C10" s="40"/>
      <c r="D10" s="38"/>
      <c r="G10" s="5"/>
      <c r="H10" s="5"/>
      <c r="I10" s="5"/>
    </row>
    <row r="11" spans="1:1015" x14ac:dyDescent="0.35">
      <c r="C11" s="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6F2E-7A78-422F-BE8C-69E94148C86F}">
  <dimension ref="A1:ALZ6"/>
  <sheetViews>
    <sheetView workbookViewId="0">
      <selection activeCell="E10" sqref="E10"/>
    </sheetView>
  </sheetViews>
  <sheetFormatPr baseColWidth="10" defaultRowHeight="14.5" x14ac:dyDescent="0.35"/>
  <sheetData>
    <row r="1" spans="1:1014" x14ac:dyDescent="0.35">
      <c r="H1" s="3" t="s">
        <v>28</v>
      </c>
      <c r="I1" s="3" t="s">
        <v>29</v>
      </c>
      <c r="J1" s="3" t="s">
        <v>78</v>
      </c>
      <c r="K1" s="3" t="s">
        <v>79</v>
      </c>
    </row>
    <row r="2" spans="1:1014" x14ac:dyDescent="0.35">
      <c r="A2" s="12" t="s">
        <v>65</v>
      </c>
      <c r="B2" s="9" t="s">
        <v>66</v>
      </c>
      <c r="C2" s="27" t="s">
        <v>75</v>
      </c>
      <c r="D2" s="27"/>
      <c r="E2" s="1" t="s">
        <v>68</v>
      </c>
      <c r="F2" s="2"/>
      <c r="G2" s="34"/>
      <c r="H2" s="35">
        <f>'[1]Hypothèses - scénario'!$S15</f>
        <v>0.3</v>
      </c>
      <c r="I2" s="35">
        <f>'[1]Hypothèses - scénario'!$U15</f>
        <v>0</v>
      </c>
      <c r="J2" s="35">
        <f>(1+H2)^(1/(2050-2023))-1</f>
        <v>9.7645602141769317E-3</v>
      </c>
      <c r="K2" s="35">
        <f>(1+I2)^(1/(2050-2023))-1</f>
        <v>0</v>
      </c>
      <c r="L2" s="36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28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28"/>
      <c r="AW2" s="29"/>
      <c r="AX2" s="30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28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28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  <c r="FU2" s="29"/>
      <c r="FV2" s="29"/>
      <c r="FW2" s="29"/>
      <c r="FX2" s="29"/>
      <c r="FY2" s="29"/>
      <c r="FZ2" s="29"/>
      <c r="GA2" s="29"/>
      <c r="GB2" s="29"/>
      <c r="GC2" s="29"/>
      <c r="GD2" s="29"/>
      <c r="GE2" s="29"/>
      <c r="GF2" s="29"/>
      <c r="GG2" s="29"/>
      <c r="GH2" s="29"/>
      <c r="GI2" s="29"/>
      <c r="GJ2" s="29"/>
      <c r="GK2" s="29"/>
      <c r="GL2" s="29"/>
      <c r="GM2" s="29"/>
      <c r="GN2" s="29"/>
      <c r="GO2" s="29"/>
      <c r="GP2" s="29"/>
      <c r="GQ2" s="29"/>
      <c r="GR2" s="29"/>
      <c r="GS2" s="29"/>
      <c r="GT2" s="29"/>
      <c r="GU2" s="29"/>
      <c r="GV2" s="29"/>
      <c r="GW2" s="29"/>
      <c r="GX2" s="29"/>
      <c r="GY2" s="29"/>
      <c r="GZ2" s="29"/>
      <c r="HA2" s="29"/>
      <c r="HB2" s="29"/>
      <c r="HC2" s="29"/>
      <c r="HD2" s="29"/>
      <c r="HE2" s="29"/>
      <c r="HF2" s="29"/>
      <c r="HG2" s="29"/>
      <c r="HH2" s="29"/>
      <c r="HI2" s="29"/>
      <c r="HJ2" s="29"/>
      <c r="HK2" s="29"/>
      <c r="HL2" s="29"/>
      <c r="HM2" s="29"/>
      <c r="HN2" s="29"/>
      <c r="HO2" s="29"/>
      <c r="HP2" s="29"/>
      <c r="HQ2" s="29"/>
      <c r="HR2" s="29"/>
      <c r="HS2" s="29"/>
      <c r="HT2" s="29"/>
      <c r="HU2" s="29"/>
      <c r="HV2" s="29"/>
      <c r="HW2" s="29"/>
      <c r="HX2" s="29"/>
      <c r="HY2" s="29"/>
      <c r="HZ2" s="29"/>
      <c r="IA2" s="29"/>
      <c r="IB2" s="29"/>
      <c r="IC2" s="29"/>
      <c r="ID2" s="29"/>
      <c r="IE2" s="29"/>
      <c r="IF2" s="29"/>
      <c r="IG2" s="29"/>
      <c r="IH2" s="29"/>
      <c r="II2" s="29"/>
      <c r="IJ2" s="29"/>
      <c r="IK2" s="29"/>
      <c r="IL2" s="29"/>
      <c r="IM2" s="29"/>
      <c r="IN2" s="29"/>
      <c r="IO2" s="29"/>
      <c r="IP2" s="29"/>
      <c r="IQ2" s="29"/>
      <c r="IR2" s="29"/>
      <c r="IS2" s="29"/>
      <c r="IT2" s="29"/>
      <c r="IU2" s="29"/>
      <c r="IV2" s="29"/>
      <c r="IW2" s="29"/>
      <c r="IX2" s="29"/>
      <c r="IY2" s="29"/>
      <c r="IZ2" s="29"/>
      <c r="JA2" s="29"/>
      <c r="JB2" s="29"/>
      <c r="JC2" s="29"/>
      <c r="JD2" s="29"/>
      <c r="JE2" s="29"/>
      <c r="JF2" s="29"/>
      <c r="JG2" s="29"/>
      <c r="JH2" s="29"/>
      <c r="JI2" s="29"/>
      <c r="JJ2" s="29"/>
      <c r="JK2" s="29"/>
      <c r="JL2" s="29"/>
      <c r="JM2" s="29"/>
      <c r="JN2" s="29"/>
      <c r="JO2" s="29"/>
      <c r="JP2" s="29"/>
      <c r="JQ2" s="29"/>
      <c r="JR2" s="29"/>
      <c r="JS2" s="29"/>
      <c r="JT2" s="29"/>
      <c r="JU2" s="29"/>
      <c r="JV2" s="29"/>
      <c r="JW2" s="29"/>
      <c r="JX2" s="29"/>
      <c r="JY2" s="29"/>
      <c r="JZ2" s="29"/>
      <c r="KA2" s="29"/>
      <c r="KB2" s="29"/>
      <c r="KC2" s="29"/>
      <c r="KD2" s="29"/>
      <c r="KE2" s="29"/>
      <c r="KF2" s="29"/>
      <c r="KG2" s="29"/>
      <c r="KH2" s="29"/>
      <c r="KI2" s="29"/>
      <c r="KJ2" s="29"/>
      <c r="KK2" s="29"/>
      <c r="KL2" s="29"/>
      <c r="KM2" s="29"/>
      <c r="KN2" s="29"/>
      <c r="KO2" s="29"/>
      <c r="KP2" s="29"/>
      <c r="KQ2" s="29"/>
      <c r="KR2" s="29"/>
      <c r="KS2" s="29"/>
      <c r="KT2" s="29"/>
      <c r="KU2" s="29"/>
      <c r="KV2" s="29"/>
      <c r="KW2" s="29"/>
      <c r="KX2" s="29"/>
      <c r="KY2" s="29"/>
      <c r="KZ2" s="29"/>
      <c r="LA2" s="29"/>
      <c r="LB2" s="29"/>
      <c r="LC2" s="29"/>
      <c r="LD2" s="29"/>
      <c r="LE2" s="29"/>
      <c r="LF2" s="29"/>
      <c r="LG2" s="29"/>
      <c r="LH2" s="29"/>
      <c r="LI2" s="29"/>
      <c r="LJ2" s="29"/>
      <c r="LK2" s="29"/>
      <c r="LL2" s="29"/>
      <c r="LM2" s="29"/>
      <c r="LN2" s="29"/>
      <c r="LO2" s="29"/>
      <c r="LP2" s="29"/>
      <c r="LQ2" s="29"/>
      <c r="LR2" s="29"/>
      <c r="LS2" s="29"/>
      <c r="LT2" s="29"/>
      <c r="LU2" s="29"/>
      <c r="LV2" s="29"/>
      <c r="LW2" s="29"/>
      <c r="LX2" s="29"/>
      <c r="LY2" s="29"/>
      <c r="LZ2" s="29"/>
      <c r="MA2" s="29"/>
      <c r="MB2" s="29"/>
      <c r="MC2" s="29"/>
      <c r="MD2" s="29"/>
      <c r="ME2" s="29"/>
      <c r="MF2" s="29"/>
      <c r="MG2" s="29"/>
      <c r="MH2" s="29"/>
      <c r="MI2" s="29"/>
      <c r="MJ2" s="29"/>
      <c r="MK2" s="29"/>
      <c r="ML2" s="29"/>
      <c r="MM2" s="29"/>
      <c r="MN2" s="29"/>
      <c r="MO2" s="29"/>
      <c r="MP2" s="29"/>
      <c r="MQ2" s="29"/>
      <c r="MR2" s="29"/>
      <c r="MS2" s="29"/>
      <c r="MT2" s="29"/>
      <c r="MU2" s="29"/>
      <c r="MV2" s="29"/>
      <c r="MW2" s="29"/>
      <c r="MX2" s="29"/>
      <c r="MY2" s="29"/>
      <c r="MZ2" s="29"/>
      <c r="NA2" s="29"/>
      <c r="NB2" s="29"/>
      <c r="NC2" s="29"/>
      <c r="ND2" s="29"/>
      <c r="NE2" s="29"/>
      <c r="NF2" s="29"/>
      <c r="NG2" s="29"/>
      <c r="NH2" s="29"/>
      <c r="NI2" s="29"/>
      <c r="NJ2" s="29"/>
      <c r="NK2" s="29"/>
      <c r="NL2" s="29"/>
      <c r="NM2" s="29"/>
      <c r="NN2" s="29"/>
      <c r="NO2" s="29"/>
      <c r="NP2" s="29"/>
      <c r="NQ2" s="29"/>
      <c r="NR2" s="29"/>
      <c r="NS2" s="29"/>
      <c r="NT2" s="29"/>
      <c r="NU2" s="29"/>
      <c r="NV2" s="29"/>
      <c r="NW2" s="29"/>
      <c r="NX2" s="29"/>
      <c r="NY2" s="29"/>
      <c r="NZ2" s="29"/>
      <c r="OA2" s="29"/>
      <c r="OB2" s="29"/>
      <c r="OC2" s="29"/>
      <c r="OD2" s="29"/>
      <c r="OE2" s="29"/>
      <c r="OF2" s="29"/>
      <c r="OG2" s="29"/>
      <c r="OH2" s="29"/>
      <c r="OI2" s="29"/>
      <c r="OJ2" s="29"/>
      <c r="OK2" s="29"/>
      <c r="OL2" s="29"/>
      <c r="OM2" s="29"/>
      <c r="ON2" s="29"/>
      <c r="OO2" s="29"/>
      <c r="OP2" s="29"/>
      <c r="OQ2" s="29"/>
      <c r="OR2" s="29"/>
      <c r="OS2" s="29"/>
      <c r="OT2" s="29"/>
      <c r="OU2" s="29"/>
      <c r="OV2" s="29"/>
      <c r="OW2" s="29"/>
      <c r="OX2" s="29"/>
      <c r="OY2" s="29"/>
      <c r="OZ2" s="29"/>
      <c r="PA2" s="29"/>
      <c r="PB2" s="29"/>
      <c r="PC2" s="29"/>
      <c r="PD2" s="29"/>
      <c r="PE2" s="29"/>
      <c r="PF2" s="29"/>
      <c r="PG2" s="29"/>
      <c r="PH2" s="29"/>
      <c r="PI2" s="29"/>
      <c r="PJ2" s="29"/>
      <c r="PK2" s="29"/>
      <c r="PL2" s="29"/>
      <c r="PM2" s="29"/>
      <c r="PN2" s="29"/>
      <c r="PO2" s="29"/>
      <c r="PP2" s="29"/>
      <c r="PQ2" s="29"/>
      <c r="PR2" s="29"/>
      <c r="PS2" s="29"/>
      <c r="PT2" s="29"/>
      <c r="PU2" s="29"/>
      <c r="PV2" s="29"/>
      <c r="PW2" s="29"/>
      <c r="PX2" s="29"/>
      <c r="PY2" s="29"/>
      <c r="PZ2" s="29"/>
      <c r="QA2" s="29"/>
      <c r="QB2" s="29"/>
      <c r="QC2" s="29"/>
      <c r="QD2" s="29"/>
      <c r="QE2" s="29"/>
      <c r="QF2" s="29"/>
      <c r="QG2" s="29"/>
      <c r="QH2" s="29"/>
      <c r="QI2" s="29"/>
      <c r="QJ2" s="29"/>
      <c r="QK2" s="29"/>
      <c r="QL2" s="29"/>
      <c r="QM2" s="29"/>
      <c r="QN2" s="29"/>
      <c r="QO2" s="29"/>
      <c r="QP2" s="29"/>
      <c r="QQ2" s="29"/>
      <c r="QR2" s="29"/>
      <c r="QS2" s="29"/>
      <c r="QT2" s="29"/>
      <c r="QU2" s="29"/>
      <c r="QV2" s="29"/>
      <c r="QW2" s="29"/>
      <c r="QX2" s="29"/>
      <c r="QY2" s="29"/>
      <c r="QZ2" s="29"/>
      <c r="RA2" s="29"/>
      <c r="RB2" s="29"/>
      <c r="RC2" s="29"/>
      <c r="RD2" s="29"/>
      <c r="RE2" s="29"/>
      <c r="RF2" s="29"/>
      <c r="RG2" s="29"/>
      <c r="RH2" s="29"/>
      <c r="RI2" s="29"/>
      <c r="RJ2" s="29"/>
      <c r="RK2" s="29"/>
      <c r="RL2" s="29"/>
      <c r="RM2" s="29"/>
      <c r="RN2" s="29"/>
      <c r="RO2" s="29"/>
      <c r="RP2" s="29"/>
      <c r="RQ2" s="29"/>
      <c r="RR2" s="29"/>
      <c r="RS2" s="29"/>
      <c r="RT2" s="29"/>
      <c r="RU2" s="29"/>
      <c r="RV2" s="29"/>
      <c r="RW2" s="29"/>
      <c r="RX2" s="29"/>
      <c r="RY2" s="29"/>
      <c r="RZ2" s="29"/>
      <c r="SA2" s="29"/>
      <c r="SB2" s="29"/>
      <c r="SC2" s="29"/>
      <c r="SD2" s="29"/>
      <c r="SE2" s="29"/>
      <c r="SF2" s="29"/>
      <c r="SG2" s="29"/>
      <c r="SH2" s="29"/>
      <c r="SI2" s="29"/>
      <c r="SJ2" s="29"/>
      <c r="SK2" s="29"/>
      <c r="SL2" s="29"/>
      <c r="SM2" s="29"/>
      <c r="SN2" s="29"/>
      <c r="SO2" s="29"/>
      <c r="SP2" s="29"/>
      <c r="SQ2" s="29"/>
      <c r="SR2" s="29"/>
      <c r="SS2" s="29"/>
      <c r="ST2" s="29"/>
      <c r="SU2" s="29"/>
      <c r="SV2" s="29"/>
      <c r="SW2" s="29"/>
      <c r="SX2" s="29"/>
      <c r="SY2" s="29"/>
      <c r="SZ2" s="29"/>
      <c r="TA2" s="29"/>
      <c r="TB2" s="29"/>
      <c r="TC2" s="29"/>
      <c r="TD2" s="29"/>
      <c r="TE2" s="29"/>
      <c r="TF2" s="29"/>
      <c r="TG2" s="29"/>
      <c r="TH2" s="29"/>
      <c r="TI2" s="29"/>
      <c r="TJ2" s="29"/>
      <c r="TK2" s="29"/>
      <c r="TL2" s="29"/>
      <c r="TM2" s="29"/>
      <c r="TN2" s="29"/>
      <c r="TO2" s="29"/>
      <c r="TP2" s="29"/>
      <c r="TQ2" s="29"/>
      <c r="TR2" s="29"/>
      <c r="TS2" s="29"/>
      <c r="TT2" s="29"/>
      <c r="TU2" s="29"/>
      <c r="TV2" s="29"/>
      <c r="TW2" s="29"/>
      <c r="TX2" s="29"/>
      <c r="TY2" s="29"/>
      <c r="TZ2" s="29"/>
      <c r="UA2" s="29"/>
      <c r="UB2" s="29"/>
      <c r="UC2" s="29"/>
      <c r="UD2" s="29"/>
      <c r="UE2" s="29"/>
      <c r="UF2" s="29"/>
      <c r="UG2" s="29"/>
      <c r="UH2" s="29"/>
      <c r="UI2" s="29"/>
      <c r="UJ2" s="29"/>
      <c r="UK2" s="29"/>
      <c r="UL2" s="29"/>
      <c r="UM2" s="29"/>
      <c r="UN2" s="29"/>
      <c r="UO2" s="29"/>
      <c r="UP2" s="29"/>
      <c r="UQ2" s="29"/>
      <c r="UR2" s="29"/>
      <c r="US2" s="29"/>
      <c r="UT2" s="29"/>
      <c r="UU2" s="29"/>
      <c r="UV2" s="29"/>
      <c r="UW2" s="29"/>
      <c r="UX2" s="29"/>
      <c r="UY2" s="29"/>
      <c r="UZ2" s="29"/>
      <c r="VA2" s="29"/>
      <c r="VB2" s="29"/>
      <c r="VC2" s="29"/>
      <c r="VD2" s="29"/>
      <c r="VE2" s="29"/>
      <c r="VF2" s="29"/>
      <c r="VG2" s="29"/>
      <c r="VH2" s="29"/>
      <c r="VI2" s="29"/>
      <c r="VJ2" s="29"/>
      <c r="VK2" s="29"/>
      <c r="VL2" s="29"/>
      <c r="VM2" s="29"/>
      <c r="VN2" s="29"/>
      <c r="VO2" s="29"/>
      <c r="VP2" s="29"/>
      <c r="VQ2" s="29"/>
      <c r="VR2" s="29"/>
      <c r="VS2" s="29"/>
      <c r="VT2" s="29"/>
      <c r="VU2" s="29"/>
      <c r="VV2" s="29"/>
      <c r="VW2" s="29"/>
      <c r="VX2" s="29"/>
      <c r="VY2" s="29"/>
      <c r="VZ2" s="29"/>
      <c r="WA2" s="29"/>
      <c r="WB2" s="29"/>
      <c r="WC2" s="29"/>
      <c r="WD2" s="29"/>
      <c r="WE2" s="29"/>
      <c r="WF2" s="29"/>
      <c r="WG2" s="29"/>
      <c r="WH2" s="29"/>
      <c r="WI2" s="29"/>
      <c r="WJ2" s="29"/>
      <c r="WK2" s="29"/>
      <c r="WL2" s="29"/>
      <c r="WM2" s="29"/>
      <c r="WN2" s="29"/>
      <c r="WO2" s="29"/>
      <c r="WP2" s="29"/>
      <c r="WQ2" s="29"/>
      <c r="WR2" s="29"/>
      <c r="WS2" s="29"/>
      <c r="WT2" s="29"/>
      <c r="WU2" s="29"/>
      <c r="WV2" s="29"/>
      <c r="WW2" s="29"/>
      <c r="WX2" s="29"/>
      <c r="WY2" s="29"/>
      <c r="WZ2" s="29"/>
      <c r="XA2" s="29"/>
      <c r="XB2" s="29"/>
      <c r="XC2" s="29"/>
      <c r="XD2" s="29"/>
      <c r="XE2" s="29"/>
      <c r="XF2" s="29"/>
      <c r="XG2" s="29"/>
      <c r="XH2" s="29"/>
      <c r="XI2" s="29"/>
      <c r="XJ2" s="29"/>
      <c r="XK2" s="29"/>
      <c r="XL2" s="29"/>
      <c r="XM2" s="29"/>
      <c r="XN2" s="29"/>
      <c r="XO2" s="29"/>
      <c r="XP2" s="29"/>
      <c r="XQ2" s="29"/>
      <c r="XR2" s="29"/>
      <c r="XS2" s="29"/>
      <c r="XT2" s="29"/>
      <c r="XU2" s="29"/>
      <c r="XV2" s="29"/>
      <c r="XW2" s="29"/>
      <c r="XX2" s="29"/>
      <c r="XY2" s="29"/>
      <c r="XZ2" s="29"/>
      <c r="YA2" s="29"/>
      <c r="YB2" s="29"/>
      <c r="YC2" s="29"/>
      <c r="YD2" s="29"/>
      <c r="YE2" s="29"/>
      <c r="YF2" s="29"/>
      <c r="YG2" s="29"/>
      <c r="YH2" s="29"/>
      <c r="YI2" s="29"/>
      <c r="YJ2" s="29"/>
      <c r="YK2" s="29"/>
      <c r="YL2" s="29"/>
      <c r="YM2" s="29"/>
      <c r="YN2" s="29"/>
      <c r="YO2" s="29"/>
      <c r="YP2" s="29"/>
      <c r="YQ2" s="29"/>
      <c r="YR2" s="29"/>
      <c r="YS2" s="29"/>
      <c r="YT2" s="29"/>
      <c r="YU2" s="29"/>
      <c r="YV2" s="29"/>
      <c r="YW2" s="29"/>
      <c r="YX2" s="29"/>
      <c r="YY2" s="29"/>
      <c r="YZ2" s="29"/>
      <c r="ZA2" s="29"/>
      <c r="ZB2" s="29"/>
      <c r="ZC2" s="29"/>
      <c r="ZD2" s="29"/>
      <c r="ZE2" s="29"/>
      <c r="ZF2" s="29"/>
      <c r="ZG2" s="29"/>
      <c r="ZH2" s="29"/>
      <c r="ZI2" s="29"/>
      <c r="ZJ2" s="29"/>
      <c r="ZK2" s="29"/>
      <c r="ZL2" s="29"/>
      <c r="ZM2" s="29"/>
      <c r="ZN2" s="29"/>
      <c r="ZO2" s="29"/>
      <c r="ZP2" s="29"/>
      <c r="ZQ2" s="29"/>
      <c r="ZR2" s="29"/>
      <c r="ZS2" s="29"/>
      <c r="ZT2" s="29"/>
      <c r="ZU2" s="29"/>
      <c r="ZV2" s="29"/>
      <c r="ZW2" s="29"/>
      <c r="ZX2" s="29"/>
      <c r="ZY2" s="29"/>
      <c r="ZZ2" s="29"/>
      <c r="AAA2" s="29"/>
      <c r="AAB2" s="29"/>
      <c r="AAC2" s="29"/>
      <c r="AAD2" s="29"/>
      <c r="AAE2" s="29"/>
      <c r="AAF2" s="29"/>
      <c r="AAG2" s="29"/>
      <c r="AAH2" s="29"/>
      <c r="AAI2" s="29"/>
      <c r="AAJ2" s="29"/>
      <c r="AAK2" s="29"/>
      <c r="AAL2" s="29"/>
      <c r="AAM2" s="29"/>
      <c r="AAN2" s="29"/>
      <c r="AAO2" s="29"/>
      <c r="AAP2" s="29"/>
      <c r="AAQ2" s="29"/>
      <c r="AAR2" s="29"/>
      <c r="AAS2" s="29"/>
      <c r="AAT2" s="29"/>
      <c r="AAU2" s="29"/>
      <c r="AAV2" s="29"/>
      <c r="AAW2" s="29"/>
      <c r="AAX2" s="29"/>
      <c r="AAY2" s="29"/>
      <c r="AAZ2" s="29"/>
      <c r="ABA2" s="29"/>
      <c r="ABB2" s="29"/>
      <c r="ABC2" s="29"/>
      <c r="ABD2" s="29"/>
      <c r="ABE2" s="29"/>
      <c r="ABF2" s="29"/>
      <c r="ABG2" s="29"/>
      <c r="ABH2" s="29"/>
      <c r="ABI2" s="29"/>
      <c r="ABJ2" s="29"/>
      <c r="ABK2" s="29"/>
      <c r="ABL2" s="29"/>
      <c r="ABM2" s="29"/>
      <c r="ABN2" s="29"/>
      <c r="ABO2" s="29"/>
      <c r="ABP2" s="29"/>
      <c r="ABQ2" s="29"/>
      <c r="ABR2" s="29"/>
      <c r="ABS2" s="29"/>
      <c r="ABT2" s="29"/>
      <c r="ABU2" s="29"/>
      <c r="ABV2" s="29"/>
      <c r="ABW2" s="29"/>
      <c r="ABX2" s="29"/>
      <c r="ABY2" s="29"/>
      <c r="ABZ2" s="29"/>
      <c r="ACA2" s="29"/>
      <c r="ACB2" s="29"/>
      <c r="ACC2" s="29"/>
      <c r="ACD2" s="29"/>
      <c r="ACE2" s="29"/>
      <c r="ACF2" s="29"/>
      <c r="ACG2" s="29"/>
      <c r="ACH2" s="29"/>
      <c r="ACI2" s="29"/>
      <c r="ACJ2" s="29"/>
      <c r="ACK2" s="29"/>
      <c r="ACL2" s="29"/>
      <c r="ACM2" s="29"/>
      <c r="ACN2" s="29"/>
      <c r="ACO2" s="29"/>
      <c r="ACP2" s="29"/>
      <c r="ACQ2" s="29"/>
      <c r="ACR2" s="29"/>
      <c r="ACS2" s="29"/>
      <c r="ACT2" s="29"/>
      <c r="ACU2" s="29"/>
      <c r="ACV2" s="29"/>
      <c r="ACW2" s="29"/>
      <c r="ACX2" s="29"/>
      <c r="ACY2" s="29"/>
      <c r="ACZ2" s="29"/>
      <c r="ADA2" s="29"/>
      <c r="ADB2" s="29"/>
      <c r="ADC2" s="29"/>
      <c r="ADD2" s="29"/>
      <c r="ADE2" s="29"/>
      <c r="ADF2" s="29"/>
      <c r="ADG2" s="29"/>
      <c r="ADH2" s="29"/>
      <c r="ADI2" s="29"/>
      <c r="ADJ2" s="29"/>
      <c r="ADK2" s="29"/>
      <c r="ADL2" s="29"/>
      <c r="ADM2" s="29"/>
      <c r="ADN2" s="29"/>
      <c r="ADO2" s="29"/>
      <c r="ADP2" s="29"/>
      <c r="ADQ2" s="29"/>
      <c r="ADR2" s="29"/>
      <c r="ADS2" s="29"/>
      <c r="ADT2" s="29"/>
      <c r="ADU2" s="29"/>
      <c r="ADV2" s="29"/>
      <c r="ADW2" s="29"/>
      <c r="ADX2" s="29"/>
      <c r="ADY2" s="29"/>
      <c r="ADZ2" s="29"/>
      <c r="AEA2" s="29"/>
      <c r="AEB2" s="29"/>
      <c r="AEC2" s="29"/>
      <c r="AED2" s="29"/>
      <c r="AEE2" s="29"/>
      <c r="AEF2" s="29"/>
      <c r="AEG2" s="29"/>
      <c r="AEH2" s="29"/>
      <c r="AEI2" s="29"/>
      <c r="AEJ2" s="29"/>
      <c r="AEK2" s="29"/>
      <c r="AEL2" s="29"/>
      <c r="AEM2" s="29"/>
      <c r="AEN2" s="29"/>
      <c r="AEO2" s="29"/>
      <c r="AEP2" s="29"/>
      <c r="AEQ2" s="29"/>
      <c r="AER2" s="29"/>
      <c r="AES2" s="29"/>
      <c r="AET2" s="29"/>
      <c r="AEU2" s="29"/>
      <c r="AEV2" s="29"/>
      <c r="AEW2" s="29"/>
      <c r="AEX2" s="29"/>
      <c r="AEY2" s="29"/>
      <c r="AEZ2" s="29"/>
      <c r="AFA2" s="29"/>
      <c r="AFB2" s="29"/>
      <c r="AFC2" s="29"/>
      <c r="AFD2" s="29"/>
      <c r="AFE2" s="29"/>
      <c r="AFF2" s="29"/>
      <c r="AFG2" s="29"/>
      <c r="AFH2" s="29"/>
      <c r="AFI2" s="29"/>
      <c r="AFJ2" s="29"/>
      <c r="AFK2" s="29"/>
      <c r="AFL2" s="29"/>
      <c r="AFM2" s="29"/>
      <c r="AFN2" s="29"/>
      <c r="AFO2" s="29"/>
      <c r="AFP2" s="29"/>
      <c r="AFQ2" s="29"/>
      <c r="AFR2" s="29"/>
      <c r="AFS2" s="29"/>
      <c r="AFT2" s="29"/>
      <c r="AFU2" s="29"/>
      <c r="AFV2" s="29"/>
      <c r="AFW2" s="29"/>
      <c r="AFX2" s="29"/>
      <c r="AFY2" s="29"/>
      <c r="AFZ2" s="29"/>
      <c r="AGA2" s="29"/>
      <c r="AGB2" s="29"/>
      <c r="AGC2" s="29"/>
      <c r="AGD2" s="29"/>
      <c r="AGE2" s="29"/>
      <c r="AGF2" s="29"/>
      <c r="AGG2" s="29"/>
      <c r="AGH2" s="29"/>
      <c r="AGI2" s="29"/>
      <c r="AGJ2" s="29"/>
      <c r="AGK2" s="29"/>
      <c r="AGL2" s="29"/>
      <c r="AGM2" s="29"/>
      <c r="AGN2" s="29"/>
      <c r="AGO2" s="29"/>
      <c r="AGP2" s="29"/>
      <c r="AGQ2" s="29"/>
      <c r="AGR2" s="29"/>
      <c r="AGS2" s="29"/>
      <c r="AGT2" s="29"/>
      <c r="AGU2" s="29"/>
      <c r="AGV2" s="29"/>
      <c r="AGW2" s="29"/>
      <c r="AGX2" s="29"/>
      <c r="AGY2" s="29"/>
      <c r="AGZ2" s="29"/>
      <c r="AHA2" s="29"/>
      <c r="AHB2" s="29"/>
      <c r="AHC2" s="29"/>
      <c r="AHD2" s="29"/>
      <c r="AHE2" s="29"/>
      <c r="AHF2" s="29"/>
      <c r="AHG2" s="29"/>
      <c r="AHH2" s="29"/>
      <c r="AHI2" s="29"/>
      <c r="AHJ2" s="29"/>
      <c r="AHK2" s="29"/>
      <c r="AHL2" s="29"/>
      <c r="AHM2" s="29"/>
      <c r="AHN2" s="29"/>
      <c r="AHO2" s="29"/>
      <c r="AHP2" s="29"/>
      <c r="AHQ2" s="29"/>
      <c r="AHR2" s="29"/>
      <c r="AHS2" s="29"/>
      <c r="AHT2" s="29"/>
      <c r="AHU2" s="29"/>
      <c r="AHV2" s="29"/>
      <c r="AHW2" s="29"/>
      <c r="AHX2" s="29"/>
      <c r="AHY2" s="29"/>
      <c r="AHZ2" s="29"/>
      <c r="AIA2" s="29"/>
      <c r="AIB2" s="29"/>
      <c r="AIC2" s="29"/>
      <c r="AID2" s="29"/>
      <c r="AIE2" s="29"/>
      <c r="AIF2" s="29"/>
      <c r="AIG2" s="29"/>
      <c r="AIH2" s="29"/>
      <c r="AII2" s="29"/>
      <c r="AIJ2" s="29"/>
      <c r="AIK2" s="29"/>
      <c r="AIL2" s="29"/>
      <c r="AIM2" s="29"/>
      <c r="AIN2" s="29"/>
      <c r="AIO2" s="29"/>
      <c r="AIP2" s="29"/>
      <c r="AIQ2" s="29"/>
      <c r="AIR2" s="29"/>
      <c r="AIS2" s="29"/>
      <c r="AIT2" s="29"/>
      <c r="AIU2" s="29"/>
      <c r="AIV2" s="29"/>
      <c r="AIW2" s="29"/>
      <c r="AIX2" s="29"/>
      <c r="AIY2" s="29"/>
      <c r="AIZ2" s="29"/>
      <c r="AJA2" s="29"/>
      <c r="AJB2" s="29"/>
      <c r="AJC2" s="29"/>
      <c r="AJD2" s="29"/>
      <c r="AJE2" s="29"/>
      <c r="AJF2" s="29"/>
      <c r="AJG2" s="29"/>
      <c r="AJH2" s="29"/>
      <c r="AJI2" s="29"/>
      <c r="AJJ2" s="29"/>
      <c r="AJK2" s="29"/>
      <c r="AJL2" s="29"/>
      <c r="AJM2" s="29"/>
      <c r="AJN2" s="29"/>
      <c r="AJO2" s="29"/>
      <c r="AJP2" s="29"/>
      <c r="AJQ2" s="29"/>
      <c r="AJR2" s="29"/>
      <c r="AJS2" s="29"/>
      <c r="AJT2" s="29"/>
      <c r="AJU2" s="29"/>
      <c r="AJV2" s="29"/>
      <c r="AJW2" s="29"/>
      <c r="AJX2" s="29"/>
      <c r="AJY2" s="29"/>
      <c r="AJZ2" s="29"/>
      <c r="AKA2" s="29"/>
      <c r="AKB2" s="29"/>
      <c r="AKC2" s="29"/>
      <c r="AKD2" s="29"/>
      <c r="AKE2" s="29"/>
      <c r="AKF2" s="29"/>
      <c r="AKG2" s="29"/>
      <c r="AKH2" s="29"/>
      <c r="AKI2" s="29"/>
      <c r="AKJ2" s="29"/>
      <c r="AKK2" s="29"/>
      <c r="AKL2" s="29"/>
      <c r="AKM2" s="29"/>
      <c r="AKN2" s="29"/>
      <c r="AKO2" s="29"/>
      <c r="AKP2" s="29"/>
      <c r="AKQ2" s="29"/>
      <c r="AKR2" s="29"/>
      <c r="AKS2" s="29"/>
      <c r="AKT2" s="29"/>
      <c r="AKU2" s="29"/>
      <c r="AKV2" s="29"/>
      <c r="AKW2" s="29"/>
      <c r="AKX2" s="29"/>
      <c r="AKY2" s="29"/>
      <c r="AKZ2" s="29"/>
      <c r="ALA2" s="29"/>
      <c r="ALB2" s="29"/>
      <c r="ALC2" s="29"/>
      <c r="ALD2" s="29"/>
      <c r="ALE2" s="29"/>
      <c r="ALF2" s="29"/>
      <c r="ALG2" s="29"/>
      <c r="ALH2" s="29"/>
      <c r="ALI2" s="29"/>
      <c r="ALJ2" s="29"/>
      <c r="ALK2" s="29"/>
      <c r="ALL2" s="29"/>
      <c r="ALM2" s="29"/>
      <c r="ALN2" s="29"/>
      <c r="ALO2" s="29"/>
      <c r="ALP2" s="29"/>
      <c r="ALQ2" s="29"/>
      <c r="ALR2" s="29"/>
      <c r="ALS2" s="29"/>
      <c r="ALT2" s="29"/>
      <c r="ALU2" s="29"/>
      <c r="ALV2" s="29"/>
      <c r="ALW2" s="29"/>
      <c r="ALX2" s="29"/>
      <c r="ALY2" s="29"/>
      <c r="ALZ2" s="29"/>
    </row>
    <row r="3" spans="1:1014" x14ac:dyDescent="0.35">
      <c r="A3" s="12" t="s">
        <v>65</v>
      </c>
      <c r="B3" s="9" t="s">
        <v>66</v>
      </c>
      <c r="C3" s="27" t="s">
        <v>76</v>
      </c>
      <c r="D3" s="27"/>
      <c r="E3" s="1" t="s">
        <v>68</v>
      </c>
      <c r="F3" s="2"/>
      <c r="G3" s="34"/>
      <c r="H3" s="35">
        <f>'[1]Hypothèses - scénario'!$S16</f>
        <v>-0.35</v>
      </c>
      <c r="I3" s="35">
        <f>'[1]Hypothèses - scénario'!$U16</f>
        <v>-0.15</v>
      </c>
      <c r="J3" s="35">
        <f t="shared" ref="J3:J4" si="0">(1+H3)^(1/(2050-2023))-1</f>
        <v>-1.5828317258767877E-2</v>
      </c>
      <c r="K3" s="35">
        <f t="shared" ref="K3:K4" si="1">(1+I3)^(1/(2050-2023))-1</f>
        <v>-6.0011404010986702E-3</v>
      </c>
      <c r="L3" s="36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28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28"/>
      <c r="AW3" s="29"/>
      <c r="AX3" s="30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28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28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29"/>
      <c r="IZ3" s="29"/>
      <c r="JA3" s="29"/>
      <c r="JB3" s="29"/>
      <c r="JC3" s="29"/>
      <c r="JD3" s="29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29"/>
      <c r="KL3" s="29"/>
      <c r="KM3" s="29"/>
      <c r="KN3" s="29"/>
      <c r="KO3" s="29"/>
      <c r="KP3" s="29"/>
      <c r="KQ3" s="29"/>
      <c r="KR3" s="29"/>
      <c r="KS3" s="29"/>
      <c r="KT3" s="29"/>
      <c r="KU3" s="29"/>
      <c r="KV3" s="29"/>
      <c r="KW3" s="29"/>
      <c r="KX3" s="29"/>
      <c r="KY3" s="29"/>
      <c r="KZ3" s="29"/>
      <c r="LA3" s="29"/>
      <c r="LB3" s="29"/>
      <c r="LC3" s="29"/>
      <c r="LD3" s="29"/>
      <c r="LE3" s="29"/>
      <c r="LF3" s="29"/>
      <c r="LG3" s="29"/>
      <c r="LH3" s="29"/>
      <c r="LI3" s="29"/>
      <c r="LJ3" s="29"/>
      <c r="LK3" s="29"/>
      <c r="LL3" s="29"/>
      <c r="LM3" s="29"/>
      <c r="LN3" s="29"/>
      <c r="LO3" s="29"/>
      <c r="LP3" s="29"/>
      <c r="LQ3" s="29"/>
      <c r="LR3" s="29"/>
      <c r="LS3" s="29"/>
      <c r="LT3" s="29"/>
      <c r="LU3" s="29"/>
      <c r="LV3" s="29"/>
      <c r="LW3" s="29"/>
      <c r="LX3" s="29"/>
      <c r="LY3" s="29"/>
      <c r="LZ3" s="29"/>
      <c r="MA3" s="29"/>
      <c r="MB3" s="29"/>
      <c r="MC3" s="29"/>
      <c r="MD3" s="29"/>
      <c r="ME3" s="29"/>
      <c r="MF3" s="29"/>
      <c r="MG3" s="29"/>
      <c r="MH3" s="29"/>
      <c r="MI3" s="29"/>
      <c r="MJ3" s="29"/>
      <c r="MK3" s="29"/>
      <c r="ML3" s="29"/>
      <c r="MM3" s="29"/>
      <c r="MN3" s="29"/>
      <c r="MO3" s="29"/>
      <c r="MP3" s="29"/>
      <c r="MQ3" s="29"/>
      <c r="MR3" s="29"/>
      <c r="MS3" s="29"/>
      <c r="MT3" s="29"/>
      <c r="MU3" s="29"/>
      <c r="MV3" s="29"/>
      <c r="MW3" s="29"/>
      <c r="MX3" s="29"/>
      <c r="MY3" s="29"/>
      <c r="MZ3" s="29"/>
      <c r="NA3" s="29"/>
      <c r="NB3" s="29"/>
      <c r="NC3" s="29"/>
      <c r="ND3" s="29"/>
      <c r="NE3" s="29"/>
      <c r="NF3" s="29"/>
      <c r="NG3" s="29"/>
      <c r="NH3" s="29"/>
      <c r="NI3" s="29"/>
      <c r="NJ3" s="29"/>
      <c r="NK3" s="29"/>
      <c r="NL3" s="29"/>
      <c r="NM3" s="29"/>
      <c r="NN3" s="29"/>
      <c r="NO3" s="29"/>
      <c r="NP3" s="29"/>
      <c r="NQ3" s="29"/>
      <c r="NR3" s="29"/>
      <c r="NS3" s="29"/>
      <c r="NT3" s="29"/>
      <c r="NU3" s="29"/>
      <c r="NV3" s="29"/>
      <c r="NW3" s="29"/>
      <c r="NX3" s="29"/>
      <c r="NY3" s="29"/>
      <c r="NZ3" s="29"/>
      <c r="OA3" s="29"/>
      <c r="OB3" s="29"/>
      <c r="OC3" s="29"/>
      <c r="OD3" s="29"/>
      <c r="OE3" s="29"/>
      <c r="OF3" s="29"/>
      <c r="OG3" s="29"/>
      <c r="OH3" s="29"/>
      <c r="OI3" s="29"/>
      <c r="OJ3" s="29"/>
      <c r="OK3" s="29"/>
      <c r="OL3" s="29"/>
      <c r="OM3" s="29"/>
      <c r="ON3" s="29"/>
      <c r="OO3" s="29"/>
      <c r="OP3" s="29"/>
      <c r="OQ3" s="29"/>
      <c r="OR3" s="29"/>
      <c r="OS3" s="29"/>
      <c r="OT3" s="29"/>
      <c r="OU3" s="29"/>
      <c r="OV3" s="29"/>
      <c r="OW3" s="29"/>
      <c r="OX3" s="29"/>
      <c r="OY3" s="29"/>
      <c r="OZ3" s="29"/>
      <c r="PA3" s="29"/>
      <c r="PB3" s="29"/>
      <c r="PC3" s="29"/>
      <c r="PD3" s="29"/>
      <c r="PE3" s="29"/>
      <c r="PF3" s="29"/>
      <c r="PG3" s="29"/>
      <c r="PH3" s="29"/>
      <c r="PI3" s="29"/>
      <c r="PJ3" s="29"/>
      <c r="PK3" s="29"/>
      <c r="PL3" s="29"/>
      <c r="PM3" s="29"/>
      <c r="PN3" s="29"/>
      <c r="PO3" s="29"/>
      <c r="PP3" s="29"/>
      <c r="PQ3" s="29"/>
      <c r="PR3" s="29"/>
      <c r="PS3" s="29"/>
      <c r="PT3" s="29"/>
      <c r="PU3" s="29"/>
      <c r="PV3" s="29"/>
      <c r="PW3" s="29"/>
      <c r="PX3" s="29"/>
      <c r="PY3" s="29"/>
      <c r="PZ3" s="29"/>
      <c r="QA3" s="29"/>
      <c r="QB3" s="29"/>
      <c r="QC3" s="29"/>
      <c r="QD3" s="29"/>
      <c r="QE3" s="29"/>
      <c r="QF3" s="29"/>
      <c r="QG3" s="29"/>
      <c r="QH3" s="29"/>
      <c r="QI3" s="29"/>
      <c r="QJ3" s="29"/>
      <c r="QK3" s="29"/>
      <c r="QL3" s="29"/>
      <c r="QM3" s="29"/>
      <c r="QN3" s="29"/>
      <c r="QO3" s="29"/>
      <c r="QP3" s="29"/>
      <c r="QQ3" s="29"/>
      <c r="QR3" s="29"/>
      <c r="QS3" s="29"/>
      <c r="QT3" s="29"/>
      <c r="QU3" s="29"/>
      <c r="QV3" s="29"/>
      <c r="QW3" s="29"/>
      <c r="QX3" s="29"/>
      <c r="QY3" s="29"/>
      <c r="QZ3" s="29"/>
      <c r="RA3" s="29"/>
      <c r="RB3" s="29"/>
      <c r="RC3" s="29"/>
      <c r="RD3" s="29"/>
      <c r="RE3" s="29"/>
      <c r="RF3" s="29"/>
      <c r="RG3" s="29"/>
      <c r="RH3" s="29"/>
      <c r="RI3" s="29"/>
      <c r="RJ3" s="29"/>
      <c r="RK3" s="29"/>
      <c r="RL3" s="29"/>
      <c r="RM3" s="29"/>
      <c r="RN3" s="29"/>
      <c r="RO3" s="29"/>
      <c r="RP3" s="29"/>
      <c r="RQ3" s="29"/>
      <c r="RR3" s="29"/>
      <c r="RS3" s="29"/>
      <c r="RT3" s="29"/>
      <c r="RU3" s="29"/>
      <c r="RV3" s="29"/>
      <c r="RW3" s="29"/>
      <c r="RX3" s="29"/>
      <c r="RY3" s="29"/>
      <c r="RZ3" s="29"/>
      <c r="SA3" s="29"/>
      <c r="SB3" s="29"/>
      <c r="SC3" s="29"/>
      <c r="SD3" s="29"/>
      <c r="SE3" s="29"/>
      <c r="SF3" s="29"/>
      <c r="SG3" s="29"/>
      <c r="SH3" s="29"/>
      <c r="SI3" s="29"/>
      <c r="SJ3" s="29"/>
      <c r="SK3" s="29"/>
      <c r="SL3" s="29"/>
      <c r="SM3" s="29"/>
      <c r="SN3" s="29"/>
      <c r="SO3" s="29"/>
      <c r="SP3" s="29"/>
      <c r="SQ3" s="29"/>
      <c r="SR3" s="29"/>
      <c r="SS3" s="29"/>
      <c r="ST3" s="29"/>
      <c r="SU3" s="29"/>
      <c r="SV3" s="29"/>
      <c r="SW3" s="29"/>
      <c r="SX3" s="29"/>
      <c r="SY3" s="29"/>
      <c r="SZ3" s="29"/>
      <c r="TA3" s="29"/>
      <c r="TB3" s="29"/>
      <c r="TC3" s="29"/>
      <c r="TD3" s="29"/>
      <c r="TE3" s="29"/>
      <c r="TF3" s="29"/>
      <c r="TG3" s="29"/>
      <c r="TH3" s="29"/>
      <c r="TI3" s="29"/>
      <c r="TJ3" s="29"/>
      <c r="TK3" s="29"/>
      <c r="TL3" s="29"/>
      <c r="TM3" s="29"/>
      <c r="TN3" s="29"/>
      <c r="TO3" s="29"/>
      <c r="TP3" s="29"/>
      <c r="TQ3" s="29"/>
      <c r="TR3" s="29"/>
      <c r="TS3" s="29"/>
      <c r="TT3" s="29"/>
      <c r="TU3" s="29"/>
      <c r="TV3" s="29"/>
      <c r="TW3" s="29"/>
      <c r="TX3" s="29"/>
      <c r="TY3" s="29"/>
      <c r="TZ3" s="29"/>
      <c r="UA3" s="29"/>
      <c r="UB3" s="29"/>
      <c r="UC3" s="29"/>
      <c r="UD3" s="29"/>
      <c r="UE3" s="29"/>
      <c r="UF3" s="29"/>
      <c r="UG3" s="29"/>
      <c r="UH3" s="29"/>
      <c r="UI3" s="29"/>
      <c r="UJ3" s="29"/>
      <c r="UK3" s="29"/>
      <c r="UL3" s="29"/>
      <c r="UM3" s="29"/>
      <c r="UN3" s="29"/>
      <c r="UO3" s="29"/>
      <c r="UP3" s="29"/>
      <c r="UQ3" s="29"/>
      <c r="UR3" s="29"/>
      <c r="US3" s="29"/>
      <c r="UT3" s="29"/>
      <c r="UU3" s="29"/>
      <c r="UV3" s="29"/>
      <c r="UW3" s="29"/>
      <c r="UX3" s="29"/>
      <c r="UY3" s="29"/>
      <c r="UZ3" s="29"/>
      <c r="VA3" s="29"/>
      <c r="VB3" s="29"/>
      <c r="VC3" s="29"/>
      <c r="VD3" s="29"/>
      <c r="VE3" s="29"/>
      <c r="VF3" s="29"/>
      <c r="VG3" s="29"/>
      <c r="VH3" s="29"/>
      <c r="VI3" s="29"/>
      <c r="VJ3" s="29"/>
      <c r="VK3" s="29"/>
      <c r="VL3" s="29"/>
      <c r="VM3" s="29"/>
      <c r="VN3" s="29"/>
      <c r="VO3" s="29"/>
      <c r="VP3" s="29"/>
      <c r="VQ3" s="29"/>
      <c r="VR3" s="29"/>
      <c r="VS3" s="29"/>
      <c r="VT3" s="29"/>
      <c r="VU3" s="29"/>
      <c r="VV3" s="29"/>
      <c r="VW3" s="29"/>
      <c r="VX3" s="29"/>
      <c r="VY3" s="29"/>
      <c r="VZ3" s="29"/>
      <c r="WA3" s="29"/>
      <c r="WB3" s="29"/>
      <c r="WC3" s="29"/>
      <c r="WD3" s="29"/>
      <c r="WE3" s="29"/>
      <c r="WF3" s="29"/>
      <c r="WG3" s="29"/>
      <c r="WH3" s="29"/>
      <c r="WI3" s="29"/>
      <c r="WJ3" s="29"/>
      <c r="WK3" s="29"/>
      <c r="WL3" s="29"/>
      <c r="WM3" s="29"/>
      <c r="WN3" s="29"/>
      <c r="WO3" s="29"/>
      <c r="WP3" s="29"/>
      <c r="WQ3" s="29"/>
      <c r="WR3" s="29"/>
      <c r="WS3" s="29"/>
      <c r="WT3" s="29"/>
      <c r="WU3" s="29"/>
      <c r="WV3" s="29"/>
      <c r="WW3" s="29"/>
      <c r="WX3" s="29"/>
      <c r="WY3" s="29"/>
      <c r="WZ3" s="29"/>
      <c r="XA3" s="29"/>
      <c r="XB3" s="29"/>
      <c r="XC3" s="29"/>
      <c r="XD3" s="29"/>
      <c r="XE3" s="29"/>
      <c r="XF3" s="29"/>
      <c r="XG3" s="29"/>
      <c r="XH3" s="29"/>
      <c r="XI3" s="29"/>
      <c r="XJ3" s="29"/>
      <c r="XK3" s="29"/>
      <c r="XL3" s="29"/>
      <c r="XM3" s="29"/>
      <c r="XN3" s="29"/>
      <c r="XO3" s="29"/>
      <c r="XP3" s="29"/>
      <c r="XQ3" s="29"/>
      <c r="XR3" s="29"/>
      <c r="XS3" s="29"/>
      <c r="XT3" s="29"/>
      <c r="XU3" s="29"/>
      <c r="XV3" s="29"/>
      <c r="XW3" s="29"/>
      <c r="XX3" s="29"/>
      <c r="XY3" s="29"/>
      <c r="XZ3" s="29"/>
      <c r="YA3" s="29"/>
      <c r="YB3" s="29"/>
      <c r="YC3" s="29"/>
      <c r="YD3" s="29"/>
      <c r="YE3" s="29"/>
      <c r="YF3" s="29"/>
      <c r="YG3" s="29"/>
      <c r="YH3" s="29"/>
      <c r="YI3" s="29"/>
      <c r="YJ3" s="29"/>
      <c r="YK3" s="29"/>
      <c r="YL3" s="29"/>
      <c r="YM3" s="29"/>
      <c r="YN3" s="29"/>
      <c r="YO3" s="29"/>
      <c r="YP3" s="29"/>
      <c r="YQ3" s="29"/>
      <c r="YR3" s="29"/>
      <c r="YS3" s="29"/>
      <c r="YT3" s="29"/>
      <c r="YU3" s="29"/>
      <c r="YV3" s="29"/>
      <c r="YW3" s="29"/>
      <c r="YX3" s="29"/>
      <c r="YY3" s="29"/>
      <c r="YZ3" s="29"/>
      <c r="ZA3" s="29"/>
      <c r="ZB3" s="29"/>
      <c r="ZC3" s="29"/>
      <c r="ZD3" s="29"/>
      <c r="ZE3" s="29"/>
      <c r="ZF3" s="29"/>
      <c r="ZG3" s="29"/>
      <c r="ZH3" s="29"/>
      <c r="ZI3" s="29"/>
      <c r="ZJ3" s="29"/>
      <c r="ZK3" s="29"/>
      <c r="ZL3" s="29"/>
      <c r="ZM3" s="29"/>
      <c r="ZN3" s="29"/>
      <c r="ZO3" s="29"/>
      <c r="ZP3" s="29"/>
      <c r="ZQ3" s="29"/>
      <c r="ZR3" s="29"/>
      <c r="ZS3" s="29"/>
      <c r="ZT3" s="29"/>
      <c r="ZU3" s="29"/>
      <c r="ZV3" s="29"/>
      <c r="ZW3" s="29"/>
      <c r="ZX3" s="29"/>
      <c r="ZY3" s="29"/>
      <c r="ZZ3" s="29"/>
      <c r="AAA3" s="29"/>
      <c r="AAB3" s="29"/>
      <c r="AAC3" s="29"/>
      <c r="AAD3" s="29"/>
      <c r="AAE3" s="29"/>
      <c r="AAF3" s="29"/>
      <c r="AAG3" s="29"/>
      <c r="AAH3" s="29"/>
      <c r="AAI3" s="29"/>
      <c r="AAJ3" s="29"/>
      <c r="AAK3" s="29"/>
      <c r="AAL3" s="29"/>
      <c r="AAM3" s="29"/>
      <c r="AAN3" s="29"/>
      <c r="AAO3" s="29"/>
      <c r="AAP3" s="29"/>
      <c r="AAQ3" s="29"/>
      <c r="AAR3" s="29"/>
      <c r="AAS3" s="29"/>
      <c r="AAT3" s="29"/>
      <c r="AAU3" s="29"/>
      <c r="AAV3" s="29"/>
      <c r="AAW3" s="29"/>
      <c r="AAX3" s="29"/>
      <c r="AAY3" s="29"/>
      <c r="AAZ3" s="29"/>
      <c r="ABA3" s="29"/>
      <c r="ABB3" s="29"/>
      <c r="ABC3" s="29"/>
      <c r="ABD3" s="29"/>
      <c r="ABE3" s="29"/>
      <c r="ABF3" s="29"/>
      <c r="ABG3" s="29"/>
      <c r="ABH3" s="29"/>
      <c r="ABI3" s="29"/>
      <c r="ABJ3" s="29"/>
      <c r="ABK3" s="29"/>
      <c r="ABL3" s="29"/>
      <c r="ABM3" s="29"/>
      <c r="ABN3" s="29"/>
      <c r="ABO3" s="29"/>
      <c r="ABP3" s="29"/>
      <c r="ABQ3" s="29"/>
      <c r="ABR3" s="29"/>
      <c r="ABS3" s="29"/>
      <c r="ABT3" s="29"/>
      <c r="ABU3" s="29"/>
      <c r="ABV3" s="29"/>
      <c r="ABW3" s="29"/>
      <c r="ABX3" s="29"/>
      <c r="ABY3" s="29"/>
      <c r="ABZ3" s="29"/>
      <c r="ACA3" s="29"/>
      <c r="ACB3" s="29"/>
      <c r="ACC3" s="29"/>
      <c r="ACD3" s="29"/>
      <c r="ACE3" s="29"/>
      <c r="ACF3" s="29"/>
      <c r="ACG3" s="29"/>
      <c r="ACH3" s="29"/>
      <c r="ACI3" s="29"/>
      <c r="ACJ3" s="29"/>
      <c r="ACK3" s="29"/>
      <c r="ACL3" s="29"/>
      <c r="ACM3" s="29"/>
      <c r="ACN3" s="29"/>
      <c r="ACO3" s="29"/>
      <c r="ACP3" s="29"/>
      <c r="ACQ3" s="29"/>
      <c r="ACR3" s="29"/>
      <c r="ACS3" s="29"/>
      <c r="ACT3" s="29"/>
      <c r="ACU3" s="29"/>
      <c r="ACV3" s="29"/>
      <c r="ACW3" s="29"/>
      <c r="ACX3" s="29"/>
      <c r="ACY3" s="29"/>
      <c r="ACZ3" s="29"/>
      <c r="ADA3" s="29"/>
      <c r="ADB3" s="29"/>
      <c r="ADC3" s="29"/>
      <c r="ADD3" s="29"/>
      <c r="ADE3" s="29"/>
      <c r="ADF3" s="29"/>
      <c r="ADG3" s="29"/>
      <c r="ADH3" s="29"/>
      <c r="ADI3" s="29"/>
      <c r="ADJ3" s="29"/>
      <c r="ADK3" s="29"/>
      <c r="ADL3" s="29"/>
      <c r="ADM3" s="29"/>
      <c r="ADN3" s="29"/>
      <c r="ADO3" s="29"/>
      <c r="ADP3" s="29"/>
      <c r="ADQ3" s="29"/>
      <c r="ADR3" s="29"/>
      <c r="ADS3" s="29"/>
      <c r="ADT3" s="29"/>
      <c r="ADU3" s="29"/>
      <c r="ADV3" s="29"/>
      <c r="ADW3" s="29"/>
      <c r="ADX3" s="29"/>
      <c r="ADY3" s="29"/>
      <c r="ADZ3" s="29"/>
      <c r="AEA3" s="29"/>
      <c r="AEB3" s="29"/>
      <c r="AEC3" s="29"/>
      <c r="AED3" s="29"/>
      <c r="AEE3" s="29"/>
      <c r="AEF3" s="29"/>
      <c r="AEG3" s="29"/>
      <c r="AEH3" s="29"/>
      <c r="AEI3" s="29"/>
      <c r="AEJ3" s="29"/>
      <c r="AEK3" s="29"/>
      <c r="AEL3" s="29"/>
      <c r="AEM3" s="29"/>
      <c r="AEN3" s="29"/>
      <c r="AEO3" s="29"/>
      <c r="AEP3" s="29"/>
      <c r="AEQ3" s="29"/>
      <c r="AER3" s="29"/>
      <c r="AES3" s="29"/>
      <c r="AET3" s="29"/>
      <c r="AEU3" s="29"/>
      <c r="AEV3" s="29"/>
      <c r="AEW3" s="29"/>
      <c r="AEX3" s="29"/>
      <c r="AEY3" s="29"/>
      <c r="AEZ3" s="29"/>
      <c r="AFA3" s="29"/>
      <c r="AFB3" s="29"/>
      <c r="AFC3" s="29"/>
      <c r="AFD3" s="29"/>
      <c r="AFE3" s="29"/>
      <c r="AFF3" s="29"/>
      <c r="AFG3" s="29"/>
      <c r="AFH3" s="29"/>
      <c r="AFI3" s="29"/>
      <c r="AFJ3" s="29"/>
      <c r="AFK3" s="29"/>
      <c r="AFL3" s="29"/>
      <c r="AFM3" s="29"/>
      <c r="AFN3" s="29"/>
      <c r="AFO3" s="29"/>
      <c r="AFP3" s="29"/>
      <c r="AFQ3" s="29"/>
      <c r="AFR3" s="29"/>
      <c r="AFS3" s="29"/>
      <c r="AFT3" s="29"/>
      <c r="AFU3" s="29"/>
      <c r="AFV3" s="29"/>
      <c r="AFW3" s="29"/>
      <c r="AFX3" s="29"/>
      <c r="AFY3" s="29"/>
      <c r="AFZ3" s="29"/>
      <c r="AGA3" s="29"/>
      <c r="AGB3" s="29"/>
      <c r="AGC3" s="29"/>
      <c r="AGD3" s="29"/>
      <c r="AGE3" s="29"/>
      <c r="AGF3" s="29"/>
      <c r="AGG3" s="29"/>
      <c r="AGH3" s="29"/>
      <c r="AGI3" s="29"/>
      <c r="AGJ3" s="29"/>
      <c r="AGK3" s="29"/>
      <c r="AGL3" s="29"/>
      <c r="AGM3" s="29"/>
      <c r="AGN3" s="29"/>
      <c r="AGO3" s="29"/>
      <c r="AGP3" s="29"/>
      <c r="AGQ3" s="29"/>
      <c r="AGR3" s="29"/>
      <c r="AGS3" s="29"/>
      <c r="AGT3" s="29"/>
      <c r="AGU3" s="29"/>
      <c r="AGV3" s="29"/>
      <c r="AGW3" s="29"/>
      <c r="AGX3" s="29"/>
      <c r="AGY3" s="29"/>
      <c r="AGZ3" s="29"/>
      <c r="AHA3" s="29"/>
      <c r="AHB3" s="29"/>
      <c r="AHC3" s="29"/>
      <c r="AHD3" s="29"/>
      <c r="AHE3" s="29"/>
      <c r="AHF3" s="29"/>
      <c r="AHG3" s="29"/>
      <c r="AHH3" s="29"/>
      <c r="AHI3" s="29"/>
      <c r="AHJ3" s="29"/>
      <c r="AHK3" s="29"/>
      <c r="AHL3" s="29"/>
      <c r="AHM3" s="29"/>
      <c r="AHN3" s="29"/>
      <c r="AHO3" s="29"/>
      <c r="AHP3" s="29"/>
      <c r="AHQ3" s="29"/>
      <c r="AHR3" s="29"/>
      <c r="AHS3" s="29"/>
      <c r="AHT3" s="29"/>
      <c r="AHU3" s="29"/>
      <c r="AHV3" s="29"/>
      <c r="AHW3" s="29"/>
      <c r="AHX3" s="29"/>
      <c r="AHY3" s="29"/>
      <c r="AHZ3" s="29"/>
      <c r="AIA3" s="29"/>
      <c r="AIB3" s="29"/>
      <c r="AIC3" s="29"/>
      <c r="AID3" s="29"/>
      <c r="AIE3" s="29"/>
      <c r="AIF3" s="29"/>
      <c r="AIG3" s="29"/>
      <c r="AIH3" s="29"/>
      <c r="AII3" s="29"/>
      <c r="AIJ3" s="29"/>
      <c r="AIK3" s="29"/>
      <c r="AIL3" s="29"/>
      <c r="AIM3" s="29"/>
      <c r="AIN3" s="29"/>
      <c r="AIO3" s="29"/>
      <c r="AIP3" s="29"/>
      <c r="AIQ3" s="29"/>
      <c r="AIR3" s="29"/>
      <c r="AIS3" s="29"/>
      <c r="AIT3" s="29"/>
      <c r="AIU3" s="29"/>
      <c r="AIV3" s="29"/>
      <c r="AIW3" s="29"/>
      <c r="AIX3" s="29"/>
      <c r="AIY3" s="29"/>
      <c r="AIZ3" s="29"/>
      <c r="AJA3" s="29"/>
      <c r="AJB3" s="29"/>
      <c r="AJC3" s="29"/>
      <c r="AJD3" s="29"/>
      <c r="AJE3" s="29"/>
      <c r="AJF3" s="29"/>
      <c r="AJG3" s="29"/>
      <c r="AJH3" s="29"/>
      <c r="AJI3" s="29"/>
      <c r="AJJ3" s="29"/>
      <c r="AJK3" s="29"/>
      <c r="AJL3" s="29"/>
      <c r="AJM3" s="29"/>
      <c r="AJN3" s="29"/>
      <c r="AJO3" s="29"/>
      <c r="AJP3" s="29"/>
      <c r="AJQ3" s="29"/>
      <c r="AJR3" s="29"/>
      <c r="AJS3" s="29"/>
      <c r="AJT3" s="29"/>
      <c r="AJU3" s="29"/>
      <c r="AJV3" s="29"/>
      <c r="AJW3" s="29"/>
      <c r="AJX3" s="29"/>
      <c r="AJY3" s="29"/>
      <c r="AJZ3" s="29"/>
      <c r="AKA3" s="29"/>
      <c r="AKB3" s="29"/>
      <c r="AKC3" s="29"/>
      <c r="AKD3" s="29"/>
      <c r="AKE3" s="29"/>
      <c r="AKF3" s="29"/>
      <c r="AKG3" s="29"/>
      <c r="AKH3" s="29"/>
      <c r="AKI3" s="29"/>
      <c r="AKJ3" s="29"/>
      <c r="AKK3" s="29"/>
      <c r="AKL3" s="29"/>
      <c r="AKM3" s="29"/>
      <c r="AKN3" s="29"/>
      <c r="AKO3" s="29"/>
      <c r="AKP3" s="29"/>
      <c r="AKQ3" s="29"/>
      <c r="AKR3" s="29"/>
      <c r="AKS3" s="29"/>
      <c r="AKT3" s="29"/>
      <c r="AKU3" s="29"/>
      <c r="AKV3" s="29"/>
      <c r="AKW3" s="29"/>
      <c r="AKX3" s="29"/>
      <c r="AKY3" s="29"/>
      <c r="AKZ3" s="29"/>
      <c r="ALA3" s="29"/>
      <c r="ALB3" s="29"/>
      <c r="ALC3" s="29"/>
      <c r="ALD3" s="29"/>
      <c r="ALE3" s="29"/>
      <c r="ALF3" s="29"/>
      <c r="ALG3" s="29"/>
      <c r="ALH3" s="29"/>
      <c r="ALI3" s="29"/>
      <c r="ALJ3" s="29"/>
      <c r="ALK3" s="29"/>
      <c r="ALL3" s="29"/>
      <c r="ALM3" s="29"/>
      <c r="ALN3" s="29"/>
      <c r="ALO3" s="29"/>
      <c r="ALP3" s="29"/>
      <c r="ALQ3" s="29"/>
      <c r="ALR3" s="29"/>
      <c r="ALS3" s="29"/>
      <c r="ALT3" s="29"/>
      <c r="ALU3" s="29"/>
      <c r="ALV3" s="29"/>
      <c r="ALW3" s="29"/>
      <c r="ALX3" s="29"/>
      <c r="ALY3" s="29"/>
      <c r="ALZ3" s="29"/>
    </row>
    <row r="4" spans="1:1014" ht="15" thickBot="1" x14ac:dyDescent="0.4">
      <c r="A4" s="12" t="s">
        <v>65</v>
      </c>
      <c r="B4" s="9" t="s">
        <v>66</v>
      </c>
      <c r="C4" s="27" t="s">
        <v>77</v>
      </c>
      <c r="D4" s="27"/>
      <c r="E4" s="1" t="s">
        <v>68</v>
      </c>
      <c r="F4" s="43"/>
      <c r="G4" s="44"/>
      <c r="H4" s="35">
        <f>'[1]Hypothèses - scénario'!$S17</f>
        <v>-0.35</v>
      </c>
      <c r="I4" s="35">
        <f>'[1]Hypothèses - scénario'!$U17</f>
        <v>-0.15</v>
      </c>
      <c r="J4" s="35">
        <f t="shared" si="0"/>
        <v>-1.5828317258767877E-2</v>
      </c>
      <c r="K4" s="35">
        <f t="shared" si="1"/>
        <v>-6.0011404010986702E-3</v>
      </c>
      <c r="L4" s="36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28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28"/>
      <c r="AW4" s="29"/>
      <c r="AX4" s="30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28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28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  <c r="JD4" s="29"/>
      <c r="JE4" s="29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29"/>
      <c r="ABB4" s="29"/>
      <c r="ABC4" s="29"/>
      <c r="ABD4" s="29"/>
      <c r="ABE4" s="29"/>
      <c r="ABF4" s="29"/>
      <c r="ABG4" s="29"/>
      <c r="ABH4" s="29"/>
      <c r="ABI4" s="29"/>
      <c r="ABJ4" s="29"/>
      <c r="ABK4" s="29"/>
      <c r="ABL4" s="29"/>
      <c r="ABM4" s="29"/>
      <c r="ABN4" s="29"/>
      <c r="ABO4" s="29"/>
      <c r="ABP4" s="29"/>
      <c r="ABQ4" s="29"/>
      <c r="ABR4" s="29"/>
      <c r="ABS4" s="29"/>
      <c r="ABT4" s="29"/>
      <c r="ABU4" s="29"/>
      <c r="ABV4" s="29"/>
      <c r="ABW4" s="29"/>
      <c r="ABX4" s="29"/>
      <c r="ABY4" s="29"/>
      <c r="ABZ4" s="29"/>
      <c r="ACA4" s="29"/>
      <c r="ACB4" s="29"/>
      <c r="ACC4" s="29"/>
      <c r="ACD4" s="29"/>
      <c r="ACE4" s="29"/>
      <c r="ACF4" s="29"/>
      <c r="ACG4" s="29"/>
      <c r="ACH4" s="29"/>
      <c r="ACI4" s="29"/>
      <c r="ACJ4" s="29"/>
      <c r="ACK4" s="29"/>
      <c r="ACL4" s="29"/>
      <c r="ACM4" s="29"/>
      <c r="ACN4" s="29"/>
      <c r="ACO4" s="29"/>
      <c r="ACP4" s="29"/>
      <c r="ACQ4" s="29"/>
      <c r="ACR4" s="29"/>
      <c r="ACS4" s="29"/>
      <c r="ACT4" s="29"/>
      <c r="ACU4" s="29"/>
      <c r="ACV4" s="29"/>
      <c r="ACW4" s="29"/>
      <c r="ACX4" s="29"/>
      <c r="ACY4" s="29"/>
      <c r="ACZ4" s="29"/>
      <c r="ADA4" s="29"/>
      <c r="ADB4" s="29"/>
      <c r="ADC4" s="29"/>
      <c r="ADD4" s="29"/>
      <c r="ADE4" s="29"/>
      <c r="ADF4" s="29"/>
      <c r="ADG4" s="29"/>
      <c r="ADH4" s="29"/>
      <c r="ADI4" s="29"/>
      <c r="ADJ4" s="29"/>
      <c r="ADK4" s="29"/>
      <c r="ADL4" s="29"/>
      <c r="ADM4" s="29"/>
      <c r="ADN4" s="29"/>
      <c r="ADO4" s="29"/>
      <c r="ADP4" s="29"/>
      <c r="ADQ4" s="29"/>
      <c r="ADR4" s="29"/>
      <c r="ADS4" s="29"/>
      <c r="ADT4" s="29"/>
      <c r="ADU4" s="29"/>
      <c r="ADV4" s="29"/>
      <c r="ADW4" s="29"/>
      <c r="ADX4" s="29"/>
      <c r="ADY4" s="29"/>
      <c r="ADZ4" s="29"/>
      <c r="AEA4" s="29"/>
      <c r="AEB4" s="29"/>
      <c r="AEC4" s="29"/>
      <c r="AED4" s="29"/>
      <c r="AEE4" s="29"/>
      <c r="AEF4" s="29"/>
      <c r="AEG4" s="29"/>
      <c r="AEH4" s="29"/>
      <c r="AEI4" s="29"/>
      <c r="AEJ4" s="29"/>
      <c r="AEK4" s="29"/>
      <c r="AEL4" s="29"/>
      <c r="AEM4" s="29"/>
      <c r="AEN4" s="29"/>
      <c r="AEO4" s="29"/>
      <c r="AEP4" s="29"/>
      <c r="AEQ4" s="29"/>
      <c r="AER4" s="29"/>
      <c r="AES4" s="29"/>
      <c r="AET4" s="29"/>
      <c r="AEU4" s="29"/>
      <c r="AEV4" s="29"/>
      <c r="AEW4" s="29"/>
      <c r="AEX4" s="29"/>
      <c r="AEY4" s="29"/>
      <c r="AEZ4" s="29"/>
      <c r="AFA4" s="29"/>
      <c r="AFB4" s="29"/>
      <c r="AFC4" s="29"/>
      <c r="AFD4" s="29"/>
      <c r="AFE4" s="29"/>
      <c r="AFF4" s="29"/>
      <c r="AFG4" s="29"/>
      <c r="AFH4" s="29"/>
      <c r="AFI4" s="29"/>
      <c r="AFJ4" s="29"/>
      <c r="AFK4" s="29"/>
      <c r="AFL4" s="29"/>
      <c r="AFM4" s="29"/>
      <c r="AFN4" s="29"/>
      <c r="AFO4" s="29"/>
      <c r="AFP4" s="29"/>
      <c r="AFQ4" s="29"/>
      <c r="AFR4" s="29"/>
      <c r="AFS4" s="29"/>
      <c r="AFT4" s="29"/>
      <c r="AFU4" s="29"/>
      <c r="AFV4" s="29"/>
      <c r="AFW4" s="29"/>
      <c r="AFX4" s="29"/>
      <c r="AFY4" s="29"/>
      <c r="AFZ4" s="29"/>
      <c r="AGA4" s="29"/>
      <c r="AGB4" s="29"/>
      <c r="AGC4" s="29"/>
      <c r="AGD4" s="29"/>
      <c r="AGE4" s="29"/>
      <c r="AGF4" s="29"/>
      <c r="AGG4" s="29"/>
      <c r="AGH4" s="29"/>
      <c r="AGI4" s="29"/>
      <c r="AGJ4" s="29"/>
      <c r="AGK4" s="29"/>
      <c r="AGL4" s="29"/>
      <c r="AGM4" s="29"/>
      <c r="AGN4" s="29"/>
      <c r="AGO4" s="29"/>
      <c r="AGP4" s="29"/>
      <c r="AGQ4" s="29"/>
      <c r="AGR4" s="29"/>
      <c r="AGS4" s="29"/>
      <c r="AGT4" s="29"/>
      <c r="AGU4" s="29"/>
      <c r="AGV4" s="29"/>
      <c r="AGW4" s="29"/>
      <c r="AGX4" s="29"/>
      <c r="AGY4" s="29"/>
      <c r="AGZ4" s="29"/>
      <c r="AHA4" s="29"/>
      <c r="AHB4" s="29"/>
      <c r="AHC4" s="29"/>
      <c r="AHD4" s="29"/>
      <c r="AHE4" s="29"/>
      <c r="AHF4" s="29"/>
      <c r="AHG4" s="29"/>
      <c r="AHH4" s="29"/>
      <c r="AHI4" s="29"/>
      <c r="AHJ4" s="29"/>
      <c r="AHK4" s="29"/>
      <c r="AHL4" s="29"/>
      <c r="AHM4" s="29"/>
      <c r="AHN4" s="29"/>
      <c r="AHO4" s="29"/>
      <c r="AHP4" s="29"/>
      <c r="AHQ4" s="29"/>
      <c r="AHR4" s="29"/>
      <c r="AHS4" s="29"/>
      <c r="AHT4" s="29"/>
      <c r="AHU4" s="29"/>
      <c r="AHV4" s="29"/>
      <c r="AHW4" s="29"/>
      <c r="AHX4" s="29"/>
      <c r="AHY4" s="29"/>
      <c r="AHZ4" s="29"/>
      <c r="AIA4" s="29"/>
      <c r="AIB4" s="29"/>
      <c r="AIC4" s="29"/>
      <c r="AID4" s="29"/>
      <c r="AIE4" s="29"/>
      <c r="AIF4" s="29"/>
      <c r="AIG4" s="29"/>
      <c r="AIH4" s="29"/>
      <c r="AII4" s="29"/>
      <c r="AIJ4" s="29"/>
      <c r="AIK4" s="29"/>
      <c r="AIL4" s="29"/>
      <c r="AIM4" s="29"/>
      <c r="AIN4" s="29"/>
      <c r="AIO4" s="29"/>
      <c r="AIP4" s="29"/>
      <c r="AIQ4" s="29"/>
      <c r="AIR4" s="29"/>
      <c r="AIS4" s="29"/>
      <c r="AIT4" s="29"/>
      <c r="AIU4" s="29"/>
      <c r="AIV4" s="29"/>
      <c r="AIW4" s="29"/>
      <c r="AIX4" s="29"/>
      <c r="AIY4" s="29"/>
      <c r="AIZ4" s="29"/>
      <c r="AJA4" s="29"/>
      <c r="AJB4" s="29"/>
      <c r="AJC4" s="29"/>
      <c r="AJD4" s="29"/>
      <c r="AJE4" s="29"/>
      <c r="AJF4" s="29"/>
      <c r="AJG4" s="29"/>
      <c r="AJH4" s="29"/>
      <c r="AJI4" s="29"/>
      <c r="AJJ4" s="29"/>
      <c r="AJK4" s="29"/>
      <c r="AJL4" s="29"/>
      <c r="AJM4" s="29"/>
      <c r="AJN4" s="29"/>
      <c r="AJO4" s="29"/>
      <c r="AJP4" s="29"/>
      <c r="AJQ4" s="29"/>
      <c r="AJR4" s="29"/>
      <c r="AJS4" s="29"/>
      <c r="AJT4" s="29"/>
      <c r="AJU4" s="29"/>
      <c r="AJV4" s="29"/>
      <c r="AJW4" s="29"/>
      <c r="AJX4" s="29"/>
      <c r="AJY4" s="29"/>
      <c r="AJZ4" s="29"/>
      <c r="AKA4" s="29"/>
      <c r="AKB4" s="29"/>
      <c r="AKC4" s="29"/>
      <c r="AKD4" s="29"/>
      <c r="AKE4" s="29"/>
      <c r="AKF4" s="29"/>
      <c r="AKG4" s="29"/>
      <c r="AKH4" s="29"/>
      <c r="AKI4" s="29"/>
      <c r="AKJ4" s="29"/>
      <c r="AKK4" s="29"/>
      <c r="AKL4" s="29"/>
      <c r="AKM4" s="29"/>
      <c r="AKN4" s="29"/>
      <c r="AKO4" s="29"/>
      <c r="AKP4" s="29"/>
      <c r="AKQ4" s="29"/>
      <c r="AKR4" s="29"/>
      <c r="AKS4" s="29"/>
      <c r="AKT4" s="29"/>
      <c r="AKU4" s="29"/>
      <c r="AKV4" s="29"/>
      <c r="AKW4" s="29"/>
      <c r="AKX4" s="29"/>
      <c r="AKY4" s="29"/>
      <c r="AKZ4" s="29"/>
      <c r="ALA4" s="29"/>
      <c r="ALB4" s="29"/>
      <c r="ALC4" s="29"/>
      <c r="ALD4" s="29"/>
      <c r="ALE4" s="29"/>
      <c r="ALF4" s="29"/>
      <c r="ALG4" s="29"/>
      <c r="ALH4" s="29"/>
      <c r="ALI4" s="29"/>
      <c r="ALJ4" s="29"/>
      <c r="ALK4" s="29"/>
      <c r="ALL4" s="29"/>
      <c r="ALM4" s="29"/>
      <c r="ALN4" s="29"/>
      <c r="ALO4" s="29"/>
      <c r="ALP4" s="29"/>
      <c r="ALQ4" s="29"/>
      <c r="ALR4" s="29"/>
      <c r="ALS4" s="29"/>
      <c r="ALT4" s="29"/>
      <c r="ALU4" s="29"/>
      <c r="ALV4" s="29"/>
      <c r="ALW4" s="29"/>
      <c r="ALX4" s="29"/>
      <c r="ALY4" s="29"/>
      <c r="ALZ4" s="29"/>
    </row>
    <row r="5" spans="1:1014" x14ac:dyDescent="0.35">
      <c r="A5" t="s">
        <v>32</v>
      </c>
    </row>
    <row r="6" spans="1:1014" x14ac:dyDescent="0.35">
      <c r="A6" s="46" t="s">
        <v>88</v>
      </c>
      <c r="J6" s="47">
        <f>J4</f>
        <v>-1.5828317258767877E-2</v>
      </c>
      <c r="K6" s="47">
        <f>K4</f>
        <v>-6.0011404010986702E-3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D4200-A111-4CBD-AB04-B598F9FD3995}">
  <dimension ref="A1:O9"/>
  <sheetViews>
    <sheetView tabSelected="1" workbookViewId="0">
      <selection activeCell="O9" sqref="O9"/>
    </sheetView>
  </sheetViews>
  <sheetFormatPr baseColWidth="10" defaultRowHeight="14.5" x14ac:dyDescent="0.35"/>
  <cols>
    <col min="1" max="1" width="19.26953125" customWidth="1"/>
  </cols>
  <sheetData>
    <row r="1" spans="1:15" x14ac:dyDescent="0.35">
      <c r="A1" t="s">
        <v>89</v>
      </c>
      <c r="B1">
        <v>2019</v>
      </c>
      <c r="C1">
        <f>B1</f>
        <v>2019</v>
      </c>
      <c r="D1">
        <v>2050</v>
      </c>
      <c r="E1">
        <v>2050</v>
      </c>
      <c r="H1">
        <v>2019</v>
      </c>
      <c r="I1">
        <v>2050</v>
      </c>
      <c r="J1">
        <v>2050</v>
      </c>
      <c r="K1">
        <v>2019</v>
      </c>
      <c r="L1">
        <v>2050</v>
      </c>
      <c r="M1">
        <v>2050</v>
      </c>
      <c r="N1" t="s">
        <v>96</v>
      </c>
    </row>
    <row r="2" spans="1:15" x14ac:dyDescent="0.35">
      <c r="D2" t="s">
        <v>28</v>
      </c>
      <c r="E2" t="s">
        <v>28</v>
      </c>
      <c r="F2" t="s">
        <v>29</v>
      </c>
      <c r="G2" t="s">
        <v>29</v>
      </c>
      <c r="I2" t="s">
        <v>28</v>
      </c>
      <c r="J2" t="s">
        <v>29</v>
      </c>
      <c r="L2" t="s">
        <v>28</v>
      </c>
      <c r="M2" t="s">
        <v>29</v>
      </c>
      <c r="N2" t="s">
        <v>28</v>
      </c>
      <c r="O2" t="s">
        <v>29</v>
      </c>
    </row>
    <row r="3" spans="1:15" x14ac:dyDescent="0.35">
      <c r="A3" t="s">
        <v>97</v>
      </c>
      <c r="B3" t="s">
        <v>90</v>
      </c>
      <c r="C3" t="s">
        <v>91</v>
      </c>
      <c r="D3" t="s">
        <v>90</v>
      </c>
      <c r="E3" t="s">
        <v>91</v>
      </c>
      <c r="F3" t="s">
        <v>90</v>
      </c>
      <c r="G3" t="s">
        <v>91</v>
      </c>
      <c r="H3" t="s">
        <v>98</v>
      </c>
      <c r="I3" t="s">
        <v>98</v>
      </c>
      <c r="J3" t="s">
        <v>98</v>
      </c>
      <c r="K3" t="s">
        <v>99</v>
      </c>
      <c r="L3" t="s">
        <v>99</v>
      </c>
      <c r="M3" t="s">
        <v>99</v>
      </c>
    </row>
    <row r="4" spans="1:15" x14ac:dyDescent="0.35">
      <c r="A4" t="s">
        <v>93</v>
      </c>
      <c r="B4" s="5">
        <f>'[2]Pepit0 AMS'!$R$12</f>
        <v>9.1019851294216504E-3</v>
      </c>
      <c r="C4" s="5">
        <f>+'[2]Pepit0 AMS'!$S$12</f>
        <v>1.1501740368482001</v>
      </c>
      <c r="D4" s="5">
        <f>'[2]Pepit0 AMS'!$BT$12</f>
        <v>9.9068166387860705E-5</v>
      </c>
      <c r="E4" s="5">
        <f>'[2]Pepit0 AMS'!$BU$12</f>
        <v>9.2693334735380502E-3</v>
      </c>
      <c r="F4" s="5">
        <f>'[2]Pepit0 AMS'!$BT$12</f>
        <v>9.9068166387860705E-5</v>
      </c>
      <c r="G4" s="5">
        <f>'[2]Pepit0 AMS'!$BU$12</f>
        <v>9.2693334735380502E-3</v>
      </c>
      <c r="H4" s="5"/>
    </row>
    <row r="5" spans="1:15" x14ac:dyDescent="0.35">
      <c r="A5" t="s">
        <v>92</v>
      </c>
      <c r="B5" s="5">
        <f>'[2]Pepit0 AMS'!I$47</f>
        <v>7.4273580146371102E-2</v>
      </c>
      <c r="C5" s="5">
        <f>'[2]Pepit0 AMS'!J$47</f>
        <v>4.4220000000000002E-2</v>
      </c>
      <c r="D5" s="5">
        <f>'[2]Pepit0 AME'!$BB$47</f>
        <v>5.5827175751109202E-2</v>
      </c>
      <c r="E5" s="5">
        <f>'[2]Pepit0 AMS'!$BU$47</f>
        <v>3.1792555474433E-2</v>
      </c>
      <c r="F5" s="5">
        <f>'[2]Pepit0 AMS'!$BT$47</f>
        <v>5.3399975510815198E-2</v>
      </c>
      <c r="G5" s="5">
        <f>'[2]Pepit0 AMS'!$BU$47</f>
        <v>3.1792555474433E-2</v>
      </c>
      <c r="H5" s="5"/>
      <c r="N5">
        <f>(SUM(D4:E5)/SUM($B$4:$C$5))^(1/(2050-2023))-1</f>
        <v>-9.1074323518013922E-2</v>
      </c>
      <c r="O5">
        <f>(SUM(F4:G5)/SUM($B$4:$C$5))^(1/(2050-2023))-1</f>
        <v>-9.1927108617954278E-2</v>
      </c>
    </row>
    <row r="6" spans="1:15" x14ac:dyDescent="0.35">
      <c r="A6" t="s">
        <v>94</v>
      </c>
      <c r="B6" s="5">
        <f>'[2]Pepit0 AMS'!$AJ$6</f>
        <v>0.27354228134493253</v>
      </c>
      <c r="C6" s="5">
        <f>'[2]Pepit0 AMS'!$AK$6</f>
        <v>0.44568883173850898</v>
      </c>
      <c r="D6" s="5">
        <f>'[2]Pepit0 AME'!$BB$6</f>
        <v>0.30888265269971898</v>
      </c>
      <c r="E6" s="5">
        <f>'[2]Pepit0 AME'!$BC$6</f>
        <v>0.45764842151836399</v>
      </c>
      <c r="F6" s="5">
        <f>'[2]Pepit0 AMS'!$BT$6</f>
        <v>0.18854475928737199</v>
      </c>
      <c r="G6" s="5">
        <f>'[2]Pepit0 AMS'!$BU$6</f>
        <v>0.24906190798263</v>
      </c>
      <c r="H6" s="5">
        <f>[2]Diffus!$D$88+[2]Diffus!$D$89</f>
        <v>78.284138804558438</v>
      </c>
      <c r="I6">
        <f>[2]Diffus!$J$88+[2]Diffus!$J$89</f>
        <v>78.318150198592832</v>
      </c>
      <c r="J6">
        <f>[2]Diffus!$J$101+[2]Diffus!$J$102</f>
        <v>88.029902330643296</v>
      </c>
      <c r="K6">
        <f>(B6+C6)/H6</f>
        <v>9.18744363885831E-3</v>
      </c>
      <c r="L6">
        <f>SUM(D6:E6)/I6</f>
        <v>9.7874001399978865E-3</v>
      </c>
      <c r="M6">
        <f>SUM(F6:G6)/J6</f>
        <v>4.9711138565885996E-3</v>
      </c>
      <c r="N6">
        <f>(L6/K6)^(1/(2050-2023))-1</f>
        <v>2.3456403674324555E-3</v>
      </c>
      <c r="O6">
        <f>(M6/K6)^(1/(2050-2023))-1</f>
        <v>-2.2491135361720205E-2</v>
      </c>
    </row>
    <row r="7" spans="1:15" x14ac:dyDescent="0.35">
      <c r="A7" t="s">
        <v>95</v>
      </c>
      <c r="B7" s="5">
        <f>'[2]Pepit0 AMS'!$R$26</f>
        <v>0.26028434824082203</v>
      </c>
      <c r="C7" s="5">
        <f>'[2]Pepit0 AMS'!$S$26</f>
        <v>0.23808143360739101</v>
      </c>
      <c r="D7" s="5">
        <f>'[2]Pepit0 AME'!$BB$26</f>
        <v>0.26940878455461997</v>
      </c>
      <c r="E7" s="5">
        <f>'[2]Pepit0 AME'!$BC$26</f>
        <v>0.24918724887927801</v>
      </c>
      <c r="F7" s="5">
        <f>'[2]Pepit0 AMS'!$BT$26</f>
        <v>0.26509375069942398</v>
      </c>
      <c r="G7" s="5">
        <f>'[2]Pepit0 AMS'!$BU$26</f>
        <v>0.24652555127578299</v>
      </c>
      <c r="H7" s="5">
        <f>[2]Diffus!$D$85</f>
        <v>44.015405750596919</v>
      </c>
      <c r="I7">
        <f>[2]Diffus!$J$85</f>
        <v>47.138960585074848</v>
      </c>
      <c r="J7">
        <f>[2]Diffus!$J$98</f>
        <v>52.786685125097293</v>
      </c>
      <c r="K7">
        <f>(B7+C7)/H7</f>
        <v>1.1322530676465577E-2</v>
      </c>
      <c r="L7">
        <f>SUM(D7:E7)/I7</f>
        <v>1.100143123643876E-2</v>
      </c>
      <c r="M7">
        <f>SUM(F7:G7)/J7</f>
        <v>9.6922036449672601E-3</v>
      </c>
      <c r="N7">
        <f>(L7/K7)^(1/(2050-2023))-1</f>
        <v>-1.064959529279208E-3</v>
      </c>
      <c r="O7">
        <f>(M7/K7)^(1/(2050-2023))-1</f>
        <v>-5.7417045784242671E-3</v>
      </c>
    </row>
    <row r="9" spans="1:15" x14ac:dyDescent="0.35">
      <c r="A9" t="s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E9AF0-1774-4261-BB10-3005486A7B40}">
  <dimension ref="A1"/>
  <sheetViews>
    <sheetView workbookViewId="0">
      <selection activeCell="G10" sqref="G10"/>
    </sheetView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résultats</vt:lpstr>
      <vt:lpstr>BTP CI bois</vt:lpstr>
      <vt:lpstr>BTP CI autres</vt:lpstr>
      <vt:lpstr>Etat CI BTP</vt:lpstr>
      <vt:lpstr>Agri CI engrais phyto</vt:lpstr>
      <vt:lpstr>Tous secteurs papiers</vt:lpstr>
      <vt:lpstr>Tous secteurs, emballage plasti</vt:lpstr>
      <vt:lpstr>transport CI plastique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CALLONNEC Gael</dc:creator>
  <cp:lastModifiedBy>CALLONNEC Gael</cp:lastModifiedBy>
  <dcterms:created xsi:type="dcterms:W3CDTF">2023-09-21T10:33:26Z</dcterms:created>
  <dcterms:modified xsi:type="dcterms:W3CDTF">2023-09-25T11:13:11Z</dcterms:modified>
</cp:coreProperties>
</file>