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6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worksheets/sheet7.xml" ContentType="application/vnd.openxmlformats-officedocument.spreadsheetml.worksheet+xml"/>
  <Override PartName="/xl/chartsheets/sheet10.xml" ContentType="application/vnd.openxmlformats-officedocument.spreadsheetml.chart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ma.monserand\Documents\GitHub\ThreeME\results\sorties SNBC3\Run 1bis\Tertiaire\Choc avec investissements exogènes\"/>
    </mc:Choice>
  </mc:AlternateContent>
  <xr:revisionPtr revIDLastSave="0" documentId="13_ncr:1_{C13147BA-1D3E-4D75-9660-E77FFF4CB543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T energie vecteurs" sheetId="13" r:id="rId1"/>
    <sheet name="T energie usages" sheetId="16" r:id="rId2"/>
    <sheet name="Résultats" sheetId="2" r:id="rId3"/>
    <sheet name="T CO2" sheetId="31" r:id="rId4"/>
    <sheet name="T logement" sheetId="14" r:id="rId5"/>
    <sheet name="G energie" sheetId="27" r:id="rId6"/>
    <sheet name="G mix energie" sheetId="30" r:id="rId7"/>
    <sheet name="G mix élec" sheetId="22" r:id="rId8"/>
    <sheet name="G mix carb" sheetId="23" r:id="rId9"/>
    <sheet name="G mix gaz" sheetId="24" r:id="rId10"/>
    <sheet name="G CO2" sheetId="26" r:id="rId11"/>
    <sheet name="T parc auto" sheetId="25" r:id="rId12"/>
    <sheet name="G parc auto total" sheetId="28" r:id="rId13"/>
    <sheet name="G parc elec" sheetId="29" r:id="rId14"/>
    <sheet name="G parc auto" sheetId="19" r:id="rId15"/>
    <sheet name="T transport" sheetId="32" r:id="rId16"/>
    <sheet name="G parc logt" sheetId="20" r:id="rId17"/>
    <sheet name="Table Graphs" sheetId="33" r:id="rId18"/>
  </sheets>
  <externalReferences>
    <externalReference r:id="rId19"/>
    <externalReference r:id="rId20"/>
    <externalReference r:id="rId21"/>
  </externalReferences>
  <definedNames>
    <definedName name="_xlnm.Print_Area" localSheetId="11">'T parc auto'!$C$26:$AM$107</definedName>
    <definedName name="_xlnm.Print_Area" localSheetId="15">'T transport'!$B$1:$AU$32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97" i="16" l="1"/>
  <c r="Q97" i="16"/>
  <c r="P97" i="16"/>
  <c r="O97" i="16"/>
  <c r="R96" i="16"/>
  <c r="P96" i="16"/>
  <c r="O96" i="16"/>
  <c r="R95" i="16"/>
  <c r="Q95" i="16"/>
  <c r="P95" i="16"/>
  <c r="O95" i="16"/>
  <c r="R93" i="16"/>
  <c r="Q93" i="16"/>
  <c r="P93" i="16"/>
  <c r="O93" i="16"/>
  <c r="R92" i="16"/>
  <c r="Q92" i="16"/>
  <c r="P92" i="16"/>
  <c r="O92" i="16"/>
  <c r="R89" i="16"/>
  <c r="Q89" i="16"/>
  <c r="P89" i="16"/>
  <c r="O89" i="16"/>
  <c r="R84" i="16"/>
  <c r="Q84" i="16"/>
  <c r="P84" i="16"/>
  <c r="O84" i="16"/>
  <c r="R83" i="16"/>
  <c r="P83" i="16"/>
  <c r="O83" i="16"/>
  <c r="R82" i="16"/>
  <c r="Q82" i="16"/>
  <c r="P82" i="16"/>
  <c r="O82" i="16"/>
  <c r="R80" i="16"/>
  <c r="Q80" i="16"/>
  <c r="P80" i="16"/>
  <c r="O80" i="16"/>
  <c r="R79" i="16"/>
  <c r="Q79" i="16"/>
  <c r="P79" i="16"/>
  <c r="O79" i="16"/>
  <c r="R76" i="16"/>
  <c r="Q76" i="16"/>
  <c r="P76" i="16"/>
  <c r="O76" i="16"/>
  <c r="R71" i="16"/>
  <c r="Q71" i="16"/>
  <c r="P71" i="16"/>
  <c r="O71" i="16"/>
  <c r="R70" i="16"/>
  <c r="P70" i="16"/>
  <c r="O70" i="16"/>
  <c r="R69" i="16"/>
  <c r="Q69" i="16"/>
  <c r="P69" i="16"/>
  <c r="O69" i="16"/>
  <c r="R67" i="16"/>
  <c r="Q67" i="16"/>
  <c r="P67" i="16"/>
  <c r="O67" i="16"/>
  <c r="R66" i="16"/>
  <c r="Q66" i="16"/>
  <c r="P66" i="16"/>
  <c r="O66" i="16"/>
  <c r="R63" i="16"/>
  <c r="Q63" i="16"/>
  <c r="P63" i="16"/>
  <c r="O63" i="16"/>
  <c r="R58" i="16"/>
  <c r="Q58" i="16"/>
  <c r="P58" i="16"/>
  <c r="O58" i="16"/>
  <c r="R57" i="16"/>
  <c r="P57" i="16"/>
  <c r="O57" i="16"/>
  <c r="R56" i="16"/>
  <c r="Q56" i="16"/>
  <c r="P56" i="16"/>
  <c r="O56" i="16"/>
  <c r="R54" i="16"/>
  <c r="Q54" i="16"/>
  <c r="P54" i="16"/>
  <c r="O54" i="16"/>
  <c r="R53" i="16"/>
  <c r="Q53" i="16"/>
  <c r="P53" i="16"/>
  <c r="O53" i="16"/>
  <c r="R50" i="16"/>
  <c r="Q50" i="16"/>
  <c r="P50" i="16"/>
  <c r="O50" i="16"/>
  <c r="R45" i="16"/>
  <c r="Q45" i="16"/>
  <c r="P45" i="16"/>
  <c r="O45" i="16"/>
  <c r="R44" i="16"/>
  <c r="P44" i="16"/>
  <c r="O44" i="16"/>
  <c r="R43" i="16"/>
  <c r="Q43" i="16"/>
  <c r="P43" i="16"/>
  <c r="O43" i="16"/>
  <c r="R41" i="16"/>
  <c r="Q41" i="16"/>
  <c r="P41" i="16"/>
  <c r="O41" i="16"/>
  <c r="R40" i="16"/>
  <c r="Q40" i="16"/>
  <c r="P40" i="16"/>
  <c r="O40" i="16"/>
  <c r="R37" i="16"/>
  <c r="Q37" i="16"/>
  <c r="P37" i="16"/>
  <c r="O37" i="16"/>
  <c r="R32" i="16"/>
  <c r="Q32" i="16"/>
  <c r="P32" i="16"/>
  <c r="O32" i="16"/>
  <c r="R31" i="16"/>
  <c r="P31" i="16"/>
  <c r="O31" i="16"/>
  <c r="R30" i="16"/>
  <c r="Q30" i="16"/>
  <c r="P30" i="16"/>
  <c r="O30" i="16"/>
  <c r="R28" i="16"/>
  <c r="Q28" i="16"/>
  <c r="P28" i="16"/>
  <c r="O28" i="16"/>
  <c r="R27" i="16"/>
  <c r="Q27" i="16"/>
  <c r="P27" i="16"/>
  <c r="O27" i="16"/>
  <c r="R24" i="16"/>
  <c r="Q24" i="16"/>
  <c r="P24" i="16"/>
  <c r="O24" i="16"/>
  <c r="R19" i="16"/>
  <c r="Q19" i="16"/>
  <c r="P19" i="16"/>
  <c r="O19" i="16"/>
  <c r="R18" i="16"/>
  <c r="P18" i="16"/>
  <c r="O18" i="16"/>
  <c r="R17" i="16"/>
  <c r="Q17" i="16"/>
  <c r="P17" i="16"/>
  <c r="O17" i="16"/>
  <c r="R15" i="16"/>
  <c r="Q15" i="16"/>
  <c r="P15" i="16"/>
  <c r="O15" i="16"/>
  <c r="R14" i="16"/>
  <c r="Q14" i="16"/>
  <c r="P14" i="16"/>
  <c r="O14" i="16"/>
  <c r="R11" i="16"/>
  <c r="Q11" i="16"/>
  <c r="P11" i="16"/>
  <c r="O11" i="16"/>
  <c r="AQ20" i="32"/>
  <c r="Q20" i="32"/>
  <c r="AQ19" i="32"/>
  <c r="Q19" i="32"/>
  <c r="AQ18" i="32"/>
  <c r="Q18" i="32"/>
  <c r="AQ17" i="32"/>
  <c r="Q17" i="32"/>
  <c r="AQ16" i="32"/>
  <c r="Q16" i="32"/>
  <c r="AQ14" i="32"/>
  <c r="Q14" i="32"/>
  <c r="AQ9" i="32"/>
  <c r="Q9" i="32"/>
  <c r="AQ8" i="32"/>
  <c r="Q8" i="32"/>
  <c r="AQ7" i="32"/>
  <c r="Q7" i="32"/>
  <c r="AQ6" i="32"/>
  <c r="Q6" i="32"/>
  <c r="AQ5" i="32"/>
  <c r="Q5" i="32"/>
  <c r="AQ4" i="32"/>
  <c r="Q4" i="32"/>
  <c r="AQ3" i="32"/>
  <c r="Q3" i="32"/>
  <c r="H29" i="31"/>
  <c r="T2" i="14"/>
  <c r="X2" i="25"/>
  <c r="T2" i="25"/>
  <c r="G4" i="14" l="1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Q94" i="16" l="1"/>
  <c r="P94" i="16"/>
  <c r="Q81" i="16"/>
  <c r="O81" i="16"/>
  <c r="Q68" i="16"/>
  <c r="Q55" i="16"/>
  <c r="P55" i="16"/>
  <c r="O55" i="16"/>
  <c r="Q42" i="16"/>
  <c r="O42" i="16"/>
  <c r="Q29" i="16"/>
  <c r="Q16" i="16"/>
  <c r="O16" i="16"/>
  <c r="F102" i="16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P68" i="16" l="1"/>
  <c r="P72" i="16" s="1"/>
  <c r="P29" i="16"/>
  <c r="P33" i="16" s="1"/>
  <c r="O94" i="16"/>
  <c r="O98" i="16" s="1"/>
  <c r="P16" i="16"/>
  <c r="P20" i="16" s="1"/>
  <c r="P42" i="16"/>
  <c r="P46" i="16" s="1"/>
  <c r="Q72" i="16"/>
  <c r="R29" i="16"/>
  <c r="R33" i="16" s="1"/>
  <c r="S44" i="16"/>
  <c r="S96" i="16"/>
  <c r="P98" i="16"/>
  <c r="S40" i="16"/>
  <c r="S97" i="16"/>
  <c r="S32" i="16"/>
  <c r="R68" i="16"/>
  <c r="R72" i="16" s="1"/>
  <c r="O85" i="16"/>
  <c r="R55" i="16"/>
  <c r="S55" i="16" s="1"/>
  <c r="S66" i="16"/>
  <c r="S76" i="16"/>
  <c r="S71" i="16"/>
  <c r="S83" i="16"/>
  <c r="Q98" i="16"/>
  <c r="S41" i="16"/>
  <c r="R42" i="16"/>
  <c r="R46" i="16" s="1"/>
  <c r="S45" i="16"/>
  <c r="O59" i="16"/>
  <c r="S57" i="16"/>
  <c r="S69" i="16"/>
  <c r="Q85" i="16"/>
  <c r="S92" i="16"/>
  <c r="S93" i="16"/>
  <c r="R94" i="16"/>
  <c r="R98" i="16" s="1"/>
  <c r="P59" i="16"/>
  <c r="Q33" i="16"/>
  <c r="O46" i="16"/>
  <c r="S79" i="16"/>
  <c r="S82" i="16"/>
  <c r="S84" i="16"/>
  <c r="S95" i="16"/>
  <c r="S54" i="16"/>
  <c r="S67" i="16"/>
  <c r="O20" i="16"/>
  <c r="S58" i="16"/>
  <c r="S53" i="16"/>
  <c r="S63" i="16"/>
  <c r="S70" i="16"/>
  <c r="R81" i="16"/>
  <c r="R85" i="16" s="1"/>
  <c r="S43" i="16"/>
  <c r="Q46" i="16"/>
  <c r="Q59" i="16"/>
  <c r="S80" i="16"/>
  <c r="S37" i="16"/>
  <c r="S89" i="16"/>
  <c r="S50" i="16"/>
  <c r="S56" i="16"/>
  <c r="O68" i="16"/>
  <c r="P81" i="16"/>
  <c r="P85" i="16" s="1"/>
  <c r="S15" i="16"/>
  <c r="S18" i="16"/>
  <c r="S30" i="16"/>
  <c r="R16" i="16"/>
  <c r="R20" i="16" s="1"/>
  <c r="S19" i="16"/>
  <c r="S27" i="16"/>
  <c r="S28" i="16"/>
  <c r="O29" i="16"/>
  <c r="O33" i="16" s="1"/>
  <c r="S14" i="16"/>
  <c r="Q20" i="16"/>
  <c r="S17" i="16"/>
  <c r="S31" i="16"/>
  <c r="S24" i="16"/>
  <c r="S11" i="16"/>
  <c r="H16" i="31"/>
  <c r="H42" i="31"/>
  <c r="H55" i="31"/>
  <c r="H68" i="31"/>
  <c r="H81" i="31"/>
  <c r="G15" i="31"/>
  <c r="F15" i="31"/>
  <c r="E15" i="31"/>
  <c r="D15" i="31"/>
  <c r="C15" i="31"/>
  <c r="F13" i="31"/>
  <c r="D13" i="31"/>
  <c r="G12" i="31"/>
  <c r="F12" i="31"/>
  <c r="D12" i="31"/>
  <c r="C12" i="31"/>
  <c r="F10" i="31"/>
  <c r="D10" i="31"/>
  <c r="C10" i="31"/>
  <c r="C9" i="31"/>
  <c r="F8" i="31"/>
  <c r="D8" i="31"/>
  <c r="G28" i="31"/>
  <c r="F28" i="31"/>
  <c r="E28" i="31"/>
  <c r="D28" i="31"/>
  <c r="C28" i="31"/>
  <c r="F26" i="31"/>
  <c r="D26" i="31"/>
  <c r="G25" i="31"/>
  <c r="F25" i="31"/>
  <c r="D25" i="31"/>
  <c r="C25" i="31"/>
  <c r="F23" i="31"/>
  <c r="D23" i="31"/>
  <c r="C23" i="31"/>
  <c r="C22" i="31"/>
  <c r="F21" i="31"/>
  <c r="D21" i="31"/>
  <c r="G41" i="31"/>
  <c r="F41" i="31"/>
  <c r="E41" i="31"/>
  <c r="D41" i="31"/>
  <c r="C41" i="31"/>
  <c r="F39" i="31"/>
  <c r="D39" i="31"/>
  <c r="G38" i="31"/>
  <c r="F38" i="31"/>
  <c r="D38" i="31"/>
  <c r="C38" i="31"/>
  <c r="F36" i="31"/>
  <c r="D36" i="31"/>
  <c r="C36" i="31"/>
  <c r="C35" i="31"/>
  <c r="F34" i="31"/>
  <c r="D34" i="31"/>
  <c r="G54" i="31"/>
  <c r="F54" i="31"/>
  <c r="E54" i="31"/>
  <c r="D54" i="31"/>
  <c r="C54" i="31"/>
  <c r="F52" i="31"/>
  <c r="D52" i="31"/>
  <c r="G51" i="31"/>
  <c r="F51" i="31"/>
  <c r="D51" i="31"/>
  <c r="C51" i="31"/>
  <c r="F49" i="31"/>
  <c r="D49" i="31"/>
  <c r="C49" i="31"/>
  <c r="C48" i="31"/>
  <c r="F47" i="31"/>
  <c r="D47" i="31"/>
  <c r="G67" i="31"/>
  <c r="F67" i="31"/>
  <c r="E67" i="31"/>
  <c r="D67" i="31"/>
  <c r="C67" i="31"/>
  <c r="F65" i="31"/>
  <c r="D65" i="31"/>
  <c r="G64" i="31"/>
  <c r="F64" i="31"/>
  <c r="D64" i="31"/>
  <c r="C64" i="31"/>
  <c r="F62" i="31"/>
  <c r="D62" i="31"/>
  <c r="C62" i="31"/>
  <c r="C61" i="31"/>
  <c r="F60" i="31"/>
  <c r="D60" i="31"/>
  <c r="G80" i="31"/>
  <c r="F80" i="31"/>
  <c r="E80" i="31"/>
  <c r="D80" i="31"/>
  <c r="C80" i="31"/>
  <c r="F78" i="31"/>
  <c r="D78" i="31"/>
  <c r="G77" i="31"/>
  <c r="F77" i="31"/>
  <c r="D77" i="31"/>
  <c r="C77" i="31"/>
  <c r="F75" i="31"/>
  <c r="D75" i="31"/>
  <c r="C75" i="31"/>
  <c r="C74" i="31"/>
  <c r="F73" i="31"/>
  <c r="D73" i="31"/>
  <c r="R59" i="16" l="1"/>
  <c r="S59" i="16" s="1"/>
  <c r="S94" i="16"/>
  <c r="S42" i="16"/>
  <c r="S68" i="16"/>
  <c r="S98" i="16"/>
  <c r="S33" i="16"/>
  <c r="S16" i="16"/>
  <c r="S20" i="16"/>
  <c r="S29" i="16"/>
  <c r="S85" i="16"/>
  <c r="S81" i="16"/>
  <c r="S46" i="16"/>
  <c r="O72" i="16"/>
  <c r="S72" i="16" s="1"/>
  <c r="H41" i="31"/>
  <c r="F100" i="16" l="1"/>
  <c r="C178" i="16" l="1"/>
  <c r="E5" i="13" l="1"/>
  <c r="F2" i="25" l="1"/>
  <c r="E2" i="25"/>
  <c r="E26" i="25" l="1"/>
  <c r="E28" i="25"/>
  <c r="E30" i="25"/>
  <c r="E32" i="25"/>
  <c r="E34" i="25"/>
  <c r="E36" i="25"/>
  <c r="E38" i="25"/>
  <c r="E40" i="25"/>
  <c r="E42" i="25"/>
  <c r="E44" i="25"/>
  <c r="E46" i="25"/>
  <c r="E48" i="25"/>
  <c r="E50" i="25"/>
  <c r="E52" i="25"/>
  <c r="E54" i="25"/>
  <c r="E56" i="25"/>
  <c r="E58" i="25"/>
  <c r="E60" i="25"/>
  <c r="E62" i="25"/>
  <c r="E64" i="25"/>
  <c r="E63" i="25"/>
  <c r="E27" i="25"/>
  <c r="E29" i="25"/>
  <c r="E31" i="25"/>
  <c r="E33" i="25"/>
  <c r="E35" i="25"/>
  <c r="E37" i="25"/>
  <c r="E39" i="25"/>
  <c r="E41" i="25"/>
  <c r="E43" i="25"/>
  <c r="E45" i="25"/>
  <c r="E47" i="25"/>
  <c r="E49" i="25"/>
  <c r="E51" i="25"/>
  <c r="E53" i="25"/>
  <c r="E55" i="25"/>
  <c r="E57" i="25"/>
  <c r="E59" i="25"/>
  <c r="E61" i="25"/>
  <c r="F63" i="25"/>
  <c r="F26" i="25"/>
  <c r="F28" i="25"/>
  <c r="F30" i="25"/>
  <c r="F32" i="25"/>
  <c r="F34" i="25"/>
  <c r="F36" i="25"/>
  <c r="F38" i="25"/>
  <c r="F40" i="25"/>
  <c r="F42" i="25"/>
  <c r="F44" i="25"/>
  <c r="F46" i="25"/>
  <c r="F48" i="25"/>
  <c r="F50" i="25"/>
  <c r="F52" i="25"/>
  <c r="F54" i="25"/>
  <c r="F56" i="25"/>
  <c r="F58" i="25"/>
  <c r="F60" i="25"/>
  <c r="F62" i="25"/>
  <c r="F64" i="25"/>
  <c r="F61" i="25"/>
  <c r="F59" i="25"/>
  <c r="F27" i="25"/>
  <c r="F29" i="25"/>
  <c r="F31" i="25"/>
  <c r="F33" i="25"/>
  <c r="F35" i="25"/>
  <c r="F37" i="25"/>
  <c r="F39" i="25"/>
  <c r="F41" i="25"/>
  <c r="F43" i="25"/>
  <c r="F45" i="25"/>
  <c r="F47" i="25"/>
  <c r="F49" i="25"/>
  <c r="F51" i="25"/>
  <c r="F53" i="25"/>
  <c r="F55" i="25"/>
  <c r="F57" i="25"/>
  <c r="B11" i="33"/>
  <c r="B10" i="33"/>
  <c r="B9" i="33"/>
  <c r="B8" i="33"/>
  <c r="B7" i="33"/>
  <c r="B6" i="33"/>
  <c r="B5" i="33"/>
  <c r="B4" i="33"/>
  <c r="A4" i="14"/>
  <c r="A23" i="32"/>
  <c r="A1" i="32"/>
  <c r="A26" i="25"/>
  <c r="A4" i="25"/>
  <c r="A3" i="31"/>
  <c r="A4" i="16"/>
  <c r="A31" i="13"/>
  <c r="A4" i="13"/>
  <c r="AU20" i="32" l="1"/>
  <c r="AT20" i="32"/>
  <c r="AS20" i="32"/>
  <c r="AR20" i="32"/>
  <c r="AP20" i="32"/>
  <c r="AO20" i="32"/>
  <c r="AN20" i="32"/>
  <c r="AM20" i="32"/>
  <c r="AL20" i="32"/>
  <c r="AK20" i="32"/>
  <c r="AJ20" i="32"/>
  <c r="AI20" i="32"/>
  <c r="AH20" i="32"/>
  <c r="AG20" i="32"/>
  <c r="AF20" i="32"/>
  <c r="AE20" i="32"/>
  <c r="AD20" i="32"/>
  <c r="AC20" i="32"/>
  <c r="AB20" i="32"/>
  <c r="AA20" i="32"/>
  <c r="Z20" i="32"/>
  <c r="Y20" i="32"/>
  <c r="X20" i="32"/>
  <c r="W20" i="32"/>
  <c r="V20" i="32"/>
  <c r="U20" i="32"/>
  <c r="T20" i="32"/>
  <c r="S20" i="32"/>
  <c r="R20" i="32"/>
  <c r="P20" i="32"/>
  <c r="O20" i="32"/>
  <c r="N20" i="32"/>
  <c r="M20" i="32"/>
  <c r="L20" i="32"/>
  <c r="K20" i="32"/>
  <c r="J20" i="32"/>
  <c r="I20" i="32"/>
  <c r="H20" i="32"/>
  <c r="G20" i="32"/>
  <c r="F20" i="32"/>
  <c r="E20" i="32"/>
  <c r="D20" i="32"/>
  <c r="C20" i="32"/>
  <c r="AU19" i="32"/>
  <c r="AT19" i="32"/>
  <c r="AS19" i="32"/>
  <c r="AR19" i="32"/>
  <c r="AP19" i="32"/>
  <c r="AO19" i="32"/>
  <c r="AN19" i="32"/>
  <c r="AM19" i="32"/>
  <c r="AL19" i="32"/>
  <c r="AK19" i="32"/>
  <c r="AJ19" i="32"/>
  <c r="AI19" i="32"/>
  <c r="AH19" i="32"/>
  <c r="AG19" i="32"/>
  <c r="AF19" i="32"/>
  <c r="AE19" i="32"/>
  <c r="AD19" i="32"/>
  <c r="AC19" i="32"/>
  <c r="AB19" i="32"/>
  <c r="AA19" i="32"/>
  <c r="Z19" i="32"/>
  <c r="Y19" i="32"/>
  <c r="X19" i="32"/>
  <c r="W19" i="32"/>
  <c r="V19" i="32"/>
  <c r="U19" i="32"/>
  <c r="T19" i="32"/>
  <c r="S19" i="32"/>
  <c r="R19" i="32"/>
  <c r="P19" i="32"/>
  <c r="O19" i="32"/>
  <c r="N19" i="32"/>
  <c r="M19" i="32"/>
  <c r="L19" i="32"/>
  <c r="K19" i="32"/>
  <c r="J19" i="32"/>
  <c r="I19" i="32"/>
  <c r="H19" i="32"/>
  <c r="G19" i="32"/>
  <c r="F19" i="32"/>
  <c r="E19" i="32"/>
  <c r="D19" i="32"/>
  <c r="C19" i="32"/>
  <c r="AU18" i="32"/>
  <c r="AT18" i="32"/>
  <c r="AS18" i="32"/>
  <c r="AR18" i="32"/>
  <c r="AP18" i="32"/>
  <c r="AO18" i="32"/>
  <c r="AN18" i="32"/>
  <c r="AM18" i="32"/>
  <c r="AL18" i="32"/>
  <c r="AK18" i="32"/>
  <c r="AJ18" i="32"/>
  <c r="AI18" i="32"/>
  <c r="AH18" i="32"/>
  <c r="AG18" i="32"/>
  <c r="AF18" i="32"/>
  <c r="AE18" i="32"/>
  <c r="AD18" i="32"/>
  <c r="AC18" i="32"/>
  <c r="AB18" i="32"/>
  <c r="AA18" i="32"/>
  <c r="Z18" i="32"/>
  <c r="Y18" i="32"/>
  <c r="X18" i="32"/>
  <c r="W18" i="32"/>
  <c r="V18" i="32"/>
  <c r="U18" i="32"/>
  <c r="T18" i="32"/>
  <c r="S18" i="32"/>
  <c r="R18" i="32"/>
  <c r="P18" i="32"/>
  <c r="O18" i="32"/>
  <c r="N18" i="32"/>
  <c r="M18" i="32"/>
  <c r="L18" i="32"/>
  <c r="K18" i="32"/>
  <c r="J18" i="32"/>
  <c r="I18" i="32"/>
  <c r="H18" i="32"/>
  <c r="G18" i="32"/>
  <c r="F18" i="32"/>
  <c r="E18" i="32"/>
  <c r="D18" i="32"/>
  <c r="C18" i="32"/>
  <c r="AU17" i="32"/>
  <c r="AT17" i="32"/>
  <c r="AS17" i="32"/>
  <c r="AR17" i="32"/>
  <c r="AP17" i="32"/>
  <c r="AO17" i="32"/>
  <c r="AN17" i="32"/>
  <c r="AM17" i="32"/>
  <c r="AL17" i="32"/>
  <c r="AK17" i="32"/>
  <c r="AJ17" i="32"/>
  <c r="AI17" i="32"/>
  <c r="AH17" i="32"/>
  <c r="AG17" i="32"/>
  <c r="AF17" i="32"/>
  <c r="AE17" i="32"/>
  <c r="AD17" i="32"/>
  <c r="AC17" i="32"/>
  <c r="AB17" i="32"/>
  <c r="AA17" i="32"/>
  <c r="Z17" i="32"/>
  <c r="Y17" i="32"/>
  <c r="X17" i="32"/>
  <c r="W17" i="32"/>
  <c r="V17" i="32"/>
  <c r="U17" i="32"/>
  <c r="T17" i="32"/>
  <c r="S17" i="32"/>
  <c r="R17" i="32"/>
  <c r="P17" i="32"/>
  <c r="O17" i="32"/>
  <c r="N17" i="32"/>
  <c r="M17" i="32"/>
  <c r="L17" i="32"/>
  <c r="K17" i="32"/>
  <c r="J17" i="32"/>
  <c r="I17" i="32"/>
  <c r="H17" i="32"/>
  <c r="G17" i="32"/>
  <c r="F17" i="32"/>
  <c r="E17" i="32"/>
  <c r="D17" i="32"/>
  <c r="C17" i="32"/>
  <c r="AU16" i="32"/>
  <c r="AT16" i="32"/>
  <c r="AS16" i="32"/>
  <c r="AR16" i="32"/>
  <c r="AP16" i="32"/>
  <c r="AO16" i="32"/>
  <c r="AN16" i="32"/>
  <c r="AM16" i="32"/>
  <c r="AL16" i="32"/>
  <c r="AK16" i="32"/>
  <c r="AJ16" i="32"/>
  <c r="AI16" i="32"/>
  <c r="AH16" i="32"/>
  <c r="AG16" i="32"/>
  <c r="AF16" i="32"/>
  <c r="AE16" i="32"/>
  <c r="AD16" i="32"/>
  <c r="AC16" i="32"/>
  <c r="AB16" i="32"/>
  <c r="AA16" i="32"/>
  <c r="Z16" i="32"/>
  <c r="Y16" i="32"/>
  <c r="X16" i="32"/>
  <c r="W16" i="32"/>
  <c r="V16" i="32"/>
  <c r="U16" i="32"/>
  <c r="T16" i="32"/>
  <c r="S16" i="32"/>
  <c r="R16" i="32"/>
  <c r="P16" i="32"/>
  <c r="O16" i="32"/>
  <c r="N16" i="32"/>
  <c r="M16" i="32"/>
  <c r="L16" i="32"/>
  <c r="K16" i="32"/>
  <c r="J16" i="32"/>
  <c r="I16" i="32"/>
  <c r="H16" i="32"/>
  <c r="G16" i="32"/>
  <c r="F16" i="32"/>
  <c r="E16" i="32"/>
  <c r="D16" i="32"/>
  <c r="C16" i="32"/>
  <c r="AU15" i="32"/>
  <c r="AT15" i="32"/>
  <c r="AS15" i="32"/>
  <c r="AR15" i="32"/>
  <c r="AQ15" i="32"/>
  <c r="AP15" i="32"/>
  <c r="AO15" i="32"/>
  <c r="AN15" i="32"/>
  <c r="AM15" i="32"/>
  <c r="AL15" i="32"/>
  <c r="AK15" i="32"/>
  <c r="AJ15" i="32"/>
  <c r="AI15" i="32"/>
  <c r="AH15" i="32"/>
  <c r="AG15" i="32"/>
  <c r="AF15" i="32"/>
  <c r="AE15" i="32"/>
  <c r="AD15" i="32"/>
  <c r="AC15" i="32"/>
  <c r="AB15" i="32"/>
  <c r="AA15" i="32"/>
  <c r="Z15" i="32"/>
  <c r="Y15" i="32"/>
  <c r="X15" i="32"/>
  <c r="W15" i="32"/>
  <c r="V15" i="32"/>
  <c r="U15" i="32"/>
  <c r="T15" i="32"/>
  <c r="S15" i="32"/>
  <c r="R15" i="32"/>
  <c r="Q15" i="32"/>
  <c r="P15" i="32"/>
  <c r="O15" i="32"/>
  <c r="N15" i="32"/>
  <c r="M15" i="32"/>
  <c r="L15" i="32"/>
  <c r="K15" i="32"/>
  <c r="J15" i="32"/>
  <c r="I15" i="32"/>
  <c r="H15" i="32"/>
  <c r="G15" i="32"/>
  <c r="F15" i="32"/>
  <c r="E15" i="32"/>
  <c r="D15" i="32"/>
  <c r="C15" i="32"/>
  <c r="AU14" i="32"/>
  <c r="AT14" i="32"/>
  <c r="AS14" i="32"/>
  <c r="AR14" i="32"/>
  <c r="AP14" i="32"/>
  <c r="AO14" i="32"/>
  <c r="AN14" i="32"/>
  <c r="AM14" i="32"/>
  <c r="AL14" i="32"/>
  <c r="AK14" i="32"/>
  <c r="AJ14" i="32"/>
  <c r="AI14" i="32"/>
  <c r="AH14" i="32"/>
  <c r="AG14" i="32"/>
  <c r="AF14" i="32"/>
  <c r="AE14" i="32"/>
  <c r="AD14" i="32"/>
  <c r="AC14" i="32"/>
  <c r="AB14" i="32"/>
  <c r="AA14" i="32"/>
  <c r="Z14" i="32"/>
  <c r="Y14" i="32"/>
  <c r="X14" i="32"/>
  <c r="W14" i="32"/>
  <c r="V14" i="32"/>
  <c r="U14" i="32"/>
  <c r="T14" i="32"/>
  <c r="S14" i="32"/>
  <c r="R14" i="32"/>
  <c r="P14" i="32"/>
  <c r="O14" i="32"/>
  <c r="N14" i="32"/>
  <c r="M14" i="32"/>
  <c r="L14" i="32"/>
  <c r="K14" i="32"/>
  <c r="J14" i="32"/>
  <c r="I14" i="32"/>
  <c r="H14" i="32"/>
  <c r="G14" i="32"/>
  <c r="F14" i="32"/>
  <c r="E14" i="32"/>
  <c r="D14" i="32"/>
  <c r="C14" i="32"/>
  <c r="AU9" i="32"/>
  <c r="AT9" i="32"/>
  <c r="AS9" i="32"/>
  <c r="AR9" i="32"/>
  <c r="AP9" i="32"/>
  <c r="AO9" i="32"/>
  <c r="AN9" i="32"/>
  <c r="AM9" i="32"/>
  <c r="AL9" i="32"/>
  <c r="AK9" i="32"/>
  <c r="AJ9" i="32"/>
  <c r="AI9" i="32"/>
  <c r="AH9" i="32"/>
  <c r="AG9" i="32"/>
  <c r="AF9" i="32"/>
  <c r="AE9" i="32"/>
  <c r="AD9" i="32"/>
  <c r="AC9" i="32"/>
  <c r="AB9" i="32"/>
  <c r="AA9" i="32"/>
  <c r="Z9" i="32"/>
  <c r="Y9" i="32"/>
  <c r="X9" i="32"/>
  <c r="W9" i="32"/>
  <c r="V9" i="32"/>
  <c r="U9" i="32"/>
  <c r="T9" i="32"/>
  <c r="S9" i="32"/>
  <c r="R9" i="32"/>
  <c r="P9" i="32"/>
  <c r="O9" i="32"/>
  <c r="N9" i="32"/>
  <c r="M9" i="32"/>
  <c r="L9" i="32"/>
  <c r="K9" i="32"/>
  <c r="J9" i="32"/>
  <c r="I9" i="32"/>
  <c r="H9" i="32"/>
  <c r="G9" i="32"/>
  <c r="F9" i="32"/>
  <c r="E9" i="32"/>
  <c r="D9" i="32"/>
  <c r="C9" i="32"/>
  <c r="AU8" i="32"/>
  <c r="AT8" i="32"/>
  <c r="AS8" i="32"/>
  <c r="AR8" i="32"/>
  <c r="AP8" i="32"/>
  <c r="AO8" i="32"/>
  <c r="AN8" i="32"/>
  <c r="AM8" i="32"/>
  <c r="AL8" i="32"/>
  <c r="AK8" i="32"/>
  <c r="AJ8" i="32"/>
  <c r="AI8" i="32"/>
  <c r="AH8" i="32"/>
  <c r="AG8" i="32"/>
  <c r="AF8" i="32"/>
  <c r="AE8" i="32"/>
  <c r="AD8" i="32"/>
  <c r="AC8" i="32"/>
  <c r="AB8" i="32"/>
  <c r="AA8" i="32"/>
  <c r="Z8" i="32"/>
  <c r="Y8" i="32"/>
  <c r="X8" i="32"/>
  <c r="W8" i="32"/>
  <c r="V8" i="32"/>
  <c r="U8" i="32"/>
  <c r="T8" i="32"/>
  <c r="S8" i="32"/>
  <c r="R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AU7" i="32"/>
  <c r="AT7" i="32"/>
  <c r="AS7" i="32"/>
  <c r="AR7" i="32"/>
  <c r="AP7" i="32"/>
  <c r="AO7" i="32"/>
  <c r="AN7" i="32"/>
  <c r="AM7" i="32"/>
  <c r="AL7" i="32"/>
  <c r="AK7" i="32"/>
  <c r="AJ7" i="32"/>
  <c r="AI7" i="32"/>
  <c r="AH7" i="32"/>
  <c r="AG7" i="32"/>
  <c r="AF7" i="32"/>
  <c r="AE7" i="32"/>
  <c r="AD7" i="32"/>
  <c r="AC7" i="32"/>
  <c r="AB7" i="32"/>
  <c r="AA7" i="32"/>
  <c r="Z7" i="32"/>
  <c r="Y7" i="32"/>
  <c r="X7" i="32"/>
  <c r="W7" i="32"/>
  <c r="V7" i="32"/>
  <c r="U7" i="32"/>
  <c r="T7" i="32"/>
  <c r="S7" i="32"/>
  <c r="R7" i="32"/>
  <c r="P7" i="32"/>
  <c r="O7" i="32"/>
  <c r="N7" i="32"/>
  <c r="M7" i="32"/>
  <c r="L7" i="32"/>
  <c r="K7" i="32"/>
  <c r="J7" i="32"/>
  <c r="I7" i="32"/>
  <c r="H7" i="32"/>
  <c r="G7" i="32"/>
  <c r="F7" i="32"/>
  <c r="E7" i="32"/>
  <c r="D7" i="32"/>
  <c r="C7" i="32"/>
  <c r="AU6" i="32"/>
  <c r="AT6" i="32"/>
  <c r="AS6" i="32"/>
  <c r="AR6" i="32"/>
  <c r="AP6" i="32"/>
  <c r="AO6" i="32"/>
  <c r="AN6" i="32"/>
  <c r="AM6" i="32"/>
  <c r="AL6" i="32"/>
  <c r="AK6" i="32"/>
  <c r="AJ6" i="32"/>
  <c r="AI6" i="32"/>
  <c r="AH6" i="32"/>
  <c r="AG6" i="32"/>
  <c r="AF6" i="32"/>
  <c r="AE6" i="32"/>
  <c r="AD6" i="32"/>
  <c r="AC6" i="32"/>
  <c r="AB6" i="32"/>
  <c r="AA6" i="32"/>
  <c r="Z6" i="32"/>
  <c r="Y6" i="32"/>
  <c r="X6" i="32"/>
  <c r="W6" i="32"/>
  <c r="V6" i="32"/>
  <c r="U6" i="32"/>
  <c r="T6" i="32"/>
  <c r="S6" i="32"/>
  <c r="R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AU5" i="32"/>
  <c r="AT5" i="32"/>
  <c r="AS5" i="32"/>
  <c r="AR5" i="32"/>
  <c r="AP5" i="32"/>
  <c r="AO5" i="32"/>
  <c r="AN5" i="32"/>
  <c r="AM5" i="32"/>
  <c r="AL5" i="32"/>
  <c r="AK5" i="32"/>
  <c r="AJ5" i="32"/>
  <c r="AI5" i="32"/>
  <c r="AH5" i="32"/>
  <c r="AG5" i="32"/>
  <c r="AF5" i="32"/>
  <c r="AE5" i="32"/>
  <c r="AD5" i="32"/>
  <c r="AC5" i="32"/>
  <c r="AB5" i="32"/>
  <c r="AA5" i="32"/>
  <c r="Z5" i="32"/>
  <c r="Y5" i="32"/>
  <c r="X5" i="32"/>
  <c r="W5" i="32"/>
  <c r="V5" i="32"/>
  <c r="U5" i="32"/>
  <c r="T5" i="32"/>
  <c r="S5" i="32"/>
  <c r="R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AU4" i="32"/>
  <c r="AT4" i="32"/>
  <c r="AS4" i="32"/>
  <c r="AR4" i="32"/>
  <c r="AP4" i="32"/>
  <c r="AO4" i="32"/>
  <c r="AN4" i="32"/>
  <c r="AM4" i="32"/>
  <c r="AL4" i="32"/>
  <c r="AK4" i="32"/>
  <c r="AJ4" i="32"/>
  <c r="AI4" i="32"/>
  <c r="AH4" i="32"/>
  <c r="AG4" i="32"/>
  <c r="AF4" i="32"/>
  <c r="AE4" i="32"/>
  <c r="AD4" i="32"/>
  <c r="AC4" i="32"/>
  <c r="AB4" i="32"/>
  <c r="AA4" i="32"/>
  <c r="Z4" i="32"/>
  <c r="Y4" i="32"/>
  <c r="X4" i="32"/>
  <c r="W4" i="32"/>
  <c r="V4" i="32"/>
  <c r="U4" i="32"/>
  <c r="T4" i="32"/>
  <c r="S4" i="32"/>
  <c r="R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AU3" i="32"/>
  <c r="AT3" i="32"/>
  <c r="AS3" i="32"/>
  <c r="AR3" i="32"/>
  <c r="AP3" i="32"/>
  <c r="AO3" i="32"/>
  <c r="AN3" i="32"/>
  <c r="AM3" i="32"/>
  <c r="AL3" i="32"/>
  <c r="AK3" i="32"/>
  <c r="AJ3" i="32"/>
  <c r="AI3" i="32"/>
  <c r="AH3" i="32"/>
  <c r="AG3" i="32"/>
  <c r="AF3" i="32"/>
  <c r="AE3" i="32"/>
  <c r="AD3" i="32"/>
  <c r="AC3" i="32"/>
  <c r="AB3" i="32"/>
  <c r="AA3" i="32"/>
  <c r="Z3" i="32"/>
  <c r="Y3" i="32"/>
  <c r="X3" i="32"/>
  <c r="W3" i="32"/>
  <c r="V3" i="32"/>
  <c r="U3" i="32"/>
  <c r="T3" i="32"/>
  <c r="S3" i="32"/>
  <c r="R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S31" i="32" l="1"/>
  <c r="AS31" i="32"/>
  <c r="AA21" i="32"/>
  <c r="C30" i="32"/>
  <c r="J31" i="32"/>
  <c r="K21" i="32"/>
  <c r="AH31" i="32"/>
  <c r="S30" i="32"/>
  <c r="V31" i="32"/>
  <c r="AU30" i="32"/>
  <c r="AP31" i="32"/>
  <c r="O30" i="32"/>
  <c r="AI30" i="32"/>
  <c r="AM30" i="32"/>
  <c r="AQ30" i="32"/>
  <c r="F31" i="32"/>
  <c r="R31" i="32"/>
  <c r="Z31" i="32"/>
  <c r="AL31" i="32"/>
  <c r="S21" i="32"/>
  <c r="AM21" i="32"/>
  <c r="AF13" i="32"/>
  <c r="D25" i="32"/>
  <c r="AB25" i="32"/>
  <c r="E28" i="32"/>
  <c r="H13" i="32"/>
  <c r="AN13" i="32"/>
  <c r="E2" i="32"/>
  <c r="I2" i="32"/>
  <c r="M25" i="32"/>
  <c r="Q2" i="32"/>
  <c r="U2" i="32"/>
  <c r="Y2" i="32"/>
  <c r="AC25" i="32"/>
  <c r="AG2" i="32"/>
  <c r="AK2" i="32"/>
  <c r="AO2" i="32"/>
  <c r="AS25" i="32"/>
  <c r="L2" i="32"/>
  <c r="P2" i="32"/>
  <c r="AF2" i="32"/>
  <c r="AR2" i="32"/>
  <c r="C27" i="32"/>
  <c r="G27" i="32"/>
  <c r="K27" i="32"/>
  <c r="O27" i="32"/>
  <c r="S27" i="32"/>
  <c r="W27" i="32"/>
  <c r="AA27" i="32"/>
  <c r="AE27" i="32"/>
  <c r="AI27" i="32"/>
  <c r="AM27" i="32"/>
  <c r="AQ27" i="32"/>
  <c r="AU27" i="32"/>
  <c r="F28" i="32"/>
  <c r="J28" i="32"/>
  <c r="N28" i="32"/>
  <c r="R28" i="32"/>
  <c r="V28" i="32"/>
  <c r="Z28" i="32"/>
  <c r="AD28" i="32"/>
  <c r="AH28" i="32"/>
  <c r="AL28" i="32"/>
  <c r="AP28" i="32"/>
  <c r="AT28" i="32"/>
  <c r="D30" i="32"/>
  <c r="H30" i="32"/>
  <c r="L30" i="32"/>
  <c r="P30" i="32"/>
  <c r="T30" i="32"/>
  <c r="X30" i="32"/>
  <c r="AB30" i="32"/>
  <c r="AF30" i="32"/>
  <c r="AJ30" i="32"/>
  <c r="AN30" i="32"/>
  <c r="AR30" i="32"/>
  <c r="C31" i="32"/>
  <c r="G31" i="32"/>
  <c r="K31" i="32"/>
  <c r="O31" i="32"/>
  <c r="W31" i="32"/>
  <c r="AA31" i="32"/>
  <c r="AE31" i="32"/>
  <c r="AI31" i="32"/>
  <c r="AM31" i="32"/>
  <c r="AQ31" i="32"/>
  <c r="AU31" i="32"/>
  <c r="D13" i="32"/>
  <c r="L13" i="32"/>
  <c r="P13" i="32"/>
  <c r="J2" i="32"/>
  <c r="N2" i="32"/>
  <c r="Z2" i="32"/>
  <c r="C13" i="32"/>
  <c r="K13" i="32"/>
  <c r="S13" i="32"/>
  <c r="AA13" i="32"/>
  <c r="AI13" i="32"/>
  <c r="AQ13" i="32"/>
  <c r="AP27" i="32"/>
  <c r="AC28" i="32"/>
  <c r="G21" i="32"/>
  <c r="W30" i="32"/>
  <c r="AE21" i="32"/>
  <c r="AD21" i="32"/>
  <c r="AT30" i="32"/>
  <c r="AD2" i="32"/>
  <c r="R10" i="32"/>
  <c r="C21" i="32"/>
  <c r="W21" i="32"/>
  <c r="AI21" i="32"/>
  <c r="G30" i="32"/>
  <c r="AE30" i="32"/>
  <c r="N31" i="32"/>
  <c r="AD31" i="32"/>
  <c r="AT31" i="32"/>
  <c r="T25" i="32"/>
  <c r="K30" i="32"/>
  <c r="AA30" i="32"/>
  <c r="H28" i="32"/>
  <c r="O2" i="32"/>
  <c r="S2" i="32"/>
  <c r="AA2" i="32"/>
  <c r="AI2" i="32"/>
  <c r="I31" i="32"/>
  <c r="AM2" i="32"/>
  <c r="AU2" i="32"/>
  <c r="T13" i="32"/>
  <c r="X13" i="32"/>
  <c r="AB13" i="32"/>
  <c r="AJ13" i="32"/>
  <c r="AR13" i="32"/>
  <c r="AP2" i="32"/>
  <c r="AT2" i="32"/>
  <c r="I27" i="32"/>
  <c r="J27" i="32"/>
  <c r="M28" i="32"/>
  <c r="AU25" i="32"/>
  <c r="X25" i="32"/>
  <c r="Y27" i="32"/>
  <c r="AB28" i="32"/>
  <c r="F30" i="32"/>
  <c r="N30" i="32"/>
  <c r="V21" i="32"/>
  <c r="AD30" i="32"/>
  <c r="AL21" i="32"/>
  <c r="Q31" i="32"/>
  <c r="Y31" i="32"/>
  <c r="AG31" i="32"/>
  <c r="AO31" i="32"/>
  <c r="V30" i="32"/>
  <c r="M27" i="32"/>
  <c r="AK27" i="32"/>
  <c r="T28" i="32"/>
  <c r="AN28" i="32"/>
  <c r="J30" i="32"/>
  <c r="R30" i="32"/>
  <c r="Z30" i="32"/>
  <c r="AH30" i="32"/>
  <c r="AP30" i="32"/>
  <c r="AP32" i="32" s="1"/>
  <c r="E31" i="32"/>
  <c r="M31" i="32"/>
  <c r="U31" i="32"/>
  <c r="AC31" i="32"/>
  <c r="AK31" i="32"/>
  <c r="Z21" i="32"/>
  <c r="AH21" i="32"/>
  <c r="AP21" i="32"/>
  <c r="AL30" i="32"/>
  <c r="F2" i="32"/>
  <c r="R2" i="32"/>
  <c r="V2" i="32"/>
  <c r="AH2" i="32"/>
  <c r="AL2" i="32"/>
  <c r="AC27" i="32"/>
  <c r="AF28" i="32"/>
  <c r="H25" i="32"/>
  <c r="O21" i="32"/>
  <c r="C25" i="32"/>
  <c r="AQ25" i="32"/>
  <c r="E27" i="32"/>
  <c r="U27" i="32"/>
  <c r="AS27" i="32"/>
  <c r="L28" i="32"/>
  <c r="X28" i="32"/>
  <c r="AR28" i="32"/>
  <c r="AT21" i="32"/>
  <c r="G25" i="32"/>
  <c r="K25" i="32"/>
  <c r="W25" i="32"/>
  <c r="AE25" i="32"/>
  <c r="Q27" i="32"/>
  <c r="AG27" i="32"/>
  <c r="AO27" i="32"/>
  <c r="D28" i="32"/>
  <c r="P28" i="32"/>
  <c r="AJ28" i="32"/>
  <c r="G13" i="32"/>
  <c r="O13" i="32"/>
  <c r="W13" i="32"/>
  <c r="AE13" i="32"/>
  <c r="F21" i="32"/>
  <c r="J21" i="32"/>
  <c r="N21" i="32"/>
  <c r="AJ25" i="32"/>
  <c r="AM25" i="32"/>
  <c r="O25" i="32"/>
  <c r="AI25" i="32"/>
  <c r="Z10" i="32"/>
  <c r="AM13" i="32"/>
  <c r="AU13" i="32"/>
  <c r="AK28" i="32"/>
  <c r="G2" i="32"/>
  <c r="W2" i="32"/>
  <c r="AE2" i="32"/>
  <c r="S25" i="32"/>
  <c r="AA25" i="32"/>
  <c r="C2" i="32"/>
  <c r="K2" i="32"/>
  <c r="AQ2" i="32"/>
  <c r="AN25" i="32"/>
  <c r="R27" i="32"/>
  <c r="AH27" i="32"/>
  <c r="U28" i="32"/>
  <c r="AS28" i="32"/>
  <c r="F13" i="32"/>
  <c r="J25" i="32"/>
  <c r="N13" i="32"/>
  <c r="R25" i="32"/>
  <c r="V13" i="32"/>
  <c r="Z25" i="32"/>
  <c r="AD13" i="32"/>
  <c r="AH25" i="32"/>
  <c r="AL13" i="32"/>
  <c r="AP25" i="32"/>
  <c r="AT13" i="32"/>
  <c r="E13" i="32"/>
  <c r="I13" i="32"/>
  <c r="M13" i="32"/>
  <c r="Q13" i="32"/>
  <c r="U13" i="32"/>
  <c r="Y13" i="32"/>
  <c r="AC13" i="32"/>
  <c r="AG13" i="32"/>
  <c r="AK13" i="32"/>
  <c r="AO13" i="32"/>
  <c r="AS13" i="32"/>
  <c r="D21" i="32"/>
  <c r="H21" i="32"/>
  <c r="L21" i="32"/>
  <c r="P21" i="32"/>
  <c r="T21" i="32"/>
  <c r="X27" i="32"/>
  <c r="AB27" i="32"/>
  <c r="AF27" i="32"/>
  <c r="AJ21" i="32"/>
  <c r="AN21" i="32"/>
  <c r="AR27" i="32"/>
  <c r="C28" i="32"/>
  <c r="G28" i="32"/>
  <c r="K28" i="32"/>
  <c r="O28" i="32"/>
  <c r="S28" i="32"/>
  <c r="W28" i="32"/>
  <c r="AA28" i="32"/>
  <c r="AE28" i="32"/>
  <c r="AI28" i="32"/>
  <c r="AM28" i="32"/>
  <c r="AQ28" i="32"/>
  <c r="AU28" i="32"/>
  <c r="E30" i="32"/>
  <c r="I21" i="32"/>
  <c r="M21" i="32"/>
  <c r="Q30" i="32"/>
  <c r="U30" i="32"/>
  <c r="Y21" i="32"/>
  <c r="AC21" i="32"/>
  <c r="AG30" i="32"/>
  <c r="AK30" i="32"/>
  <c r="AO21" i="32"/>
  <c r="AS30" i="32"/>
  <c r="D31" i="32"/>
  <c r="H31" i="32"/>
  <c r="L31" i="32"/>
  <c r="P31" i="32"/>
  <c r="T31" i="32"/>
  <c r="X31" i="32"/>
  <c r="AB31" i="32"/>
  <c r="AF31" i="32"/>
  <c r="AJ31" i="32"/>
  <c r="AN31" i="32"/>
  <c r="AR31" i="32"/>
  <c r="Z13" i="32"/>
  <c r="AR21" i="32"/>
  <c r="Q21" i="32"/>
  <c r="M2" i="32"/>
  <c r="T27" i="32"/>
  <c r="AC2" i="32"/>
  <c r="P27" i="32"/>
  <c r="AH13" i="32"/>
  <c r="AG21" i="32"/>
  <c r="AS2" i="32"/>
  <c r="J13" i="32"/>
  <c r="AP13" i="32"/>
  <c r="AF21" i="32"/>
  <c r="R13" i="32"/>
  <c r="E25" i="32"/>
  <c r="I25" i="32"/>
  <c r="Q25" i="32"/>
  <c r="U25" i="32"/>
  <c r="Y25" i="32"/>
  <c r="AG25" i="32"/>
  <c r="AK25" i="32"/>
  <c r="AO25" i="32"/>
  <c r="H27" i="32"/>
  <c r="L27" i="32"/>
  <c r="AN27" i="32"/>
  <c r="AB21" i="32"/>
  <c r="AS21" i="32"/>
  <c r="E21" i="32"/>
  <c r="U21" i="32"/>
  <c r="AK21" i="32"/>
  <c r="F25" i="32"/>
  <c r="N25" i="32"/>
  <c r="V25" i="32"/>
  <c r="AD25" i="32"/>
  <c r="AL25" i="32"/>
  <c r="AT25" i="32"/>
  <c r="D27" i="32"/>
  <c r="AJ27" i="32"/>
  <c r="I30" i="32"/>
  <c r="M30" i="32"/>
  <c r="Y30" i="32"/>
  <c r="AC30" i="32"/>
  <c r="AO30" i="32"/>
  <c r="X21" i="32"/>
  <c r="L10" i="32"/>
  <c r="X10" i="32"/>
  <c r="AJ10" i="32"/>
  <c r="L25" i="32"/>
  <c r="E10" i="32"/>
  <c r="I10" i="32"/>
  <c r="M10" i="32"/>
  <c r="Q10" i="32"/>
  <c r="U10" i="32"/>
  <c r="Y10" i="32"/>
  <c r="AC10" i="32"/>
  <c r="AG10" i="32"/>
  <c r="AK10" i="32"/>
  <c r="AO10" i="32"/>
  <c r="AS10" i="32"/>
  <c r="AQ21" i="32"/>
  <c r="AU21" i="32"/>
  <c r="R21" i="32"/>
  <c r="P25" i="32"/>
  <c r="AF25" i="32"/>
  <c r="Z27" i="32"/>
  <c r="H10" i="32"/>
  <c r="T10" i="32"/>
  <c r="AF10" i="32"/>
  <c r="AN10" i="32"/>
  <c r="AR25" i="32"/>
  <c r="D2" i="32"/>
  <c r="H2" i="32"/>
  <c r="T2" i="32"/>
  <c r="X2" i="32"/>
  <c r="AB2" i="32"/>
  <c r="AJ2" i="32"/>
  <c r="AN2" i="32"/>
  <c r="F27" i="32"/>
  <c r="N27" i="32"/>
  <c r="V27" i="32"/>
  <c r="AD27" i="32"/>
  <c r="AL27" i="32"/>
  <c r="AT27" i="32"/>
  <c r="F10" i="32"/>
  <c r="J10" i="32"/>
  <c r="N10" i="32"/>
  <c r="V10" i="32"/>
  <c r="AD10" i="32"/>
  <c r="AH10" i="32"/>
  <c r="AL10" i="32"/>
  <c r="AP10" i="32"/>
  <c r="AT10" i="32"/>
  <c r="D10" i="32"/>
  <c r="P10" i="32"/>
  <c r="AB10" i="32"/>
  <c r="AR10" i="32"/>
  <c r="I28" i="32"/>
  <c r="Q28" i="32"/>
  <c r="Y28" i="32"/>
  <c r="AG28" i="32"/>
  <c r="AO28" i="32"/>
  <c r="C10" i="32"/>
  <c r="G10" i="32"/>
  <c r="K10" i="32"/>
  <c r="O10" i="32"/>
  <c r="S10" i="32"/>
  <c r="W10" i="32"/>
  <c r="AA10" i="32"/>
  <c r="AE10" i="32"/>
  <c r="AI10" i="32"/>
  <c r="AM10" i="32"/>
  <c r="AQ10" i="32"/>
  <c r="AU10" i="32"/>
  <c r="AK26" i="32" l="1"/>
  <c r="AI29" i="32"/>
  <c r="AS24" i="32"/>
  <c r="S24" i="32"/>
  <c r="AS26" i="32"/>
  <c r="AS32" i="32"/>
  <c r="S26" i="32"/>
  <c r="S32" i="32"/>
  <c r="AN24" i="32"/>
  <c r="K29" i="32"/>
  <c r="AL29" i="32"/>
  <c r="J29" i="32"/>
  <c r="W32" i="32"/>
  <c r="AU32" i="32"/>
  <c r="O29" i="32"/>
  <c r="AM29" i="32"/>
  <c r="C32" i="32"/>
  <c r="C29" i="32"/>
  <c r="AQ29" i="32"/>
  <c r="AG24" i="32"/>
  <c r="Q24" i="32"/>
  <c r="S29" i="32"/>
  <c r="AU29" i="32"/>
  <c r="AH26" i="32"/>
  <c r="V29" i="32"/>
  <c r="AM32" i="32"/>
  <c r="Z29" i="32"/>
  <c r="AC24" i="32"/>
  <c r="AK24" i="32"/>
  <c r="U24" i="32"/>
  <c r="E24" i="32"/>
  <c r="F29" i="32"/>
  <c r="P24" i="32"/>
  <c r="O32" i="32"/>
  <c r="AI32" i="32"/>
  <c r="R29" i="32"/>
  <c r="C24" i="32"/>
  <c r="AE24" i="32"/>
  <c r="AQ32" i="32"/>
  <c r="AF24" i="32"/>
  <c r="H32" i="32"/>
  <c r="X32" i="32"/>
  <c r="AA29" i="32"/>
  <c r="AN32" i="32"/>
  <c r="AN29" i="32"/>
  <c r="X29" i="32"/>
  <c r="H29" i="32"/>
  <c r="AI26" i="32"/>
  <c r="C26" i="32"/>
  <c r="L24" i="32"/>
  <c r="AJ32" i="32"/>
  <c r="W24" i="32"/>
  <c r="H24" i="32"/>
  <c r="E26" i="32"/>
  <c r="P29" i="32"/>
  <c r="AA26" i="32"/>
  <c r="W29" i="32"/>
  <c r="AF29" i="32"/>
  <c r="AQ26" i="32"/>
  <c r="K26" i="32"/>
  <c r="L32" i="32"/>
  <c r="P32" i="32"/>
  <c r="N24" i="32"/>
  <c r="D24" i="32"/>
  <c r="K24" i="32"/>
  <c r="AP26" i="32"/>
  <c r="AO24" i="32"/>
  <c r="Y24" i="32"/>
  <c r="I24" i="32"/>
  <c r="AE29" i="32"/>
  <c r="T32" i="32"/>
  <c r="Z24" i="32"/>
  <c r="AJ29" i="32"/>
  <c r="T29" i="32"/>
  <c r="D29" i="32"/>
  <c r="AU26" i="32"/>
  <c r="AE26" i="32"/>
  <c r="O26" i="32"/>
  <c r="AR32" i="32"/>
  <c r="AB32" i="32"/>
  <c r="AT29" i="32"/>
  <c r="D32" i="32"/>
  <c r="J24" i="32"/>
  <c r="AR29" i="32"/>
  <c r="AB29" i="32"/>
  <c r="L29" i="32"/>
  <c r="AM26" i="32"/>
  <c r="W26" i="32"/>
  <c r="G26" i="32"/>
  <c r="AD24" i="32"/>
  <c r="AQ24" i="32"/>
  <c r="AR24" i="32"/>
  <c r="G29" i="32"/>
  <c r="AC26" i="32"/>
  <c r="AI24" i="32"/>
  <c r="AA24" i="32"/>
  <c r="G32" i="32"/>
  <c r="O24" i="32"/>
  <c r="I29" i="32"/>
  <c r="AE32" i="32"/>
  <c r="X24" i="32"/>
  <c r="AG29" i="32"/>
  <c r="V24" i="32"/>
  <c r="K32" i="32"/>
  <c r="AB24" i="32"/>
  <c r="AT24" i="32"/>
  <c r="AM24" i="32"/>
  <c r="N29" i="32"/>
  <c r="AD29" i="32"/>
  <c r="AA32" i="32"/>
  <c r="AJ24" i="32"/>
  <c r="AS29" i="32"/>
  <c r="AU24" i="32"/>
  <c r="Q29" i="32"/>
  <c r="F24" i="32"/>
  <c r="R24" i="32"/>
  <c r="I26" i="32"/>
  <c r="T24" i="32"/>
  <c r="AP24" i="32"/>
  <c r="Q26" i="32"/>
  <c r="AK32" i="32"/>
  <c r="E29" i="32"/>
  <c r="AF26" i="32"/>
  <c r="M26" i="32"/>
  <c r="J32" i="32"/>
  <c r="AF32" i="32"/>
  <c r="AP29" i="32"/>
  <c r="J26" i="32"/>
  <c r="AC29" i="32"/>
  <c r="M24" i="32"/>
  <c r="Y26" i="32"/>
  <c r="Y29" i="32"/>
  <c r="AO29" i="32"/>
  <c r="AL24" i="32"/>
  <c r="Q32" i="32"/>
  <c r="M29" i="32"/>
  <c r="R32" i="32"/>
  <c r="G24" i="32"/>
  <c r="U29" i="32"/>
  <c r="AH32" i="32"/>
  <c r="AH29" i="32"/>
  <c r="AG26" i="32"/>
  <c r="R26" i="32"/>
  <c r="AK29" i="32"/>
  <c r="X26" i="32"/>
  <c r="P26" i="32"/>
  <c r="E32" i="32"/>
  <c r="AH24" i="32"/>
  <c r="AG32" i="32"/>
  <c r="L26" i="32"/>
  <c r="U26" i="32"/>
  <c r="AR26" i="32"/>
  <c r="AB26" i="32"/>
  <c r="AO26" i="32"/>
  <c r="U32" i="32"/>
  <c r="AC32" i="32"/>
  <c r="T26" i="32"/>
  <c r="D26" i="32"/>
  <c r="AN26" i="32"/>
  <c r="M32" i="32"/>
  <c r="H26" i="32"/>
  <c r="AJ26" i="32"/>
  <c r="I32" i="32"/>
  <c r="Y32" i="32"/>
  <c r="AO32" i="32"/>
  <c r="AL26" i="32"/>
  <c r="AL32" i="32"/>
  <c r="F32" i="32"/>
  <c r="F26" i="32"/>
  <c r="AT26" i="32"/>
  <c r="AT32" i="32"/>
  <c r="N32" i="32"/>
  <c r="N26" i="32"/>
  <c r="AD26" i="32"/>
  <c r="AD32" i="32"/>
  <c r="V32" i="32"/>
  <c r="V26" i="32"/>
  <c r="Z26" i="32"/>
  <c r="Z32" i="32"/>
  <c r="G76" i="31"/>
  <c r="G63" i="31"/>
  <c r="G50" i="31"/>
  <c r="G37" i="31"/>
  <c r="G24" i="31"/>
  <c r="C76" i="31"/>
  <c r="C50" i="31"/>
  <c r="C24" i="31"/>
  <c r="G11" i="31"/>
  <c r="C11" i="31"/>
  <c r="C19" i="31"/>
  <c r="G19" i="31"/>
  <c r="C72" i="31"/>
  <c r="C71" i="31" s="1"/>
  <c r="G71" i="31"/>
  <c r="G58" i="31"/>
  <c r="C58" i="31"/>
  <c r="G45" i="31"/>
  <c r="C45" i="31"/>
  <c r="G32" i="31"/>
  <c r="C32" i="31"/>
  <c r="G6" i="31"/>
  <c r="C6" i="31"/>
  <c r="G27" i="31" l="1"/>
  <c r="F63" i="31"/>
  <c r="F37" i="31"/>
  <c r="F76" i="31"/>
  <c r="G14" i="31"/>
  <c r="D24" i="31"/>
  <c r="G79" i="31"/>
  <c r="H80" i="31"/>
  <c r="D63" i="31"/>
  <c r="H54" i="31"/>
  <c r="F24" i="31"/>
  <c r="H67" i="31"/>
  <c r="D76" i="31"/>
  <c r="F50" i="31"/>
  <c r="C79" i="31"/>
  <c r="C53" i="31"/>
  <c r="H15" i="31"/>
  <c r="D37" i="31"/>
  <c r="G40" i="31"/>
  <c r="G53" i="31"/>
  <c r="H28" i="31"/>
  <c r="C14" i="31"/>
  <c r="F11" i="31"/>
  <c r="C27" i="31"/>
  <c r="G66" i="31"/>
  <c r="D11" i="31"/>
  <c r="C37" i="31"/>
  <c r="D50" i="31"/>
  <c r="C63" i="31"/>
  <c r="C40" i="31" l="1"/>
  <c r="C66" i="31"/>
  <c r="E70" i="25" l="1"/>
  <c r="E72" i="25"/>
  <c r="E79" i="25" l="1"/>
  <c r="E75" i="25"/>
  <c r="E78" i="25"/>
  <c r="E74" i="25"/>
  <c r="E91" i="25"/>
  <c r="E71" i="25"/>
  <c r="E82" i="25"/>
  <c r="E83" i="25"/>
  <c r="E81" i="25"/>
  <c r="E69" i="25"/>
  <c r="E106" i="25"/>
  <c r="E94" i="25"/>
  <c r="E105" i="25"/>
  <c r="E87" i="25"/>
  <c r="E95" i="25"/>
  <c r="F97" i="25"/>
  <c r="F80" i="25"/>
  <c r="G2" i="25"/>
  <c r="E103" i="25"/>
  <c r="E96" i="25"/>
  <c r="E100" i="25"/>
  <c r="E98" i="25"/>
  <c r="E93" i="25"/>
  <c r="E80" i="25"/>
  <c r="E76" i="25"/>
  <c r="E77" i="25"/>
  <c r="E101" i="25"/>
  <c r="E92" i="25"/>
  <c r="E99" i="25"/>
  <c r="E104" i="25"/>
  <c r="E102" i="25"/>
  <c r="E97" i="25"/>
  <c r="E68" i="25"/>
  <c r="E73" i="25"/>
  <c r="E84" i="25"/>
  <c r="E89" i="25" l="1"/>
  <c r="E4" i="25"/>
  <c r="F71" i="25"/>
  <c r="F95" i="25"/>
  <c r="G48" i="25"/>
  <c r="G43" i="25"/>
  <c r="G46" i="25"/>
  <c r="G51" i="25"/>
  <c r="G55" i="25"/>
  <c r="G59" i="25"/>
  <c r="G63" i="25"/>
  <c r="G47" i="25"/>
  <c r="G52" i="25"/>
  <c r="G56" i="25"/>
  <c r="G60" i="25"/>
  <c r="G64" i="25"/>
  <c r="G49" i="25"/>
  <c r="G57" i="25"/>
  <c r="G44" i="25"/>
  <c r="G50" i="25"/>
  <c r="G58" i="25"/>
  <c r="G61" i="25"/>
  <c r="G30" i="25"/>
  <c r="G34" i="25"/>
  <c r="G38" i="25"/>
  <c r="G42" i="25"/>
  <c r="G36" i="25"/>
  <c r="G40" i="25"/>
  <c r="G29" i="25"/>
  <c r="G33" i="25"/>
  <c r="G45" i="25"/>
  <c r="G62" i="25"/>
  <c r="G27" i="25"/>
  <c r="G31" i="25"/>
  <c r="G35" i="25"/>
  <c r="G39" i="25"/>
  <c r="G26" i="25"/>
  <c r="G53" i="25"/>
  <c r="G28" i="25"/>
  <c r="G32" i="25"/>
  <c r="G54" i="25"/>
  <c r="G37" i="25"/>
  <c r="G41" i="25"/>
  <c r="F74" i="25"/>
  <c r="F92" i="25"/>
  <c r="F82" i="25"/>
  <c r="F78" i="25"/>
  <c r="F75" i="25"/>
  <c r="F72" i="25"/>
  <c r="F100" i="25"/>
  <c r="F101" i="25"/>
  <c r="F105" i="25"/>
  <c r="F103" i="25"/>
  <c r="F98" i="25"/>
  <c r="F93" i="25"/>
  <c r="F96" i="25"/>
  <c r="F104" i="25"/>
  <c r="F91" i="25"/>
  <c r="F70" i="25"/>
  <c r="F83" i="25"/>
  <c r="F77" i="25"/>
  <c r="F69" i="25"/>
  <c r="F76" i="25"/>
  <c r="F79" i="25"/>
  <c r="F102" i="25"/>
  <c r="F73" i="25"/>
  <c r="F81" i="25"/>
  <c r="F84" i="25"/>
  <c r="F106" i="25"/>
  <c r="E90" i="25"/>
  <c r="E85" i="25"/>
  <c r="H2" i="25"/>
  <c r="F68" i="25"/>
  <c r="F99" i="25"/>
  <c r="F94" i="25"/>
  <c r="E88" i="25"/>
  <c r="E86" i="25"/>
  <c r="G4" i="25" l="1"/>
  <c r="G5" i="25" s="1"/>
  <c r="F86" i="25"/>
  <c r="F4" i="25"/>
  <c r="G78" i="25"/>
  <c r="F88" i="25"/>
  <c r="F87" i="25"/>
  <c r="F89" i="25"/>
  <c r="G75" i="25"/>
  <c r="H43" i="25"/>
  <c r="H44" i="25"/>
  <c r="H45" i="25"/>
  <c r="H46" i="25"/>
  <c r="H47" i="25"/>
  <c r="H48" i="25"/>
  <c r="H50" i="25"/>
  <c r="H51" i="25"/>
  <c r="H52" i="25"/>
  <c r="H53" i="25"/>
  <c r="H49" i="25"/>
  <c r="H26" i="25"/>
  <c r="H30" i="25"/>
  <c r="H34" i="25"/>
  <c r="H38" i="25"/>
  <c r="H42" i="25"/>
  <c r="H32" i="25"/>
  <c r="H40" i="25"/>
  <c r="H33" i="25"/>
  <c r="H54" i="25"/>
  <c r="H55" i="25"/>
  <c r="H56" i="25"/>
  <c r="H57" i="25"/>
  <c r="H58" i="25"/>
  <c r="H59" i="25"/>
  <c r="H60" i="25"/>
  <c r="H61" i="25"/>
  <c r="H62" i="25"/>
  <c r="H63" i="25"/>
  <c r="H64" i="25"/>
  <c r="H27" i="25"/>
  <c r="H31" i="25"/>
  <c r="H35" i="25"/>
  <c r="H39" i="25"/>
  <c r="H28" i="25"/>
  <c r="H36" i="25"/>
  <c r="H29" i="25"/>
  <c r="H37" i="25"/>
  <c r="H41" i="25"/>
  <c r="G97" i="25"/>
  <c r="G71" i="25"/>
  <c r="G81" i="25"/>
  <c r="G82" i="25"/>
  <c r="G69" i="25"/>
  <c r="G94" i="25"/>
  <c r="G84" i="25"/>
  <c r="G102" i="25"/>
  <c r="G92" i="25"/>
  <c r="G83" i="25"/>
  <c r="G99" i="25"/>
  <c r="G73" i="25"/>
  <c r="G80" i="25"/>
  <c r="G86" i="25"/>
  <c r="G105" i="25"/>
  <c r="G96" i="25"/>
  <c r="G103" i="25"/>
  <c r="G68" i="25"/>
  <c r="G77" i="25"/>
  <c r="G93" i="25"/>
  <c r="G106" i="25"/>
  <c r="G100" i="25"/>
  <c r="G91" i="25"/>
  <c r="G6" i="25" s="1"/>
  <c r="G70" i="25"/>
  <c r="I2" i="25"/>
  <c r="G72" i="25"/>
  <c r="G74" i="25"/>
  <c r="G76" i="25"/>
  <c r="G79" i="25"/>
  <c r="G98" i="25"/>
  <c r="G101" i="25"/>
  <c r="G88" i="25"/>
  <c r="G104" i="25"/>
  <c r="G95" i="25"/>
  <c r="F85" i="25"/>
  <c r="F90" i="25"/>
  <c r="H102" i="25" l="1"/>
  <c r="H4" i="25"/>
  <c r="H5" i="25" s="1"/>
  <c r="H91" i="25"/>
  <c r="H6" i="25" s="1"/>
  <c r="I43" i="25"/>
  <c r="I4" i="25" s="1"/>
  <c r="I5" i="25" s="1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44" i="25"/>
  <c r="I45" i="25"/>
  <c r="I46" i="25"/>
  <c r="I47" i="25"/>
  <c r="I48" i="25"/>
  <c r="I27" i="25"/>
  <c r="I32" i="25"/>
  <c r="I36" i="25"/>
  <c r="I49" i="25"/>
  <c r="I26" i="25"/>
  <c r="I31" i="25"/>
  <c r="I35" i="25"/>
  <c r="I39" i="25"/>
  <c r="I34" i="25"/>
  <c r="I29" i="25"/>
  <c r="I28" i="25"/>
  <c r="I33" i="25"/>
  <c r="I42" i="25"/>
  <c r="I30" i="25"/>
  <c r="I38" i="25"/>
  <c r="I41" i="25"/>
  <c r="I37" i="25"/>
  <c r="I40" i="25"/>
  <c r="G7" i="25"/>
  <c r="G8" i="25" s="1"/>
  <c r="G89" i="25"/>
  <c r="H95" i="25"/>
  <c r="H103" i="25"/>
  <c r="H72" i="25"/>
  <c r="H73" i="25"/>
  <c r="H80" i="25"/>
  <c r="H71" i="25"/>
  <c r="H81" i="25"/>
  <c r="H98" i="25"/>
  <c r="H105" i="25"/>
  <c r="H96" i="25"/>
  <c r="H79" i="25"/>
  <c r="H94" i="25"/>
  <c r="H99" i="25"/>
  <c r="H7" i="25" s="1"/>
  <c r="G87" i="25"/>
  <c r="H76" i="25"/>
  <c r="J2" i="25"/>
  <c r="H83" i="25"/>
  <c r="H70" i="25"/>
  <c r="H87" i="25"/>
  <c r="H93" i="25"/>
  <c r="H84" i="25"/>
  <c r="H100" i="25"/>
  <c r="H89" i="25"/>
  <c r="H86" i="25"/>
  <c r="H75" i="25"/>
  <c r="H69" i="25"/>
  <c r="H74" i="25"/>
  <c r="H97" i="25"/>
  <c r="H88" i="25"/>
  <c r="H104" i="25"/>
  <c r="H68" i="25"/>
  <c r="H78" i="25"/>
  <c r="H77" i="25"/>
  <c r="H82" i="25"/>
  <c r="H106" i="25"/>
  <c r="H101" i="25"/>
  <c r="H92" i="25"/>
  <c r="G85" i="25"/>
  <c r="G90" i="25"/>
  <c r="H8" i="25" l="1"/>
  <c r="I96" i="25"/>
  <c r="I103" i="25"/>
  <c r="J44" i="25"/>
  <c r="J45" i="25"/>
  <c r="J46" i="25"/>
  <c r="J47" i="25"/>
  <c r="J48" i="25"/>
  <c r="J49" i="25"/>
  <c r="J43" i="25"/>
  <c r="J4" i="25" s="1"/>
  <c r="J5" i="25" s="1"/>
  <c r="J26" i="25"/>
  <c r="J50" i="25"/>
  <c r="J51" i="25"/>
  <c r="J52" i="25"/>
  <c r="J53" i="25"/>
  <c r="J54" i="25"/>
  <c r="J55" i="25"/>
  <c r="J56" i="25"/>
  <c r="J57" i="25"/>
  <c r="J58" i="25"/>
  <c r="J59" i="25"/>
  <c r="J60" i="25"/>
  <c r="J61" i="25"/>
  <c r="J62" i="25"/>
  <c r="J63" i="25"/>
  <c r="J64" i="25"/>
  <c r="J28" i="25"/>
  <c r="J29" i="25"/>
  <c r="J33" i="25"/>
  <c r="J37" i="25"/>
  <c r="J27" i="25"/>
  <c r="J32" i="25"/>
  <c r="J36" i="25"/>
  <c r="J35" i="25"/>
  <c r="J40" i="25"/>
  <c r="J30" i="25"/>
  <c r="J34" i="25"/>
  <c r="J31" i="25"/>
  <c r="J39" i="25"/>
  <c r="J42" i="25"/>
  <c r="J38" i="25"/>
  <c r="J41" i="25"/>
  <c r="I91" i="25"/>
  <c r="I99" i="25"/>
  <c r="I94" i="25"/>
  <c r="I100" i="25"/>
  <c r="I104" i="25"/>
  <c r="I102" i="25"/>
  <c r="I97" i="25"/>
  <c r="I68" i="25"/>
  <c r="I73" i="25"/>
  <c r="I89" i="25"/>
  <c r="K2" i="25"/>
  <c r="I84" i="25"/>
  <c r="I82" i="25"/>
  <c r="I106" i="25"/>
  <c r="I101" i="25"/>
  <c r="I81" i="25"/>
  <c r="I80" i="25"/>
  <c r="I77" i="25"/>
  <c r="I74" i="25"/>
  <c r="I83" i="25"/>
  <c r="I87" i="25"/>
  <c r="I105" i="25"/>
  <c r="I69" i="25"/>
  <c r="I76" i="25"/>
  <c r="I78" i="25"/>
  <c r="I71" i="25"/>
  <c r="H85" i="25"/>
  <c r="H90" i="25"/>
  <c r="I79" i="25"/>
  <c r="I72" i="25"/>
  <c r="I70" i="25"/>
  <c r="I75" i="25"/>
  <c r="I92" i="25"/>
  <c r="I95" i="25"/>
  <c r="I98" i="25"/>
  <c r="I93" i="25"/>
  <c r="I18" i="25" l="1"/>
  <c r="J100" i="25"/>
  <c r="J95" i="25"/>
  <c r="J101" i="25"/>
  <c r="J97" i="25"/>
  <c r="J102" i="25"/>
  <c r="J91" i="25"/>
  <c r="J6" i="25" s="1"/>
  <c r="I16" i="25"/>
  <c r="I17" i="25"/>
  <c r="I7" i="25"/>
  <c r="I15" i="25"/>
  <c r="I6" i="25"/>
  <c r="I14" i="25"/>
  <c r="I13" i="25"/>
  <c r="J77" i="25"/>
  <c r="J73" i="25"/>
  <c r="J80" i="25"/>
  <c r="K44" i="25"/>
  <c r="K45" i="25"/>
  <c r="K46" i="25"/>
  <c r="K47" i="25"/>
  <c r="K48" i="25"/>
  <c r="K49" i="25"/>
  <c r="K27" i="25"/>
  <c r="K43" i="25"/>
  <c r="K4" i="25" s="1"/>
  <c r="K5" i="25" s="1"/>
  <c r="K26" i="25"/>
  <c r="K50" i="25"/>
  <c r="K51" i="25"/>
  <c r="K52" i="25"/>
  <c r="K53" i="25"/>
  <c r="K54" i="25"/>
  <c r="K55" i="25"/>
  <c r="K56" i="25"/>
  <c r="K57" i="25"/>
  <c r="K58" i="25"/>
  <c r="K59" i="25"/>
  <c r="K60" i="25"/>
  <c r="K61" i="25"/>
  <c r="K62" i="25"/>
  <c r="K63" i="25"/>
  <c r="K64" i="25"/>
  <c r="K30" i="25"/>
  <c r="K34" i="25"/>
  <c r="K38" i="25"/>
  <c r="K28" i="25"/>
  <c r="K29" i="25"/>
  <c r="K33" i="25"/>
  <c r="K37" i="25"/>
  <c r="K36" i="25"/>
  <c r="K41" i="25"/>
  <c r="K31" i="25"/>
  <c r="K35" i="25"/>
  <c r="K40" i="25"/>
  <c r="K32" i="25"/>
  <c r="K39" i="25"/>
  <c r="K42" i="25"/>
  <c r="I88" i="25"/>
  <c r="J78" i="25"/>
  <c r="J96" i="25"/>
  <c r="J93" i="25"/>
  <c r="J104" i="25"/>
  <c r="J92" i="25"/>
  <c r="J105" i="25"/>
  <c r="J68" i="25"/>
  <c r="J106" i="25"/>
  <c r="J89" i="25"/>
  <c r="J82" i="25"/>
  <c r="J74" i="25"/>
  <c r="J84" i="25"/>
  <c r="J72" i="25"/>
  <c r="J83" i="25"/>
  <c r="J99" i="25"/>
  <c r="J7" i="25" s="1"/>
  <c r="J94" i="25"/>
  <c r="I90" i="25"/>
  <c r="I85" i="25"/>
  <c r="J70" i="25"/>
  <c r="J81" i="25"/>
  <c r="L2" i="25"/>
  <c r="J75" i="25"/>
  <c r="J69" i="25"/>
  <c r="J71" i="25"/>
  <c r="J76" i="25"/>
  <c r="J79" i="25"/>
  <c r="J103" i="25"/>
  <c r="J98" i="25"/>
  <c r="I86" i="25"/>
  <c r="J8" i="25" l="1"/>
  <c r="I19" i="25"/>
  <c r="I8" i="25"/>
  <c r="K101" i="25"/>
  <c r="L43" i="25"/>
  <c r="L4" i="25" s="1"/>
  <c r="L5" i="25" s="1"/>
  <c r="L44" i="25"/>
  <c r="L45" i="25"/>
  <c r="L46" i="25"/>
  <c r="L47" i="25"/>
  <c r="L48" i="25"/>
  <c r="L49" i="25"/>
  <c r="L28" i="25"/>
  <c r="L31" i="25"/>
  <c r="L35" i="25"/>
  <c r="L39" i="25"/>
  <c r="L50" i="25"/>
  <c r="L51" i="25"/>
  <c r="L52" i="25"/>
  <c r="L53" i="25"/>
  <c r="L54" i="25"/>
  <c r="L55" i="25"/>
  <c r="L56" i="25"/>
  <c r="L57" i="25"/>
  <c r="L58" i="25"/>
  <c r="L59" i="25"/>
  <c r="L60" i="25"/>
  <c r="L61" i="25"/>
  <c r="L62" i="25"/>
  <c r="L63" i="25"/>
  <c r="L64" i="25"/>
  <c r="L30" i="25"/>
  <c r="L34" i="25"/>
  <c r="L38" i="25"/>
  <c r="L29" i="25"/>
  <c r="L37" i="25"/>
  <c r="L42" i="25"/>
  <c r="L32" i="25"/>
  <c r="L36" i="25"/>
  <c r="L41" i="25"/>
  <c r="L26" i="25"/>
  <c r="L27" i="25"/>
  <c r="L33" i="25"/>
  <c r="L40" i="25"/>
  <c r="K97" i="25"/>
  <c r="K104" i="25"/>
  <c r="K95" i="25"/>
  <c r="K93" i="25"/>
  <c r="K78" i="25"/>
  <c r="K72" i="25"/>
  <c r="K84" i="25"/>
  <c r="J87" i="25"/>
  <c r="K75" i="25"/>
  <c r="K76" i="25"/>
  <c r="K70" i="25"/>
  <c r="K81" i="25"/>
  <c r="K88" i="25"/>
  <c r="K98" i="25"/>
  <c r="K92" i="25"/>
  <c r="K83" i="25"/>
  <c r="K99" i="25"/>
  <c r="K7" i="25" s="1"/>
  <c r="J86" i="25"/>
  <c r="K68" i="25"/>
  <c r="K82" i="25"/>
  <c r="K74" i="25"/>
  <c r="K69" i="25"/>
  <c r="K106" i="25"/>
  <c r="K94" i="25"/>
  <c r="K102" i="25"/>
  <c r="K96" i="25"/>
  <c r="K103" i="25"/>
  <c r="K71" i="25"/>
  <c r="K77" i="25"/>
  <c r="J85" i="25"/>
  <c r="J90" i="25"/>
  <c r="M2" i="25"/>
  <c r="K79" i="25"/>
  <c r="K73" i="25"/>
  <c r="K80" i="25"/>
  <c r="K105" i="25"/>
  <c r="K100" i="25"/>
  <c r="K91" i="25"/>
  <c r="K6" i="25" s="1"/>
  <c r="J88" i="25"/>
  <c r="M43" i="25" l="1"/>
  <c r="M4" i="25" s="1"/>
  <c r="M5" i="25" s="1"/>
  <c r="M50" i="25"/>
  <c r="M51" i="25"/>
  <c r="M52" i="25"/>
  <c r="M53" i="25"/>
  <c r="M54" i="25"/>
  <c r="M55" i="25"/>
  <c r="M56" i="25"/>
  <c r="M57" i="25"/>
  <c r="M58" i="25"/>
  <c r="M59" i="25"/>
  <c r="M60" i="25"/>
  <c r="M61" i="25"/>
  <c r="M62" i="25"/>
  <c r="M63" i="25"/>
  <c r="M64" i="25"/>
  <c r="M49" i="25"/>
  <c r="M45" i="25"/>
  <c r="M47" i="25"/>
  <c r="M32" i="25"/>
  <c r="M36" i="25"/>
  <c r="M31" i="25"/>
  <c r="M35" i="25"/>
  <c r="M46" i="25"/>
  <c r="M30" i="25"/>
  <c r="M38" i="25"/>
  <c r="M39" i="25"/>
  <c r="M26" i="25"/>
  <c r="M27" i="25"/>
  <c r="M33" i="25"/>
  <c r="M40" i="25"/>
  <c r="M29" i="25"/>
  <c r="M37" i="25"/>
  <c r="M42" i="25"/>
  <c r="M44" i="25"/>
  <c r="M48" i="25"/>
  <c r="M28" i="25"/>
  <c r="M34" i="25"/>
  <c r="M41" i="25"/>
  <c r="K8" i="25"/>
  <c r="L78" i="25"/>
  <c r="L77" i="25"/>
  <c r="L74" i="25"/>
  <c r="L81" i="25"/>
  <c r="K89" i="25"/>
  <c r="L105" i="25"/>
  <c r="L96" i="25"/>
  <c r="K87" i="25"/>
  <c r="L68" i="25"/>
  <c r="L80" i="25"/>
  <c r="L71" i="25"/>
  <c r="L73" i="25"/>
  <c r="L79" i="25"/>
  <c r="L91" i="25"/>
  <c r="L6" i="25" s="1"/>
  <c r="L87" i="25"/>
  <c r="L93" i="25"/>
  <c r="L84" i="25"/>
  <c r="L72" i="25"/>
  <c r="L95" i="25"/>
  <c r="L75" i="25"/>
  <c r="N2" i="25"/>
  <c r="L83" i="25"/>
  <c r="L99" i="25"/>
  <c r="L7" i="25" s="1"/>
  <c r="L94" i="25"/>
  <c r="L97" i="25"/>
  <c r="L88" i="25"/>
  <c r="L104" i="25"/>
  <c r="L76" i="25"/>
  <c r="L69" i="25"/>
  <c r="L82" i="25"/>
  <c r="L70" i="25"/>
  <c r="L98" i="25"/>
  <c r="L102" i="25"/>
  <c r="L103" i="25"/>
  <c r="L101" i="25"/>
  <c r="L92" i="25"/>
  <c r="K85" i="25"/>
  <c r="K90" i="25"/>
  <c r="L106" i="25"/>
  <c r="L100" i="25"/>
  <c r="K86" i="25"/>
  <c r="M93" i="25" l="1"/>
  <c r="M69" i="25"/>
  <c r="M98" i="25"/>
  <c r="M94" i="25"/>
  <c r="M74" i="25"/>
  <c r="M70" i="25"/>
  <c r="N43" i="25"/>
  <c r="N4" i="25" s="1"/>
  <c r="N5" i="25" s="1"/>
  <c r="N50" i="25"/>
  <c r="N51" i="25"/>
  <c r="N52" i="25"/>
  <c r="N26" i="25"/>
  <c r="N53" i="25"/>
  <c r="N54" i="25"/>
  <c r="N55" i="25"/>
  <c r="N56" i="25"/>
  <c r="N57" i="25"/>
  <c r="N58" i="25"/>
  <c r="N59" i="25"/>
  <c r="N60" i="25"/>
  <c r="N61" i="25"/>
  <c r="N62" i="25"/>
  <c r="N63" i="25"/>
  <c r="N64" i="25"/>
  <c r="N27" i="25"/>
  <c r="N29" i="25"/>
  <c r="N33" i="25"/>
  <c r="N37" i="25"/>
  <c r="N45" i="25"/>
  <c r="N47" i="25"/>
  <c r="N32" i="25"/>
  <c r="N36" i="25"/>
  <c r="N31" i="25"/>
  <c r="N40" i="25"/>
  <c r="N42" i="25"/>
  <c r="N48" i="25"/>
  <c r="N34" i="25"/>
  <c r="N41" i="25"/>
  <c r="N46" i="25"/>
  <c r="N30" i="25"/>
  <c r="N38" i="25"/>
  <c r="N39" i="25"/>
  <c r="N49" i="25"/>
  <c r="N35" i="25"/>
  <c r="N44" i="25"/>
  <c r="N28" i="25"/>
  <c r="M91" i="25"/>
  <c r="M6" i="25" s="1"/>
  <c r="M80" i="25"/>
  <c r="M75" i="25"/>
  <c r="M99" i="25"/>
  <c r="M7" i="25" s="1"/>
  <c r="L8" i="25"/>
  <c r="M77" i="25"/>
  <c r="M83" i="25"/>
  <c r="M96" i="25"/>
  <c r="M103" i="25"/>
  <c r="M95" i="25"/>
  <c r="M92" i="25"/>
  <c r="M100" i="25"/>
  <c r="M82" i="25"/>
  <c r="M84" i="25"/>
  <c r="M72" i="25"/>
  <c r="M87" i="25"/>
  <c r="M104" i="25"/>
  <c r="M102" i="25"/>
  <c r="M97" i="25"/>
  <c r="L85" i="25"/>
  <c r="L90" i="25"/>
  <c r="M68" i="25"/>
  <c r="M79" i="25"/>
  <c r="O2" i="25"/>
  <c r="M106" i="25"/>
  <c r="M101" i="25"/>
  <c r="L86" i="25"/>
  <c r="L89" i="25"/>
  <c r="M73" i="25"/>
  <c r="M76" i="25"/>
  <c r="M81" i="25"/>
  <c r="M71" i="25"/>
  <c r="M78" i="25"/>
  <c r="M105" i="25"/>
  <c r="N77" i="25" l="1"/>
  <c r="N81" i="25"/>
  <c r="N71" i="25"/>
  <c r="N95" i="25"/>
  <c r="N91" i="25"/>
  <c r="N6" i="25" s="1"/>
  <c r="N105" i="25"/>
  <c r="N96" i="25"/>
  <c r="N93" i="25"/>
  <c r="O44" i="25"/>
  <c r="O45" i="25"/>
  <c r="O46" i="25"/>
  <c r="O47" i="25"/>
  <c r="O48" i="25"/>
  <c r="O49" i="25"/>
  <c r="O27" i="25"/>
  <c r="O50" i="25"/>
  <c r="O51" i="25"/>
  <c r="O52" i="25"/>
  <c r="O26" i="25"/>
  <c r="O43" i="25"/>
  <c r="O4" i="25" s="1"/>
  <c r="O5" i="25" s="1"/>
  <c r="O28" i="25"/>
  <c r="O30" i="25"/>
  <c r="O34" i="25"/>
  <c r="O38" i="25"/>
  <c r="O29" i="25"/>
  <c r="O33" i="25"/>
  <c r="O37" i="25"/>
  <c r="O32" i="25"/>
  <c r="O41" i="25"/>
  <c r="O35" i="25"/>
  <c r="O42" i="25"/>
  <c r="O31" i="25"/>
  <c r="O40" i="25"/>
  <c r="O53" i="25"/>
  <c r="O54" i="25"/>
  <c r="O55" i="25"/>
  <c r="O56" i="25"/>
  <c r="O57" i="25"/>
  <c r="O58" i="25"/>
  <c r="O59" i="25"/>
  <c r="O60" i="25"/>
  <c r="O61" i="25"/>
  <c r="O62" i="25"/>
  <c r="O63" i="25"/>
  <c r="O64" i="25"/>
  <c r="O36" i="25"/>
  <c r="O39" i="25"/>
  <c r="M8" i="25"/>
  <c r="M89" i="25"/>
  <c r="M88" i="25"/>
  <c r="N84" i="25"/>
  <c r="N78" i="25"/>
  <c r="N70" i="25"/>
  <c r="N69" i="25"/>
  <c r="N76" i="25"/>
  <c r="N83" i="25"/>
  <c r="N75" i="25"/>
  <c r="N74" i="25"/>
  <c r="N92" i="25"/>
  <c r="N101" i="25"/>
  <c r="N97" i="25"/>
  <c r="N99" i="25"/>
  <c r="N7" i="25" s="1"/>
  <c r="N100" i="25"/>
  <c r="N72" i="25"/>
  <c r="N79" i="25"/>
  <c r="N104" i="25"/>
  <c r="N103" i="25"/>
  <c r="N98" i="25"/>
  <c r="N89" i="25"/>
  <c r="N102" i="25"/>
  <c r="M90" i="25"/>
  <c r="M85" i="25"/>
  <c r="P2" i="25"/>
  <c r="N73" i="25"/>
  <c r="N80" i="25"/>
  <c r="N106" i="25"/>
  <c r="M86" i="25"/>
  <c r="N87" i="25"/>
  <c r="N68" i="25"/>
  <c r="N82" i="25"/>
  <c r="N94" i="25"/>
  <c r="O84" i="25" l="1"/>
  <c r="O71" i="25"/>
  <c r="O76" i="25"/>
  <c r="N8" i="25"/>
  <c r="O83" i="25"/>
  <c r="O77" i="25"/>
  <c r="O94" i="25"/>
  <c r="O72" i="25"/>
  <c r="P44" i="25"/>
  <c r="P45" i="25"/>
  <c r="P46" i="25"/>
  <c r="P47" i="25"/>
  <c r="P48" i="25"/>
  <c r="P49" i="25"/>
  <c r="P28" i="25"/>
  <c r="P26" i="25"/>
  <c r="P31" i="25"/>
  <c r="P35" i="25"/>
  <c r="P39" i="25"/>
  <c r="P43" i="25"/>
  <c r="P4" i="25" s="1"/>
  <c r="P5" i="25" s="1"/>
  <c r="P27" i="25"/>
  <c r="P30" i="25"/>
  <c r="P34" i="25"/>
  <c r="P38" i="25"/>
  <c r="P50" i="25"/>
  <c r="P52" i="25"/>
  <c r="P33" i="25"/>
  <c r="P42" i="25"/>
  <c r="P36" i="25"/>
  <c r="P32" i="25"/>
  <c r="P41" i="25"/>
  <c r="P51" i="25"/>
  <c r="P29" i="25"/>
  <c r="P37" i="25"/>
  <c r="P40" i="25"/>
  <c r="P53" i="25"/>
  <c r="P54" i="25"/>
  <c r="P55" i="25"/>
  <c r="P56" i="25"/>
  <c r="P57" i="25"/>
  <c r="P58" i="25"/>
  <c r="P59" i="25"/>
  <c r="P60" i="25"/>
  <c r="P61" i="25"/>
  <c r="P62" i="25"/>
  <c r="P63" i="25"/>
  <c r="P64" i="25"/>
  <c r="O70" i="25"/>
  <c r="O78" i="25"/>
  <c r="Q2" i="25"/>
  <c r="O101" i="25"/>
  <c r="O103" i="25"/>
  <c r="N90" i="25"/>
  <c r="N85" i="25"/>
  <c r="O99" i="25"/>
  <c r="O7" i="25" s="1"/>
  <c r="O102" i="25"/>
  <c r="O96" i="25"/>
  <c r="O82" i="25"/>
  <c r="O75" i="25"/>
  <c r="O74" i="25"/>
  <c r="O69" i="25"/>
  <c r="O97" i="25"/>
  <c r="O105" i="25"/>
  <c r="O106" i="25"/>
  <c r="O100" i="25"/>
  <c r="O91" i="25"/>
  <c r="O6" i="25" s="1"/>
  <c r="N86" i="25"/>
  <c r="O92" i="25"/>
  <c r="O98" i="25"/>
  <c r="O68" i="25"/>
  <c r="O79" i="25"/>
  <c r="O81" i="25"/>
  <c r="O73" i="25"/>
  <c r="O80" i="25"/>
  <c r="O93" i="25"/>
  <c r="O104" i="25"/>
  <c r="O95" i="25"/>
  <c r="N88" i="25"/>
  <c r="P91" i="25" l="1"/>
  <c r="P6" i="25" s="1"/>
  <c r="P94" i="25"/>
  <c r="O8" i="25"/>
  <c r="Q43" i="25"/>
  <c r="Q4" i="25" s="1"/>
  <c r="Q5" i="25" s="1"/>
  <c r="Q50" i="25"/>
  <c r="Q51" i="25"/>
  <c r="Q52" i="25"/>
  <c r="Q44" i="25"/>
  <c r="Q45" i="25"/>
  <c r="Q46" i="25"/>
  <c r="Q47" i="25"/>
  <c r="Q48" i="25"/>
  <c r="Q53" i="25"/>
  <c r="Q54" i="25"/>
  <c r="Q55" i="25"/>
  <c r="Q56" i="25"/>
  <c r="Q57" i="25"/>
  <c r="Q58" i="25"/>
  <c r="Q59" i="25"/>
  <c r="Q60" i="25"/>
  <c r="Q61" i="25"/>
  <c r="Q62" i="25"/>
  <c r="Q63" i="25"/>
  <c r="Q64" i="25"/>
  <c r="Q32" i="25"/>
  <c r="Q36" i="25"/>
  <c r="Q26" i="25"/>
  <c r="Q28" i="25"/>
  <c r="Q31" i="25"/>
  <c r="Q35" i="25"/>
  <c r="Q27" i="25"/>
  <c r="Q34" i="25"/>
  <c r="Q37" i="25"/>
  <c r="Q39" i="25"/>
  <c r="Q33" i="25"/>
  <c r="Q42" i="25"/>
  <c r="Q30" i="25"/>
  <c r="Q38" i="25"/>
  <c r="Q41" i="25"/>
  <c r="Q49" i="25"/>
  <c r="Q29" i="25"/>
  <c r="Q40" i="25"/>
  <c r="P92" i="25"/>
  <c r="P98" i="25"/>
  <c r="P106" i="25"/>
  <c r="P101" i="25"/>
  <c r="O85" i="25"/>
  <c r="O90" i="25"/>
  <c r="P86" i="25"/>
  <c r="P80" i="25"/>
  <c r="P74" i="25"/>
  <c r="P95" i="25"/>
  <c r="P99" i="25"/>
  <c r="P7" i="25" s="1"/>
  <c r="P105" i="25"/>
  <c r="P96" i="25"/>
  <c r="P70" i="25"/>
  <c r="O86" i="25"/>
  <c r="O89" i="25"/>
  <c r="O87" i="25"/>
  <c r="P75" i="25"/>
  <c r="O88" i="25"/>
  <c r="P73" i="25"/>
  <c r="P76" i="25"/>
  <c r="P79" i="25"/>
  <c r="R2" i="25"/>
  <c r="P83" i="25"/>
  <c r="P102" i="25"/>
  <c r="P93" i="25"/>
  <c r="P84" i="25"/>
  <c r="P100" i="25"/>
  <c r="P68" i="25"/>
  <c r="P78" i="25"/>
  <c r="P69" i="25"/>
  <c r="P72" i="25"/>
  <c r="P77" i="25"/>
  <c r="P82" i="25"/>
  <c r="P71" i="25"/>
  <c r="P81" i="25"/>
  <c r="P103" i="25"/>
  <c r="P97" i="25"/>
  <c r="P104" i="25"/>
  <c r="P8" i="25" l="1"/>
  <c r="Q92" i="25"/>
  <c r="Q103" i="25"/>
  <c r="Q73" i="25"/>
  <c r="Q69" i="25"/>
  <c r="R43" i="25"/>
  <c r="R4" i="25" s="1"/>
  <c r="R5" i="25" s="1"/>
  <c r="R44" i="25"/>
  <c r="R45" i="25"/>
  <c r="R46" i="25"/>
  <c r="R47" i="25"/>
  <c r="R48" i="25"/>
  <c r="R49" i="25"/>
  <c r="R26" i="25"/>
  <c r="R53" i="25"/>
  <c r="R54" i="25"/>
  <c r="R55" i="25"/>
  <c r="R56" i="25"/>
  <c r="R57" i="25"/>
  <c r="R58" i="25"/>
  <c r="R59" i="25"/>
  <c r="R60" i="25"/>
  <c r="R61" i="25"/>
  <c r="R62" i="25"/>
  <c r="R63" i="25"/>
  <c r="R64" i="25"/>
  <c r="R29" i="25"/>
  <c r="R33" i="25"/>
  <c r="R37" i="25"/>
  <c r="R32" i="25"/>
  <c r="R36" i="25"/>
  <c r="R28" i="25"/>
  <c r="R35" i="25"/>
  <c r="R39" i="25"/>
  <c r="R40" i="25"/>
  <c r="R51" i="25"/>
  <c r="R38" i="25"/>
  <c r="R50" i="25"/>
  <c r="R52" i="25"/>
  <c r="R27" i="25"/>
  <c r="R34" i="25"/>
  <c r="R31" i="25"/>
  <c r="R42" i="25"/>
  <c r="R30" i="25"/>
  <c r="R41" i="25"/>
  <c r="Q70" i="25"/>
  <c r="Q100" i="25"/>
  <c r="Q94" i="25"/>
  <c r="Q91" i="25"/>
  <c r="Q6" i="25" s="1"/>
  <c r="Q96" i="25"/>
  <c r="Q99" i="25"/>
  <c r="Q7" i="25" s="1"/>
  <c r="Q104" i="25"/>
  <c r="Q76" i="25"/>
  <c r="Q77" i="25"/>
  <c r="Q80" i="25"/>
  <c r="Q83" i="25"/>
  <c r="Q74" i="25"/>
  <c r="Q71" i="25"/>
  <c r="Q84" i="25"/>
  <c r="Q95" i="25"/>
  <c r="Q102" i="25"/>
  <c r="Q97" i="25"/>
  <c r="P87" i="25"/>
  <c r="Q68" i="25"/>
  <c r="Q75" i="25"/>
  <c r="Q106" i="25"/>
  <c r="Q101" i="25"/>
  <c r="P85" i="25"/>
  <c r="P90" i="25"/>
  <c r="Q72" i="25"/>
  <c r="Q79" i="25"/>
  <c r="Q78" i="25"/>
  <c r="Q105" i="25"/>
  <c r="P88" i="25"/>
  <c r="S2" i="25"/>
  <c r="Q81" i="25"/>
  <c r="Q82" i="25"/>
  <c r="Q87" i="25"/>
  <c r="Q98" i="25"/>
  <c r="Q93" i="25"/>
  <c r="P89" i="25"/>
  <c r="R73" i="25" l="1"/>
  <c r="R81" i="25"/>
  <c r="R93" i="25"/>
  <c r="R74" i="25"/>
  <c r="R78" i="25"/>
  <c r="R92" i="25"/>
  <c r="R96" i="25"/>
  <c r="R100" i="25"/>
  <c r="R97" i="25"/>
  <c r="R95" i="25"/>
  <c r="R91" i="25"/>
  <c r="R6" i="25" s="1"/>
  <c r="R69" i="25"/>
  <c r="R80" i="25"/>
  <c r="Q8" i="25"/>
  <c r="R70" i="25"/>
  <c r="R71" i="25"/>
  <c r="R82" i="25"/>
  <c r="S44" i="25"/>
  <c r="S45" i="25"/>
  <c r="S46" i="25"/>
  <c r="S47" i="25"/>
  <c r="S48" i="25"/>
  <c r="S49" i="25"/>
  <c r="S43" i="25"/>
  <c r="S4" i="25" s="1"/>
  <c r="S5" i="25" s="1"/>
  <c r="S50" i="25"/>
  <c r="S51" i="25"/>
  <c r="S52" i="25"/>
  <c r="S27" i="25"/>
  <c r="S26" i="25"/>
  <c r="S68" i="25" s="1"/>
  <c r="S53" i="25"/>
  <c r="S54" i="25"/>
  <c r="S55" i="25"/>
  <c r="S56" i="25"/>
  <c r="S57" i="25"/>
  <c r="S58" i="25"/>
  <c r="S59" i="25"/>
  <c r="S60" i="25"/>
  <c r="S61" i="25"/>
  <c r="S62" i="25"/>
  <c r="S63" i="25"/>
  <c r="S64" i="25"/>
  <c r="S30" i="25"/>
  <c r="S34" i="25"/>
  <c r="S38" i="25"/>
  <c r="S29" i="25"/>
  <c r="S33" i="25"/>
  <c r="S37" i="25"/>
  <c r="S36" i="25"/>
  <c r="S41" i="25"/>
  <c r="S28" i="25"/>
  <c r="S35" i="25"/>
  <c r="S39" i="25"/>
  <c r="S40" i="25"/>
  <c r="S32" i="25"/>
  <c r="S31" i="25"/>
  <c r="S42" i="25"/>
  <c r="R75" i="25"/>
  <c r="R79" i="25"/>
  <c r="Q89" i="25"/>
  <c r="R99" i="25"/>
  <c r="R7" i="25" s="1"/>
  <c r="R104" i="25"/>
  <c r="R101" i="25"/>
  <c r="R94" i="25"/>
  <c r="R105" i="25"/>
  <c r="Q90" i="25"/>
  <c r="Q85" i="25"/>
  <c r="R68" i="25"/>
  <c r="R84" i="25"/>
  <c r="R103" i="25"/>
  <c r="R98" i="25"/>
  <c r="R83" i="25"/>
  <c r="R72" i="25"/>
  <c r="R89" i="25"/>
  <c r="R102" i="25"/>
  <c r="Q86" i="25"/>
  <c r="R77" i="25"/>
  <c r="R88" i="25"/>
  <c r="R76" i="25"/>
  <c r="R106" i="25"/>
  <c r="Q88" i="25"/>
  <c r="S70" i="25" l="1"/>
  <c r="S71" i="25"/>
  <c r="S69" i="25"/>
  <c r="S79" i="25"/>
  <c r="R8" i="25"/>
  <c r="S75" i="25"/>
  <c r="T43" i="25"/>
  <c r="T4" i="25" s="1"/>
  <c r="T5" i="25" s="1"/>
  <c r="T28" i="25"/>
  <c r="T44" i="25"/>
  <c r="T45" i="25"/>
  <c r="T46" i="25"/>
  <c r="T47" i="25"/>
  <c r="T48" i="25"/>
  <c r="T49" i="25"/>
  <c r="T50" i="25"/>
  <c r="T51" i="25"/>
  <c r="T52" i="25"/>
  <c r="T27" i="25"/>
  <c r="T31" i="25"/>
  <c r="T35" i="25"/>
  <c r="T39" i="25"/>
  <c r="T53" i="25"/>
  <c r="T54" i="25"/>
  <c r="T55" i="25"/>
  <c r="T56" i="25"/>
  <c r="T57" i="25"/>
  <c r="T58" i="25"/>
  <c r="T59" i="25"/>
  <c r="T60" i="25"/>
  <c r="T61" i="25"/>
  <c r="T62" i="25"/>
  <c r="T63" i="25"/>
  <c r="T64" i="25"/>
  <c r="T30" i="25"/>
  <c r="T34" i="25"/>
  <c r="T38" i="25"/>
  <c r="T26" i="25"/>
  <c r="T29" i="25"/>
  <c r="T37" i="25"/>
  <c r="T42" i="25"/>
  <c r="T36" i="25"/>
  <c r="T41" i="25"/>
  <c r="T33" i="25"/>
  <c r="T40" i="25"/>
  <c r="T32" i="25"/>
  <c r="X43" i="25"/>
  <c r="X4" i="25" s="1"/>
  <c r="X5" i="25" s="1"/>
  <c r="X49" i="25"/>
  <c r="X50" i="25"/>
  <c r="X51" i="25"/>
  <c r="X52" i="25"/>
  <c r="X44" i="25"/>
  <c r="X46" i="25"/>
  <c r="X48" i="25"/>
  <c r="X26" i="25"/>
  <c r="X31" i="25"/>
  <c r="X35" i="25"/>
  <c r="X39" i="25"/>
  <c r="X30" i="25"/>
  <c r="X34" i="25"/>
  <c r="X38" i="25"/>
  <c r="X47" i="25"/>
  <c r="X33" i="25"/>
  <c r="X42" i="25"/>
  <c r="X28" i="25"/>
  <c r="X53" i="25"/>
  <c r="X54" i="25"/>
  <c r="X55" i="25"/>
  <c r="X56" i="25"/>
  <c r="X57" i="25"/>
  <c r="X58" i="25"/>
  <c r="X59" i="25"/>
  <c r="X60" i="25"/>
  <c r="X61" i="25"/>
  <c r="X62" i="25"/>
  <c r="X63" i="25"/>
  <c r="X64" i="25"/>
  <c r="X32" i="25"/>
  <c r="X41" i="25"/>
  <c r="X45" i="25"/>
  <c r="X29" i="25"/>
  <c r="X37" i="25"/>
  <c r="X40" i="25"/>
  <c r="X27" i="25"/>
  <c r="X36" i="25"/>
  <c r="S101" i="25"/>
  <c r="S93" i="25"/>
  <c r="S72" i="25"/>
  <c r="S78" i="25"/>
  <c r="S82" i="25"/>
  <c r="S94" i="25"/>
  <c r="S102" i="25"/>
  <c r="S92" i="25"/>
  <c r="S83" i="25"/>
  <c r="S99" i="25"/>
  <c r="S89" i="25"/>
  <c r="S84" i="25"/>
  <c r="S105" i="25"/>
  <c r="S96" i="25"/>
  <c r="S103" i="25"/>
  <c r="R85" i="25"/>
  <c r="R90" i="25"/>
  <c r="S73" i="25"/>
  <c r="S97" i="25"/>
  <c r="S106" i="25"/>
  <c r="S100" i="25"/>
  <c r="S91" i="25"/>
  <c r="S6" i="25" s="1"/>
  <c r="Y2" i="25"/>
  <c r="AC2" i="25"/>
  <c r="R86" i="25"/>
  <c r="R87" i="25"/>
  <c r="U2" i="25"/>
  <c r="S81" i="25"/>
  <c r="S74" i="25"/>
  <c r="S76" i="25"/>
  <c r="S77" i="25"/>
  <c r="S80" i="25"/>
  <c r="S98" i="25"/>
  <c r="S88" i="25"/>
  <c r="S104" i="25"/>
  <c r="S95" i="25"/>
  <c r="X105" i="25" l="1"/>
  <c r="T104" i="25"/>
  <c r="X91" i="25"/>
  <c r="X6" i="25" s="1"/>
  <c r="X102" i="25"/>
  <c r="X94" i="25"/>
  <c r="AC43" i="25"/>
  <c r="AC4" i="25" s="1"/>
  <c r="AC5" i="25" s="1"/>
  <c r="AC49" i="25"/>
  <c r="AC50" i="25"/>
  <c r="AC51" i="25"/>
  <c r="AC52" i="25"/>
  <c r="AC44" i="25"/>
  <c r="AC45" i="25"/>
  <c r="AC46" i="25"/>
  <c r="AC47" i="25"/>
  <c r="AC48" i="25"/>
  <c r="AC53" i="25"/>
  <c r="AC54" i="25"/>
  <c r="AC55" i="25"/>
  <c r="AC56" i="25"/>
  <c r="AC57" i="25"/>
  <c r="AC58" i="25"/>
  <c r="AC59" i="25"/>
  <c r="AC60" i="25"/>
  <c r="AC61" i="25"/>
  <c r="AC62" i="25"/>
  <c r="AC63" i="25"/>
  <c r="AC64" i="25"/>
  <c r="AC28" i="25"/>
  <c r="AC32" i="25"/>
  <c r="AC36" i="25"/>
  <c r="AC31" i="25"/>
  <c r="AC35" i="25"/>
  <c r="AC30" i="25"/>
  <c r="AC38" i="25"/>
  <c r="AC39" i="25"/>
  <c r="AC41" i="25"/>
  <c r="AC33" i="25"/>
  <c r="AC40" i="25"/>
  <c r="AC27" i="25"/>
  <c r="AC29" i="25"/>
  <c r="AC37" i="25"/>
  <c r="AC42" i="25"/>
  <c r="AC34" i="25"/>
  <c r="AC26" i="25"/>
  <c r="Y43" i="25"/>
  <c r="Y4" i="25" s="1"/>
  <c r="Y5" i="25" s="1"/>
  <c r="Y49" i="25"/>
  <c r="Y50" i="25"/>
  <c r="Y51" i="25"/>
  <c r="Y52" i="25"/>
  <c r="Y53" i="25"/>
  <c r="Y54" i="25"/>
  <c r="Y55" i="25"/>
  <c r="Y56" i="25"/>
  <c r="Y57" i="25"/>
  <c r="Y58" i="25"/>
  <c r="Y59" i="25"/>
  <c r="Y60" i="25"/>
  <c r="Y61" i="25"/>
  <c r="Y62" i="25"/>
  <c r="Y63" i="25"/>
  <c r="Y64" i="25"/>
  <c r="Y27" i="25"/>
  <c r="Y28" i="25"/>
  <c r="Y32" i="25"/>
  <c r="Y36" i="25"/>
  <c r="Y44" i="25"/>
  <c r="Y46" i="25"/>
  <c r="Y48" i="25"/>
  <c r="Y26" i="25"/>
  <c r="Y31" i="25"/>
  <c r="Y35" i="25"/>
  <c r="Y34" i="25"/>
  <c r="Y45" i="25"/>
  <c r="Y29" i="25"/>
  <c r="Y47" i="25"/>
  <c r="Y33" i="25"/>
  <c r="Y39" i="25"/>
  <c r="Y42" i="25"/>
  <c r="Y30" i="25"/>
  <c r="Y38" i="25"/>
  <c r="Y41" i="25"/>
  <c r="Y37" i="25"/>
  <c r="Y40" i="25"/>
  <c r="J16" i="25"/>
  <c r="U43" i="25"/>
  <c r="U4" i="25" s="1"/>
  <c r="U5" i="25" s="1"/>
  <c r="U44" i="25"/>
  <c r="U45" i="25"/>
  <c r="U46" i="25"/>
  <c r="U47" i="25"/>
  <c r="U48" i="25"/>
  <c r="U49" i="25"/>
  <c r="U50" i="25"/>
  <c r="U51" i="25"/>
  <c r="U52" i="25"/>
  <c r="U53" i="25"/>
  <c r="U54" i="25"/>
  <c r="U55" i="25"/>
  <c r="U56" i="25"/>
  <c r="U57" i="25"/>
  <c r="U58" i="25"/>
  <c r="U59" i="25"/>
  <c r="U60" i="25"/>
  <c r="U61" i="25"/>
  <c r="U62" i="25"/>
  <c r="U63" i="25"/>
  <c r="U64" i="25"/>
  <c r="U28" i="25"/>
  <c r="U32" i="25"/>
  <c r="U36" i="25"/>
  <c r="U27" i="25"/>
  <c r="U31" i="25"/>
  <c r="U35" i="25"/>
  <c r="U30" i="25"/>
  <c r="U38" i="25"/>
  <c r="U41" i="25"/>
  <c r="U40" i="25"/>
  <c r="U26" i="25"/>
  <c r="U29" i="25"/>
  <c r="U37" i="25"/>
  <c r="U42" i="25"/>
  <c r="U34" i="25"/>
  <c r="U39" i="25"/>
  <c r="U33" i="25"/>
  <c r="J15" i="25"/>
  <c r="S7" i="25"/>
  <c r="S8" i="25" s="1"/>
  <c r="T91" i="25"/>
  <c r="T6" i="25" s="1"/>
  <c r="T94" i="25"/>
  <c r="T97" i="25"/>
  <c r="T102" i="25"/>
  <c r="X96" i="25"/>
  <c r="X75" i="25"/>
  <c r="X82" i="25"/>
  <c r="J17" i="25"/>
  <c r="T103" i="25"/>
  <c r="T68" i="25"/>
  <c r="T75" i="25"/>
  <c r="T72" i="25"/>
  <c r="T73" i="25"/>
  <c r="T89" i="25"/>
  <c r="T70" i="25"/>
  <c r="T95" i="25"/>
  <c r="T99" i="25"/>
  <c r="T7" i="25" s="1"/>
  <c r="T106" i="25"/>
  <c r="T101" i="25"/>
  <c r="T92" i="25"/>
  <c r="X68" i="25"/>
  <c r="X69" i="25"/>
  <c r="X78" i="25"/>
  <c r="X71" i="25"/>
  <c r="X95" i="25"/>
  <c r="X99" i="25"/>
  <c r="X7" i="25" s="1"/>
  <c r="X93" i="25"/>
  <c r="X84" i="25"/>
  <c r="X100" i="25"/>
  <c r="J18" i="25"/>
  <c r="T105" i="25"/>
  <c r="T96" i="25"/>
  <c r="X72" i="25"/>
  <c r="X79" i="25"/>
  <c r="X80" i="25"/>
  <c r="X70" i="25"/>
  <c r="X77" i="25"/>
  <c r="X103" i="25"/>
  <c r="X97" i="25"/>
  <c r="X88" i="25"/>
  <c r="X104" i="25"/>
  <c r="S85" i="25"/>
  <c r="S90" i="25"/>
  <c r="T82" i="25"/>
  <c r="T80" i="25"/>
  <c r="AD2" i="25"/>
  <c r="X89" i="25"/>
  <c r="T76" i="25"/>
  <c r="Z2" i="25"/>
  <c r="V2" i="25"/>
  <c r="T69" i="25"/>
  <c r="T74" i="25"/>
  <c r="T81" i="25"/>
  <c r="T98" i="25"/>
  <c r="T79" i="25"/>
  <c r="T71" i="25"/>
  <c r="T77" i="25"/>
  <c r="T78" i="25"/>
  <c r="T83" i="25"/>
  <c r="T93" i="25"/>
  <c r="T84" i="25"/>
  <c r="T100" i="25"/>
  <c r="X83" i="25"/>
  <c r="X76" i="25"/>
  <c r="AH2" i="25"/>
  <c r="X73" i="25"/>
  <c r="X74" i="25"/>
  <c r="X81" i="25"/>
  <c r="X98" i="25"/>
  <c r="X106" i="25"/>
  <c r="X101" i="25"/>
  <c r="X92" i="25"/>
  <c r="J13" i="25"/>
  <c r="J14" i="25"/>
  <c r="S87" i="25"/>
  <c r="S86" i="25"/>
  <c r="X8" i="25" l="1"/>
  <c r="AC91" i="25"/>
  <c r="AC6" i="25" s="1"/>
  <c r="AC92" i="25"/>
  <c r="U92" i="25"/>
  <c r="U99" i="25"/>
  <c r="U7" i="25" s="1"/>
  <c r="U73" i="25"/>
  <c r="Y99" i="25"/>
  <c r="Y7" i="25" s="1"/>
  <c r="Y77" i="25"/>
  <c r="Y73" i="25"/>
  <c r="AC95" i="25"/>
  <c r="V44" i="25"/>
  <c r="V45" i="25"/>
  <c r="V46" i="25"/>
  <c r="V47" i="25"/>
  <c r="V48" i="25"/>
  <c r="V26" i="25"/>
  <c r="V43" i="25"/>
  <c r="V4" i="25" s="1"/>
  <c r="V5" i="25" s="1"/>
  <c r="V53" i="25"/>
  <c r="V54" i="25"/>
  <c r="V55" i="25"/>
  <c r="V56" i="25"/>
  <c r="V57" i="25"/>
  <c r="V58" i="25"/>
  <c r="V59" i="25"/>
  <c r="V60" i="25"/>
  <c r="V61" i="25"/>
  <c r="V62" i="25"/>
  <c r="V63" i="25"/>
  <c r="V64" i="25"/>
  <c r="V49" i="25"/>
  <c r="V50" i="25"/>
  <c r="V51" i="25"/>
  <c r="V52" i="25"/>
  <c r="V29" i="25"/>
  <c r="V33" i="25"/>
  <c r="V37" i="25"/>
  <c r="V28" i="25"/>
  <c r="V32" i="25"/>
  <c r="V36" i="25"/>
  <c r="V31" i="25"/>
  <c r="V40" i="25"/>
  <c r="V42" i="25"/>
  <c r="V41" i="25"/>
  <c r="V30" i="25"/>
  <c r="V38" i="25"/>
  <c r="V27" i="25"/>
  <c r="V35" i="25"/>
  <c r="V34" i="25"/>
  <c r="V39" i="25"/>
  <c r="AD43" i="25"/>
  <c r="AD4" i="25" s="1"/>
  <c r="AD5" i="25" s="1"/>
  <c r="AD49" i="25"/>
  <c r="AD50" i="25"/>
  <c r="AD51" i="25"/>
  <c r="AD52" i="25"/>
  <c r="AD26" i="25"/>
  <c r="AD44" i="25"/>
  <c r="AD45" i="25"/>
  <c r="AD46" i="25"/>
  <c r="AD47" i="25"/>
  <c r="AD48" i="25"/>
  <c r="AD53" i="25"/>
  <c r="AD54" i="25"/>
  <c r="AD55" i="25"/>
  <c r="AD56" i="25"/>
  <c r="AD57" i="25"/>
  <c r="AD58" i="25"/>
  <c r="AD59" i="25"/>
  <c r="AD60" i="25"/>
  <c r="AD61" i="25"/>
  <c r="AD62" i="25"/>
  <c r="AD63" i="25"/>
  <c r="AD64" i="25"/>
  <c r="AD27" i="25"/>
  <c r="AD29" i="25"/>
  <c r="AD33" i="25"/>
  <c r="AD37" i="25"/>
  <c r="AD28" i="25"/>
  <c r="AD32" i="25"/>
  <c r="AD36" i="25"/>
  <c r="AD31" i="25"/>
  <c r="AD40" i="25"/>
  <c r="AD42" i="25"/>
  <c r="AD34" i="25"/>
  <c r="AD41" i="25"/>
  <c r="AD30" i="25"/>
  <c r="AD38" i="25"/>
  <c r="AD39" i="25"/>
  <c r="AD35" i="25"/>
  <c r="Y84" i="25"/>
  <c r="T8" i="25"/>
  <c r="AH43" i="25"/>
  <c r="AH4" i="25" s="1"/>
  <c r="AH5" i="25" s="1"/>
  <c r="AH26" i="25"/>
  <c r="AH53" i="25"/>
  <c r="AH54" i="25"/>
  <c r="AH55" i="25"/>
  <c r="AH56" i="25"/>
  <c r="AH57" i="25"/>
  <c r="AH58" i="25"/>
  <c r="AH59" i="25"/>
  <c r="AH60" i="25"/>
  <c r="AH61" i="25"/>
  <c r="AH62" i="25"/>
  <c r="AH63" i="25"/>
  <c r="AH64" i="25"/>
  <c r="AH45" i="25"/>
  <c r="AH47" i="25"/>
  <c r="AH29" i="25"/>
  <c r="AH33" i="25"/>
  <c r="AH37" i="25"/>
  <c r="AH49" i="25"/>
  <c r="AH50" i="25"/>
  <c r="AH51" i="25"/>
  <c r="AH52" i="25"/>
  <c r="AH28" i="25"/>
  <c r="AH32" i="25"/>
  <c r="AH36" i="25"/>
  <c r="AH44" i="25"/>
  <c r="AH35" i="25"/>
  <c r="AH40" i="25"/>
  <c r="AH27" i="25"/>
  <c r="AH38" i="25"/>
  <c r="AH48" i="25"/>
  <c r="AH34" i="25"/>
  <c r="AH39" i="25"/>
  <c r="AH46" i="25"/>
  <c r="AH31" i="25"/>
  <c r="AH42" i="25"/>
  <c r="AH30" i="25"/>
  <c r="AH41" i="25"/>
  <c r="Z44" i="25"/>
  <c r="Z45" i="25"/>
  <c r="Z46" i="25"/>
  <c r="Z47" i="25"/>
  <c r="Z48" i="25"/>
  <c r="Z26" i="25"/>
  <c r="Z49" i="25"/>
  <c r="Z50" i="25"/>
  <c r="Z51" i="25"/>
  <c r="Z52" i="25"/>
  <c r="Z53" i="25"/>
  <c r="Z54" i="25"/>
  <c r="Z55" i="25"/>
  <c r="Z56" i="25"/>
  <c r="Z57" i="25"/>
  <c r="Z58" i="25"/>
  <c r="Z59" i="25"/>
  <c r="Z60" i="25"/>
  <c r="Z61" i="25"/>
  <c r="Z62" i="25"/>
  <c r="Z63" i="25"/>
  <c r="Z64" i="25"/>
  <c r="Z29" i="25"/>
  <c r="Z33" i="25"/>
  <c r="Z37" i="25"/>
  <c r="Z27" i="25"/>
  <c r="Z28" i="25"/>
  <c r="Z32" i="25"/>
  <c r="Z36" i="25"/>
  <c r="Z43" i="25"/>
  <c r="Z4" i="25" s="1"/>
  <c r="Z5" i="25" s="1"/>
  <c r="Z35" i="25"/>
  <c r="Z40" i="25"/>
  <c r="Z30" i="25"/>
  <c r="Z34" i="25"/>
  <c r="Z31" i="25"/>
  <c r="Z39" i="25"/>
  <c r="Z42" i="25"/>
  <c r="Z38" i="25"/>
  <c r="Z41" i="25"/>
  <c r="Y69" i="25"/>
  <c r="J19" i="25"/>
  <c r="T87" i="25"/>
  <c r="U103" i="25"/>
  <c r="U94" i="25"/>
  <c r="U105" i="25"/>
  <c r="Y95" i="25"/>
  <c r="U95" i="25"/>
  <c r="U96" i="25"/>
  <c r="U100" i="25"/>
  <c r="U98" i="25"/>
  <c r="U93" i="25"/>
  <c r="Y96" i="25"/>
  <c r="Y91" i="25"/>
  <c r="Y6" i="25" s="1"/>
  <c r="AC99" i="25"/>
  <c r="AC7" i="25" s="1"/>
  <c r="AC94" i="25"/>
  <c r="AC105" i="25"/>
  <c r="U80" i="25"/>
  <c r="U77" i="25"/>
  <c r="U76" i="25"/>
  <c r="U84" i="25"/>
  <c r="U71" i="25"/>
  <c r="U82" i="25"/>
  <c r="U83" i="25"/>
  <c r="Y72" i="25"/>
  <c r="Y80" i="25"/>
  <c r="Y83" i="25"/>
  <c r="Y94" i="25"/>
  <c r="Y105" i="25"/>
  <c r="T86" i="25"/>
  <c r="AC96" i="25"/>
  <c r="U91" i="25"/>
  <c r="U6" i="25" s="1"/>
  <c r="T88" i="25"/>
  <c r="AC68" i="25"/>
  <c r="AC71" i="25"/>
  <c r="AC73" i="25"/>
  <c r="AC76" i="25"/>
  <c r="AC74" i="25"/>
  <c r="AC75" i="25"/>
  <c r="AC82" i="25"/>
  <c r="AC103" i="25"/>
  <c r="AC100" i="25"/>
  <c r="AC98" i="25"/>
  <c r="AC93" i="25"/>
  <c r="U79" i="25"/>
  <c r="U72" i="25"/>
  <c r="U75" i="25"/>
  <c r="U88" i="25"/>
  <c r="U104" i="25"/>
  <c r="U102" i="25"/>
  <c r="U97" i="25"/>
  <c r="Y79" i="25"/>
  <c r="Y76" i="25"/>
  <c r="AI2" i="25"/>
  <c r="Y92" i="25"/>
  <c r="Y104" i="25"/>
  <c r="Y98" i="25"/>
  <c r="Y93" i="25"/>
  <c r="X85" i="25"/>
  <c r="X90" i="25"/>
  <c r="AC69" i="25"/>
  <c r="Y86" i="25"/>
  <c r="AC70" i="25"/>
  <c r="AC89" i="25"/>
  <c r="AC80" i="25"/>
  <c r="AC72" i="25"/>
  <c r="AC77" i="25"/>
  <c r="AC87" i="25"/>
  <c r="AC84" i="25"/>
  <c r="AC104" i="25"/>
  <c r="AC102" i="25"/>
  <c r="AC97" i="25"/>
  <c r="U69" i="25"/>
  <c r="U74" i="25"/>
  <c r="U81" i="25"/>
  <c r="W2" i="25"/>
  <c r="U87" i="25"/>
  <c r="U106" i="25"/>
  <c r="U101" i="25"/>
  <c r="Y74" i="25"/>
  <c r="Y81" i="25"/>
  <c r="Y70" i="25"/>
  <c r="Y71" i="25"/>
  <c r="Y78" i="25"/>
  <c r="Y100" i="25"/>
  <c r="Y103" i="25"/>
  <c r="Y102" i="25"/>
  <c r="Y97" i="25"/>
  <c r="X86" i="25"/>
  <c r="T85" i="25"/>
  <c r="T90" i="25"/>
  <c r="AC78" i="25"/>
  <c r="AC79" i="25"/>
  <c r="AC81" i="25"/>
  <c r="AC83" i="25"/>
  <c r="AM2" i="25"/>
  <c r="AC88" i="25"/>
  <c r="AC106" i="25"/>
  <c r="AC101" i="25"/>
  <c r="U68" i="25"/>
  <c r="U70" i="25"/>
  <c r="AA2" i="25"/>
  <c r="AE2" i="25"/>
  <c r="U78" i="25"/>
  <c r="U89" i="25"/>
  <c r="Y68" i="25"/>
  <c r="Y75" i="25"/>
  <c r="Y82" i="25"/>
  <c r="Y106" i="25"/>
  <c r="Y101" i="25"/>
  <c r="X87" i="25"/>
  <c r="AC8" i="25" l="1"/>
  <c r="V100" i="25"/>
  <c r="V96" i="25"/>
  <c r="Z101" i="25"/>
  <c r="Z97" i="25"/>
  <c r="AD81" i="25"/>
  <c r="AD78" i="25"/>
  <c r="Z80" i="25"/>
  <c r="Z69" i="25"/>
  <c r="U8" i="25"/>
  <c r="Z70" i="25"/>
  <c r="V93" i="25"/>
  <c r="V105" i="25"/>
  <c r="AH80" i="25"/>
  <c r="AD97" i="25"/>
  <c r="V77" i="25"/>
  <c r="Y8" i="25"/>
  <c r="AD74" i="25"/>
  <c r="AD105" i="25"/>
  <c r="AH97" i="25"/>
  <c r="AD71" i="25"/>
  <c r="AD70" i="25"/>
  <c r="AD69" i="25"/>
  <c r="AH100" i="25"/>
  <c r="AH104" i="25"/>
  <c r="AH96" i="25"/>
  <c r="AH101" i="25"/>
  <c r="AD77" i="25"/>
  <c r="AD73" i="25"/>
  <c r="AH92" i="25"/>
  <c r="AD101" i="25"/>
  <c r="AD92" i="25"/>
  <c r="V75" i="25"/>
  <c r="V74" i="25"/>
  <c r="AD91" i="25"/>
  <c r="AD6" i="25" s="1"/>
  <c r="Z74" i="25"/>
  <c r="AH99" i="25"/>
  <c r="AH7" i="25" s="1"/>
  <c r="AD104" i="25"/>
  <c r="AD100" i="25"/>
  <c r="AD96" i="25"/>
  <c r="V95" i="25"/>
  <c r="AD93" i="25"/>
  <c r="Z81" i="25"/>
  <c r="Z77" i="25"/>
  <c r="Z71" i="25"/>
  <c r="AH93" i="25"/>
  <c r="AD95" i="25"/>
  <c r="V70" i="25"/>
  <c r="AE44" i="25"/>
  <c r="AE45" i="25"/>
  <c r="AE46" i="25"/>
  <c r="AE47" i="25"/>
  <c r="AE48" i="25"/>
  <c r="AE43" i="25"/>
  <c r="AE4" i="25" s="1"/>
  <c r="AE5" i="25" s="1"/>
  <c r="AE27" i="25"/>
  <c r="AE49" i="25"/>
  <c r="AE50" i="25"/>
  <c r="AE51" i="25"/>
  <c r="AE52" i="25"/>
  <c r="AE26" i="25"/>
  <c r="AE30" i="25"/>
  <c r="AE34" i="25"/>
  <c r="AE38" i="25"/>
  <c r="AE29" i="25"/>
  <c r="AE33" i="25"/>
  <c r="AE37" i="25"/>
  <c r="AE32" i="25"/>
  <c r="AE41" i="25"/>
  <c r="AE35" i="25"/>
  <c r="AE42" i="25"/>
  <c r="AE31" i="25"/>
  <c r="AE40" i="25"/>
  <c r="AE53" i="25"/>
  <c r="AE54" i="25"/>
  <c r="AE55" i="25"/>
  <c r="AE56" i="25"/>
  <c r="AE57" i="25"/>
  <c r="AE58" i="25"/>
  <c r="AE59" i="25"/>
  <c r="AE60" i="25"/>
  <c r="AE61" i="25"/>
  <c r="AE62" i="25"/>
  <c r="AE63" i="25"/>
  <c r="AE64" i="25"/>
  <c r="AE28" i="25"/>
  <c r="AE36" i="25"/>
  <c r="AE39" i="25"/>
  <c r="AM44" i="25"/>
  <c r="AM45" i="25"/>
  <c r="AM46" i="25"/>
  <c r="AM47" i="25"/>
  <c r="AM48" i="25"/>
  <c r="AM43" i="25"/>
  <c r="AM4" i="25" s="1"/>
  <c r="AM5" i="25" s="1"/>
  <c r="AM27" i="25"/>
  <c r="AM26" i="25"/>
  <c r="AM30" i="25"/>
  <c r="AM34" i="25"/>
  <c r="AM38" i="25"/>
  <c r="AM29" i="25"/>
  <c r="AM33" i="25"/>
  <c r="AM37" i="25"/>
  <c r="AM53" i="25"/>
  <c r="AM54" i="25"/>
  <c r="AM55" i="25"/>
  <c r="AM56" i="25"/>
  <c r="AM57" i="25"/>
  <c r="AM58" i="25"/>
  <c r="AM59" i="25"/>
  <c r="AM60" i="25"/>
  <c r="AM61" i="25"/>
  <c r="AM62" i="25"/>
  <c r="AM63" i="25"/>
  <c r="AM64" i="25"/>
  <c r="AM32" i="25"/>
  <c r="AM41" i="25"/>
  <c r="AM49" i="25"/>
  <c r="AM42" i="25"/>
  <c r="AM50" i="25"/>
  <c r="AM52" i="25"/>
  <c r="AM31" i="25"/>
  <c r="AM40" i="25"/>
  <c r="AM28" i="25"/>
  <c r="AM36" i="25"/>
  <c r="AM39" i="25"/>
  <c r="AM51" i="25"/>
  <c r="AM35" i="25"/>
  <c r="AI44" i="25"/>
  <c r="AI45" i="25"/>
  <c r="AI46" i="25"/>
  <c r="AI47" i="25"/>
  <c r="AI48" i="25"/>
  <c r="AI43" i="25"/>
  <c r="AI4" i="25" s="1"/>
  <c r="AI5" i="25" s="1"/>
  <c r="AI49" i="25"/>
  <c r="AI50" i="25"/>
  <c r="AI51" i="25"/>
  <c r="AI52" i="25"/>
  <c r="AI27" i="25"/>
  <c r="AI26" i="25"/>
  <c r="AI53" i="25"/>
  <c r="AI54" i="25"/>
  <c r="AI55" i="25"/>
  <c r="AI56" i="25"/>
  <c r="AI57" i="25"/>
  <c r="AI58" i="25"/>
  <c r="AI59" i="25"/>
  <c r="AI60" i="25"/>
  <c r="AI61" i="25"/>
  <c r="AI62" i="25"/>
  <c r="AI63" i="25"/>
  <c r="AI64" i="25"/>
  <c r="AI30" i="25"/>
  <c r="AI34" i="25"/>
  <c r="AI38" i="25"/>
  <c r="AI29" i="25"/>
  <c r="AI33" i="25"/>
  <c r="AI37" i="25"/>
  <c r="AI28" i="25"/>
  <c r="AI36" i="25"/>
  <c r="AI41" i="25"/>
  <c r="AI35" i="25"/>
  <c r="AI40" i="25"/>
  <c r="AI32" i="25"/>
  <c r="AI39" i="25"/>
  <c r="AI31" i="25"/>
  <c r="AI42" i="25"/>
  <c r="AA44" i="25"/>
  <c r="AA45" i="25"/>
  <c r="AA46" i="25"/>
  <c r="AA47" i="25"/>
  <c r="AA48" i="25"/>
  <c r="AA27" i="25"/>
  <c r="AA26" i="25"/>
  <c r="AA53" i="25"/>
  <c r="AA54" i="25"/>
  <c r="AA55" i="25"/>
  <c r="AA56" i="25"/>
  <c r="AA57" i="25"/>
  <c r="AA58" i="25"/>
  <c r="AA59" i="25"/>
  <c r="AA60" i="25"/>
  <c r="AA61" i="25"/>
  <c r="AA62" i="25"/>
  <c r="AA63" i="25"/>
  <c r="AA64" i="25"/>
  <c r="AA30" i="25"/>
  <c r="AA34" i="25"/>
  <c r="AA38" i="25"/>
  <c r="AA29" i="25"/>
  <c r="AA33" i="25"/>
  <c r="AA37" i="25"/>
  <c r="AA49" i="25"/>
  <c r="AA51" i="25"/>
  <c r="AA28" i="25"/>
  <c r="AA36" i="25"/>
  <c r="AA41" i="25"/>
  <c r="AA31" i="25"/>
  <c r="AA39" i="25"/>
  <c r="AA43" i="25"/>
  <c r="AA4" i="25" s="1"/>
  <c r="AA5" i="25" s="1"/>
  <c r="AA35" i="25"/>
  <c r="AA40" i="25"/>
  <c r="AA50" i="25"/>
  <c r="AA52" i="25"/>
  <c r="AA32" i="25"/>
  <c r="AA42" i="25"/>
  <c r="W44" i="25"/>
  <c r="W45" i="25"/>
  <c r="W46" i="25"/>
  <c r="W47" i="25"/>
  <c r="W48" i="25"/>
  <c r="W43" i="25"/>
  <c r="W4" i="25" s="1"/>
  <c r="W5" i="25" s="1"/>
  <c r="W27" i="25"/>
  <c r="W26" i="25"/>
  <c r="W30" i="25"/>
  <c r="W34" i="25"/>
  <c r="W38" i="25"/>
  <c r="W49" i="25"/>
  <c r="W50" i="25"/>
  <c r="W51" i="25"/>
  <c r="W52" i="25"/>
  <c r="W29" i="25"/>
  <c r="W33" i="25"/>
  <c r="W37" i="25"/>
  <c r="W53" i="25"/>
  <c r="W54" i="25"/>
  <c r="W55" i="25"/>
  <c r="W56" i="25"/>
  <c r="W57" i="25"/>
  <c r="W58" i="25"/>
  <c r="W59" i="25"/>
  <c r="W60" i="25"/>
  <c r="W61" i="25"/>
  <c r="W62" i="25"/>
  <c r="W63" i="25"/>
  <c r="W64" i="25"/>
  <c r="W32" i="25"/>
  <c r="W39" i="25"/>
  <c r="W41" i="25"/>
  <c r="W42" i="25"/>
  <c r="W31" i="25"/>
  <c r="W40" i="25"/>
  <c r="W28" i="25"/>
  <c r="W36" i="25"/>
  <c r="W35" i="25"/>
  <c r="Y87" i="25"/>
  <c r="V92" i="25"/>
  <c r="Z75" i="25"/>
  <c r="Z73" i="25"/>
  <c r="Z78" i="25"/>
  <c r="V82" i="25"/>
  <c r="V71" i="25"/>
  <c r="V76" i="25"/>
  <c r="V79" i="25"/>
  <c r="V104" i="25"/>
  <c r="V103" i="25"/>
  <c r="V98" i="25"/>
  <c r="Z82" i="25"/>
  <c r="Z84" i="25"/>
  <c r="Z72" i="25"/>
  <c r="Z79" i="25"/>
  <c r="AH74" i="25"/>
  <c r="AH69" i="25"/>
  <c r="AH71" i="25"/>
  <c r="AH76" i="25"/>
  <c r="AH91" i="25"/>
  <c r="AH6" i="25" s="1"/>
  <c r="AH82" i="25"/>
  <c r="AH98" i="25"/>
  <c r="V91" i="25"/>
  <c r="V6" i="25" s="1"/>
  <c r="AD75" i="25"/>
  <c r="AD76" i="25"/>
  <c r="AD79" i="25"/>
  <c r="AD103" i="25"/>
  <c r="AD98" i="25"/>
  <c r="AD80" i="25"/>
  <c r="Z106" i="25"/>
  <c r="AB2" i="25"/>
  <c r="AJ2" i="25"/>
  <c r="Z68" i="25"/>
  <c r="Z93" i="25"/>
  <c r="Z83" i="25"/>
  <c r="Z104" i="25"/>
  <c r="Z99" i="25"/>
  <c r="Z7" i="25" s="1"/>
  <c r="Z94" i="25"/>
  <c r="AH81" i="25"/>
  <c r="AH78" i="25"/>
  <c r="AH73" i="25"/>
  <c r="AH83" i="25"/>
  <c r="AH77" i="25"/>
  <c r="AH95" i="25"/>
  <c r="AH102" i="25"/>
  <c r="V73" i="25"/>
  <c r="V69" i="25"/>
  <c r="V81" i="25"/>
  <c r="V84" i="25"/>
  <c r="V87" i="25"/>
  <c r="V102" i="25"/>
  <c r="Y90" i="25"/>
  <c r="Y85" i="25"/>
  <c r="AD83" i="25"/>
  <c r="AD88" i="25"/>
  <c r="AD102" i="25"/>
  <c r="U90" i="25"/>
  <c r="U85" i="25"/>
  <c r="AF2" i="25"/>
  <c r="Z92" i="25"/>
  <c r="Z105" i="25"/>
  <c r="Z103" i="25"/>
  <c r="Z98" i="25"/>
  <c r="AH68" i="25"/>
  <c r="AH79" i="25"/>
  <c r="AH106" i="25"/>
  <c r="V68" i="25"/>
  <c r="V83" i="25"/>
  <c r="V106" i="25"/>
  <c r="AC90" i="25"/>
  <c r="AC85" i="25"/>
  <c r="AD89" i="25"/>
  <c r="AD68" i="25"/>
  <c r="AD82" i="25"/>
  <c r="AD106" i="25"/>
  <c r="U86" i="25"/>
  <c r="Z95" i="25"/>
  <c r="AD87" i="25"/>
  <c r="Z96" i="25"/>
  <c r="Z76" i="25"/>
  <c r="Z100" i="25"/>
  <c r="Z91" i="25"/>
  <c r="Z6" i="25" s="1"/>
  <c r="Z86" i="25"/>
  <c r="Z102" i="25"/>
  <c r="AH70" i="25"/>
  <c r="AH75" i="25"/>
  <c r="AH72" i="25"/>
  <c r="AH84" i="25"/>
  <c r="AH105" i="25"/>
  <c r="AH103" i="25"/>
  <c r="AH94" i="25"/>
  <c r="V80" i="25"/>
  <c r="V78" i="25"/>
  <c r="V72" i="25"/>
  <c r="V101" i="25"/>
  <c r="V97" i="25"/>
  <c r="V99" i="25"/>
  <c r="V7" i="25" s="1"/>
  <c r="V94" i="25"/>
  <c r="AC86" i="25"/>
  <c r="Y88" i="25"/>
  <c r="AD72" i="25"/>
  <c r="AD84" i="25"/>
  <c r="AD99" i="25"/>
  <c r="AD7" i="25" s="1"/>
  <c r="AD94" i="25"/>
  <c r="Y89" i="25"/>
  <c r="AE82" i="25" l="1"/>
  <c r="AI71" i="25"/>
  <c r="AE92" i="25"/>
  <c r="AD8" i="25"/>
  <c r="AE93" i="25"/>
  <c r="AE81" i="25"/>
  <c r="AH8" i="25"/>
  <c r="AE102" i="25"/>
  <c r="V8" i="25"/>
  <c r="Z8" i="25"/>
  <c r="AE77" i="25"/>
  <c r="AF44" i="25"/>
  <c r="AF45" i="25"/>
  <c r="AF46" i="25"/>
  <c r="AF47" i="25"/>
  <c r="AF48" i="25"/>
  <c r="AF43" i="25"/>
  <c r="AF4" i="25" s="1"/>
  <c r="AF5" i="25" s="1"/>
  <c r="AF49" i="25"/>
  <c r="AF50" i="25"/>
  <c r="AF51" i="25"/>
  <c r="AF52" i="25"/>
  <c r="AF26" i="25"/>
  <c r="AF31" i="25"/>
  <c r="AF35" i="25"/>
  <c r="AF27" i="25"/>
  <c r="AF30" i="25"/>
  <c r="AF34" i="25"/>
  <c r="AF38" i="25"/>
  <c r="AF33" i="25"/>
  <c r="AF42" i="25"/>
  <c r="AF53" i="25"/>
  <c r="AF54" i="25"/>
  <c r="AF55" i="25"/>
  <c r="AF56" i="25"/>
  <c r="AF57" i="25"/>
  <c r="AF58" i="25"/>
  <c r="AF59" i="25"/>
  <c r="AF60" i="25"/>
  <c r="AF61" i="25"/>
  <c r="AF62" i="25"/>
  <c r="AF63" i="25"/>
  <c r="AF64" i="25"/>
  <c r="AF36" i="25"/>
  <c r="AF32" i="25"/>
  <c r="AF41" i="25"/>
  <c r="AF29" i="25"/>
  <c r="AF37" i="25"/>
  <c r="AF40" i="25"/>
  <c r="AF28" i="25"/>
  <c r="AF39" i="25"/>
  <c r="AJ48" i="25"/>
  <c r="AJ49" i="25"/>
  <c r="AJ50" i="25"/>
  <c r="AJ51" i="25"/>
  <c r="AJ52" i="25"/>
  <c r="AJ43" i="25"/>
  <c r="AJ4" i="25" s="1"/>
  <c r="AJ5" i="25" s="1"/>
  <c r="AJ27" i="25"/>
  <c r="AJ31" i="25"/>
  <c r="AJ35" i="25"/>
  <c r="AJ45" i="25"/>
  <c r="AJ47" i="25"/>
  <c r="AJ53" i="25"/>
  <c r="AJ54" i="25"/>
  <c r="AJ55" i="25"/>
  <c r="AJ56" i="25"/>
  <c r="AJ57" i="25"/>
  <c r="AJ58" i="25"/>
  <c r="AJ59" i="25"/>
  <c r="AJ60" i="25"/>
  <c r="AJ61" i="25"/>
  <c r="AJ62" i="25"/>
  <c r="AJ63" i="25"/>
  <c r="AJ64" i="25"/>
  <c r="AJ30" i="25"/>
  <c r="AJ34" i="25"/>
  <c r="AJ38" i="25"/>
  <c r="AJ26" i="25"/>
  <c r="AJ29" i="25"/>
  <c r="AJ37" i="25"/>
  <c r="AJ42" i="25"/>
  <c r="AJ39" i="25"/>
  <c r="AJ44" i="25"/>
  <c r="AJ28" i="25"/>
  <c r="AJ36" i="25"/>
  <c r="AJ41" i="25"/>
  <c r="AJ33" i="25"/>
  <c r="AJ40" i="25"/>
  <c r="AJ46" i="25"/>
  <c r="AJ32" i="25"/>
  <c r="AE72" i="25"/>
  <c r="AB43" i="25"/>
  <c r="AB4" i="25" s="1"/>
  <c r="AB5" i="25" s="1"/>
  <c r="AB44" i="25"/>
  <c r="AB45" i="25"/>
  <c r="AB46" i="25"/>
  <c r="AB47" i="25"/>
  <c r="AB48" i="25"/>
  <c r="AB31" i="25"/>
  <c r="AB35" i="25"/>
  <c r="AB39" i="25"/>
  <c r="AB53" i="25"/>
  <c r="AB54" i="25"/>
  <c r="AB55" i="25"/>
  <c r="AB56" i="25"/>
  <c r="AB57" i="25"/>
  <c r="AB58" i="25"/>
  <c r="AB59" i="25"/>
  <c r="AB60" i="25"/>
  <c r="AB61" i="25"/>
  <c r="AB62" i="25"/>
  <c r="AB63" i="25"/>
  <c r="AB64" i="25"/>
  <c r="AB30" i="25"/>
  <c r="AB34" i="25"/>
  <c r="AB38" i="25"/>
  <c r="AB27" i="25"/>
  <c r="AB29" i="25"/>
  <c r="AB37" i="25"/>
  <c r="AB42" i="25"/>
  <c r="AB52" i="25"/>
  <c r="AB32" i="25"/>
  <c r="AB49" i="25"/>
  <c r="AB51" i="25"/>
  <c r="AB28" i="25"/>
  <c r="AB36" i="25"/>
  <c r="AB41" i="25"/>
  <c r="AB26" i="25"/>
  <c r="AB33" i="25"/>
  <c r="AB40" i="25"/>
  <c r="AB50" i="25"/>
  <c r="AA97" i="25"/>
  <c r="AA93" i="25"/>
  <c r="AE94" i="25"/>
  <c r="AM97" i="25"/>
  <c r="AE97" i="25"/>
  <c r="AE105" i="25"/>
  <c r="AM94" i="25"/>
  <c r="AE79" i="25"/>
  <c r="AD86" i="25"/>
  <c r="AI75" i="25"/>
  <c r="AI76" i="25"/>
  <c r="AI82" i="25"/>
  <c r="AI70" i="25"/>
  <c r="W71" i="25"/>
  <c r="W76" i="25"/>
  <c r="W72" i="25"/>
  <c r="W77" i="25"/>
  <c r="AM102" i="25"/>
  <c r="AM92" i="25"/>
  <c r="AM99" i="25"/>
  <c r="AM7" i="25" s="1"/>
  <c r="AA98" i="25"/>
  <c r="AA104" i="25"/>
  <c r="AA95" i="25"/>
  <c r="AE84" i="25"/>
  <c r="AE76" i="25"/>
  <c r="AE80" i="25"/>
  <c r="AE83" i="25"/>
  <c r="AE99" i="25"/>
  <c r="AE7" i="25" s="1"/>
  <c r="AI81" i="25"/>
  <c r="AI79" i="25"/>
  <c r="AI93" i="25"/>
  <c r="AI69" i="25"/>
  <c r="AI101" i="25"/>
  <c r="AI97" i="25"/>
  <c r="AI106" i="25"/>
  <c r="AI100" i="25"/>
  <c r="AI91" i="25"/>
  <c r="AI6" i="25" s="1"/>
  <c r="AA68" i="25"/>
  <c r="AA79" i="25"/>
  <c r="AA73" i="25"/>
  <c r="V85" i="25"/>
  <c r="V90" i="25"/>
  <c r="AH85" i="25"/>
  <c r="AH90" i="25"/>
  <c r="AM68" i="25"/>
  <c r="AM73" i="25"/>
  <c r="AM84" i="25"/>
  <c r="V89" i="25"/>
  <c r="AH87" i="25"/>
  <c r="AH89" i="25"/>
  <c r="AA72" i="25"/>
  <c r="AK2" i="25"/>
  <c r="AA101" i="25"/>
  <c r="AA81" i="25"/>
  <c r="AA94" i="25"/>
  <c r="AA102" i="25"/>
  <c r="AA92" i="25"/>
  <c r="AA83" i="25"/>
  <c r="AA99" i="25"/>
  <c r="AA7" i="25" s="1"/>
  <c r="V86" i="25"/>
  <c r="AH86" i="25"/>
  <c r="AE71" i="25"/>
  <c r="AE70" i="25"/>
  <c r="AE69" i="25"/>
  <c r="AE101" i="25"/>
  <c r="AE96" i="25"/>
  <c r="AE103" i="25"/>
  <c r="AI84" i="25"/>
  <c r="AI74" i="25"/>
  <c r="AI72" i="25"/>
  <c r="AI73" i="25"/>
  <c r="AI80" i="25"/>
  <c r="AI98" i="25"/>
  <c r="AI104" i="25"/>
  <c r="AI95" i="25"/>
  <c r="W75" i="25"/>
  <c r="W70" i="25"/>
  <c r="W81" i="25"/>
  <c r="W79" i="25"/>
  <c r="W98" i="25"/>
  <c r="W93" i="25"/>
  <c r="W104" i="25"/>
  <c r="W95" i="25"/>
  <c r="AM72" i="25"/>
  <c r="AM75" i="25"/>
  <c r="AM77" i="25"/>
  <c r="AM82" i="25"/>
  <c r="AM86" i="25"/>
  <c r="AM105" i="25"/>
  <c r="AM96" i="25"/>
  <c r="AM103" i="25"/>
  <c r="AA89" i="25"/>
  <c r="V88" i="25"/>
  <c r="W87" i="25"/>
  <c r="W91" i="25"/>
  <c r="W6" i="25" s="1"/>
  <c r="AM74" i="25"/>
  <c r="AM80" i="25"/>
  <c r="AM83" i="25"/>
  <c r="AA76" i="25"/>
  <c r="AA71" i="25"/>
  <c r="AA74" i="25"/>
  <c r="AA70" i="25"/>
  <c r="AA80" i="25"/>
  <c r="AA105" i="25"/>
  <c r="AA96" i="25"/>
  <c r="AA103" i="25"/>
  <c r="AE75" i="25"/>
  <c r="AE74" i="25"/>
  <c r="AE73" i="25"/>
  <c r="AE98" i="25"/>
  <c r="AE106" i="25"/>
  <c r="AE100" i="25"/>
  <c r="AE91" i="25"/>
  <c r="AE6" i="25" s="1"/>
  <c r="AI68" i="25"/>
  <c r="AI78" i="25"/>
  <c r="AI77" i="25"/>
  <c r="AI89" i="25"/>
  <c r="AI94" i="25"/>
  <c r="AI102" i="25"/>
  <c r="AI92" i="25"/>
  <c r="AI83" i="25"/>
  <c r="AI99" i="25"/>
  <c r="AI7" i="25" s="1"/>
  <c r="W97" i="25"/>
  <c r="W78" i="25"/>
  <c r="W74" i="25"/>
  <c r="W69" i="25"/>
  <c r="W94" i="25"/>
  <c r="W102" i="25"/>
  <c r="W101" i="25"/>
  <c r="W92" i="25"/>
  <c r="W83" i="25"/>
  <c r="W99" i="25"/>
  <c r="W7" i="25" s="1"/>
  <c r="AM76" i="25"/>
  <c r="AM78" i="25"/>
  <c r="AM81" i="25"/>
  <c r="AM79" i="25"/>
  <c r="AM93" i="25"/>
  <c r="AM106" i="25"/>
  <c r="AM100" i="25"/>
  <c r="AM91" i="25"/>
  <c r="AM6" i="25" s="1"/>
  <c r="AA82" i="25"/>
  <c r="AE86" i="25"/>
  <c r="W106" i="25"/>
  <c r="W100" i="25"/>
  <c r="AM71" i="25"/>
  <c r="AH88" i="25"/>
  <c r="Z85" i="25"/>
  <c r="Z90" i="25"/>
  <c r="Z89" i="25"/>
  <c r="Z88" i="25"/>
  <c r="AA78" i="25"/>
  <c r="AA75" i="25"/>
  <c r="AA77" i="25"/>
  <c r="AA69" i="25"/>
  <c r="AA84" i="25"/>
  <c r="AA106" i="25"/>
  <c r="AA100" i="25"/>
  <c r="AA91" i="25"/>
  <c r="AA6" i="25" s="1"/>
  <c r="AD90" i="25"/>
  <c r="AD85" i="25"/>
  <c r="AE68" i="25"/>
  <c r="AE78" i="25"/>
  <c r="AE88" i="25"/>
  <c r="AE104" i="25"/>
  <c r="AE95" i="25"/>
  <c r="AI105" i="25"/>
  <c r="AI96" i="25"/>
  <c r="AI103" i="25"/>
  <c r="AG2" i="25"/>
  <c r="W68" i="25"/>
  <c r="W82" i="25"/>
  <c r="W73" i="25"/>
  <c r="W80" i="25"/>
  <c r="W84" i="25"/>
  <c r="W105" i="25"/>
  <c r="W96" i="25"/>
  <c r="W103" i="25"/>
  <c r="AM70" i="25"/>
  <c r="AM69" i="25"/>
  <c r="AM98" i="25"/>
  <c r="AM101" i="25"/>
  <c r="AM88" i="25"/>
  <c r="AM104" i="25"/>
  <c r="AM95" i="25"/>
  <c r="Z87" i="25"/>
  <c r="K15" i="25" l="1"/>
  <c r="K17" i="25"/>
  <c r="AF102" i="25"/>
  <c r="AF91" i="25"/>
  <c r="AF6" i="25" s="1"/>
  <c r="AF94" i="25"/>
  <c r="AM8" i="25"/>
  <c r="AK43" i="25"/>
  <c r="AK4" i="25" s="1"/>
  <c r="AK5" i="25" s="1"/>
  <c r="AK44" i="25"/>
  <c r="AK45" i="25"/>
  <c r="AK46" i="25"/>
  <c r="AK47" i="25"/>
  <c r="AK48" i="25"/>
  <c r="AK49" i="25"/>
  <c r="AK50" i="25"/>
  <c r="AK51" i="25"/>
  <c r="AK52" i="25"/>
  <c r="AK53" i="25"/>
  <c r="AK54" i="25"/>
  <c r="AK55" i="25"/>
  <c r="AK56" i="25"/>
  <c r="AK57" i="25"/>
  <c r="AK58" i="25"/>
  <c r="AK59" i="25"/>
  <c r="AK60" i="25"/>
  <c r="AK61" i="25"/>
  <c r="AK62" i="25"/>
  <c r="AK63" i="25"/>
  <c r="AK64" i="25"/>
  <c r="AK28" i="25"/>
  <c r="AK32" i="25"/>
  <c r="AK36" i="25"/>
  <c r="AK27" i="25"/>
  <c r="AK31" i="25"/>
  <c r="AK35" i="25"/>
  <c r="AK30" i="25"/>
  <c r="AK38" i="25"/>
  <c r="AK39" i="25"/>
  <c r="AK41" i="25"/>
  <c r="AK40" i="25"/>
  <c r="AK26" i="25"/>
  <c r="AK29" i="25"/>
  <c r="AK37" i="25"/>
  <c r="AK42" i="25"/>
  <c r="AK34" i="25"/>
  <c r="AK33" i="25"/>
  <c r="W8" i="25"/>
  <c r="AA8" i="25"/>
  <c r="AG43" i="25"/>
  <c r="AG4" i="25" s="1"/>
  <c r="AG5" i="25" s="1"/>
  <c r="AG49" i="25"/>
  <c r="AG50" i="25"/>
  <c r="AG51" i="25"/>
  <c r="AG52" i="25"/>
  <c r="AG44" i="25"/>
  <c r="AG45" i="25"/>
  <c r="AG46" i="25"/>
  <c r="AG47" i="25"/>
  <c r="AG53" i="25"/>
  <c r="AG54" i="25"/>
  <c r="AG55" i="25"/>
  <c r="AG56" i="25"/>
  <c r="AG57" i="25"/>
  <c r="AG58" i="25"/>
  <c r="AG59" i="25"/>
  <c r="AG60" i="25"/>
  <c r="AG61" i="25"/>
  <c r="AG62" i="25"/>
  <c r="AG63" i="25"/>
  <c r="AG64" i="25"/>
  <c r="AG28" i="25"/>
  <c r="AG32" i="25"/>
  <c r="AG36" i="25"/>
  <c r="AG26" i="25"/>
  <c r="AG31" i="25"/>
  <c r="AG35" i="25"/>
  <c r="AG48" i="25"/>
  <c r="AG34" i="25"/>
  <c r="AG39" i="25"/>
  <c r="AG37" i="25"/>
  <c r="AG33" i="25"/>
  <c r="AG42" i="25"/>
  <c r="AG27" i="25"/>
  <c r="AG30" i="25"/>
  <c r="AG38" i="25"/>
  <c r="AG41" i="25"/>
  <c r="AG29" i="25"/>
  <c r="AG40" i="25"/>
  <c r="AE8" i="25"/>
  <c r="AI8" i="25"/>
  <c r="AM89" i="25"/>
  <c r="AM87" i="25"/>
  <c r="AF98" i="25"/>
  <c r="AF95" i="25"/>
  <c r="AF99" i="25"/>
  <c r="AF7" i="25" s="1"/>
  <c r="AJ105" i="25"/>
  <c r="AJ96" i="25"/>
  <c r="AF72" i="25"/>
  <c r="AF69" i="25"/>
  <c r="AF70" i="25"/>
  <c r="AF77" i="25"/>
  <c r="AF93" i="25"/>
  <c r="AF84" i="25"/>
  <c r="AF100" i="25"/>
  <c r="AB72" i="25"/>
  <c r="AB83" i="25"/>
  <c r="AB71" i="25"/>
  <c r="AB79" i="25"/>
  <c r="K18" i="25"/>
  <c r="AF103" i="25"/>
  <c r="AB99" i="25"/>
  <c r="AB7" i="25" s="1"/>
  <c r="AB92" i="25"/>
  <c r="AI85" i="25"/>
  <c r="AI90" i="25"/>
  <c r="W85" i="25"/>
  <c r="W90" i="25"/>
  <c r="AJ69" i="25"/>
  <c r="W89" i="25"/>
  <c r="AB69" i="25"/>
  <c r="AB76" i="25"/>
  <c r="AB95" i="25"/>
  <c r="AB75" i="25"/>
  <c r="AL2" i="25"/>
  <c r="AB77" i="25"/>
  <c r="AB89" i="25"/>
  <c r="AB105" i="25"/>
  <c r="AB96" i="25"/>
  <c r="AI87" i="25"/>
  <c r="AE85" i="25"/>
  <c r="AE90" i="25"/>
  <c r="K13" i="25"/>
  <c r="K14" i="25"/>
  <c r="AI86" i="25"/>
  <c r="W86" i="25"/>
  <c r="AJ73" i="25"/>
  <c r="AJ72" i="25"/>
  <c r="AJ71" i="25"/>
  <c r="AJ70" i="25"/>
  <c r="AJ82" i="25"/>
  <c r="AJ83" i="25"/>
  <c r="AJ94" i="25"/>
  <c r="AJ93" i="25"/>
  <c r="AJ84" i="25"/>
  <c r="AJ100" i="25"/>
  <c r="AM85" i="25"/>
  <c r="AM90" i="25"/>
  <c r="W88" i="25"/>
  <c r="AF76" i="25"/>
  <c r="AF75" i="25"/>
  <c r="AF78" i="25"/>
  <c r="AF74" i="25"/>
  <c r="AF81" i="25"/>
  <c r="AF83" i="25"/>
  <c r="AF97" i="25"/>
  <c r="AF104" i="25"/>
  <c r="AB101" i="25"/>
  <c r="AJ86" i="25"/>
  <c r="AA85" i="25"/>
  <c r="AA90" i="25"/>
  <c r="AB73" i="25"/>
  <c r="AB78" i="25"/>
  <c r="AB98" i="25"/>
  <c r="AB82" i="25"/>
  <c r="AB70" i="25"/>
  <c r="AB81" i="25"/>
  <c r="AB94" i="25"/>
  <c r="AB93" i="25"/>
  <c r="AB84" i="25"/>
  <c r="AB100" i="25"/>
  <c r="K16" i="25"/>
  <c r="AA87" i="25"/>
  <c r="AJ76" i="25"/>
  <c r="AJ75" i="25"/>
  <c r="AJ74" i="25"/>
  <c r="AJ95" i="25"/>
  <c r="AJ91" i="25"/>
  <c r="AJ6" i="25" s="1"/>
  <c r="AJ102" i="25"/>
  <c r="AJ97" i="25"/>
  <c r="AJ104" i="25"/>
  <c r="AF82" i="25"/>
  <c r="AF79" i="25"/>
  <c r="AF80" i="25"/>
  <c r="AF87" i="25"/>
  <c r="AF106" i="25"/>
  <c r="AF101" i="25"/>
  <c r="AF92" i="25"/>
  <c r="AB106" i="25"/>
  <c r="AJ68" i="25"/>
  <c r="AJ80" i="25"/>
  <c r="AJ81" i="25"/>
  <c r="AB68" i="25"/>
  <c r="AB80" i="25"/>
  <c r="AB103" i="25"/>
  <c r="AB87" i="25"/>
  <c r="AB74" i="25"/>
  <c r="AB91" i="25"/>
  <c r="AB6" i="25" s="1"/>
  <c r="AB102" i="25"/>
  <c r="AB97" i="25"/>
  <c r="AB88" i="25"/>
  <c r="AB104" i="25"/>
  <c r="AA88" i="25"/>
  <c r="AJ106" i="25"/>
  <c r="AJ79" i="25"/>
  <c r="AJ98" i="25"/>
  <c r="AJ78" i="25"/>
  <c r="AJ77" i="25"/>
  <c r="AJ99" i="25"/>
  <c r="AJ7" i="25" s="1"/>
  <c r="AJ103" i="25"/>
  <c r="AJ101" i="25"/>
  <c r="AJ92" i="25"/>
  <c r="AA86" i="25"/>
  <c r="AI88" i="25"/>
  <c r="AE87" i="25"/>
  <c r="AE89" i="25"/>
  <c r="AF68" i="25"/>
  <c r="AF73" i="25"/>
  <c r="AF71" i="25"/>
  <c r="AF105" i="25"/>
  <c r="AF96" i="25"/>
  <c r="AF8" i="25" l="1"/>
  <c r="AK103" i="25"/>
  <c r="AK91" i="25"/>
  <c r="AK6" i="25" s="1"/>
  <c r="AG91" i="25"/>
  <c r="AG6" i="25" s="1"/>
  <c r="AG100" i="25"/>
  <c r="AG99" i="25"/>
  <c r="AG7" i="25" s="1"/>
  <c r="AG94" i="25"/>
  <c r="K19" i="25"/>
  <c r="AG104" i="25"/>
  <c r="AG96" i="25"/>
  <c r="AG92" i="25"/>
  <c r="AB8" i="25"/>
  <c r="AJ8" i="25"/>
  <c r="AL44" i="25"/>
  <c r="AL45" i="25"/>
  <c r="AL46" i="25"/>
  <c r="AL47" i="25"/>
  <c r="AL26" i="25"/>
  <c r="AL48" i="25"/>
  <c r="AL53" i="25"/>
  <c r="AL54" i="25"/>
  <c r="AL55" i="25"/>
  <c r="AL56" i="25"/>
  <c r="AL57" i="25"/>
  <c r="AL58" i="25"/>
  <c r="AL59" i="25"/>
  <c r="AL60" i="25"/>
  <c r="AL61" i="25"/>
  <c r="AL62" i="25"/>
  <c r="AL63" i="25"/>
  <c r="AL64" i="25"/>
  <c r="AL29" i="25"/>
  <c r="AL33" i="25"/>
  <c r="AL37" i="25"/>
  <c r="AL43" i="25"/>
  <c r="AL4" i="25" s="1"/>
  <c r="AL5" i="25" s="1"/>
  <c r="AL28" i="25"/>
  <c r="AL32" i="25"/>
  <c r="AL36" i="25"/>
  <c r="AL50" i="25"/>
  <c r="AL52" i="25"/>
  <c r="AL27" i="25"/>
  <c r="AL31" i="25"/>
  <c r="AL40" i="25"/>
  <c r="AL42" i="25"/>
  <c r="AL41" i="25"/>
  <c r="AL30" i="25"/>
  <c r="AL38" i="25"/>
  <c r="AL39" i="25"/>
  <c r="AL49" i="25"/>
  <c r="AL51" i="25"/>
  <c r="AL35" i="25"/>
  <c r="AL34" i="25"/>
  <c r="AK99" i="25"/>
  <c r="AK7" i="25" s="1"/>
  <c r="AK100" i="25"/>
  <c r="AJ88" i="25"/>
  <c r="AK95" i="25"/>
  <c r="AK92" i="25"/>
  <c r="AK96" i="25"/>
  <c r="AK104" i="25"/>
  <c r="AJ89" i="25"/>
  <c r="AG103" i="25"/>
  <c r="AG102" i="25"/>
  <c r="AG97" i="25"/>
  <c r="AJ87" i="25"/>
  <c r="AK98" i="25"/>
  <c r="AK93" i="25"/>
  <c r="AF89" i="25"/>
  <c r="AF86" i="25"/>
  <c r="AK102" i="25"/>
  <c r="AK77" i="25"/>
  <c r="AG77" i="25"/>
  <c r="AK76" i="25"/>
  <c r="AK78" i="25"/>
  <c r="AK83" i="25"/>
  <c r="AK97" i="25"/>
  <c r="AB85" i="25"/>
  <c r="AB90" i="25"/>
  <c r="AG72" i="25"/>
  <c r="AG79" i="25"/>
  <c r="AG78" i="25"/>
  <c r="AG106" i="25"/>
  <c r="AG101" i="25"/>
  <c r="AK80" i="25"/>
  <c r="AK84" i="25"/>
  <c r="AG80" i="25"/>
  <c r="AG75" i="25"/>
  <c r="AK70" i="25"/>
  <c r="AK69" i="25"/>
  <c r="AK79" i="25"/>
  <c r="AK72" i="25"/>
  <c r="AK87" i="25"/>
  <c r="AK106" i="25"/>
  <c r="AK101" i="25"/>
  <c r="AB86" i="25"/>
  <c r="AG69" i="25"/>
  <c r="AG74" i="25"/>
  <c r="AG70" i="25"/>
  <c r="AG81" i="25"/>
  <c r="AG82" i="25"/>
  <c r="AG87" i="25"/>
  <c r="AG105" i="25"/>
  <c r="AK68" i="25"/>
  <c r="AK75" i="25"/>
  <c r="AG68" i="25"/>
  <c r="AF85" i="25"/>
  <c r="AF90" i="25"/>
  <c r="AK74" i="25"/>
  <c r="AK73" i="25"/>
  <c r="AK82" i="25"/>
  <c r="AK81" i="25"/>
  <c r="AK71" i="25"/>
  <c r="AK88" i="25"/>
  <c r="AK94" i="25"/>
  <c r="AK89" i="25"/>
  <c r="AK105" i="25"/>
  <c r="AJ85" i="25"/>
  <c r="AJ90" i="25"/>
  <c r="AF88" i="25"/>
  <c r="AG73" i="25"/>
  <c r="AG76" i="25"/>
  <c r="AG71" i="25"/>
  <c r="AG83" i="25"/>
  <c r="AG84" i="25"/>
  <c r="AG95" i="25"/>
  <c r="AG98" i="25"/>
  <c r="AG93" i="25"/>
  <c r="AK8" i="25" l="1"/>
  <c r="AG8" i="25"/>
  <c r="AL80" i="25"/>
  <c r="AL93" i="25"/>
  <c r="AL105" i="25"/>
  <c r="AL104" i="25"/>
  <c r="AL74" i="25"/>
  <c r="AL83" i="25"/>
  <c r="AL75" i="25"/>
  <c r="AL71" i="25"/>
  <c r="AL95" i="25"/>
  <c r="AL77" i="25"/>
  <c r="AG89" i="25"/>
  <c r="AL100" i="25"/>
  <c r="AL96" i="25"/>
  <c r="AL91" i="25"/>
  <c r="AL6" i="25" s="1"/>
  <c r="AL92" i="25"/>
  <c r="AL101" i="25"/>
  <c r="AL97" i="25"/>
  <c r="AL99" i="25"/>
  <c r="AL7" i="25" s="1"/>
  <c r="AL73" i="25"/>
  <c r="AL69" i="25"/>
  <c r="AL81" i="25"/>
  <c r="AL84" i="25"/>
  <c r="AL82" i="25"/>
  <c r="AL98" i="25"/>
  <c r="AG90" i="25"/>
  <c r="AG85" i="25"/>
  <c r="AL68" i="25"/>
  <c r="AL102" i="25"/>
  <c r="AK90" i="25"/>
  <c r="AK85" i="25"/>
  <c r="AG88" i="25"/>
  <c r="AG86" i="25"/>
  <c r="AL72" i="25"/>
  <c r="AL106" i="25"/>
  <c r="AK86" i="25"/>
  <c r="AL70" i="25"/>
  <c r="AL78" i="25"/>
  <c r="AL76" i="25"/>
  <c r="AL79" i="25"/>
  <c r="AL103" i="25"/>
  <c r="AL94" i="25"/>
  <c r="AL8" i="25" l="1"/>
  <c r="AL85" i="25"/>
  <c r="AL90" i="25"/>
  <c r="AL86" i="25"/>
  <c r="AL88" i="25"/>
  <c r="AL87" i="25"/>
  <c r="AL89" i="25"/>
  <c r="E2" i="14" l="1"/>
  <c r="F2" i="14" s="1"/>
  <c r="G2" i="14" s="1"/>
  <c r="H2" i="14" l="1"/>
  <c r="G11" i="14"/>
  <c r="G7" i="14"/>
  <c r="G10" i="14"/>
  <c r="G6" i="14"/>
  <c r="G9" i="14"/>
  <c r="G5" i="14"/>
  <c r="G8" i="14"/>
  <c r="G15" i="14"/>
  <c r="E50" i="13"/>
  <c r="E46" i="13"/>
  <c r="E41" i="13"/>
  <c r="E37" i="13"/>
  <c r="E35" i="13"/>
  <c r="E49" i="13"/>
  <c r="E51" i="13"/>
  <c r="E47" i="13"/>
  <c r="E42" i="13"/>
  <c r="E38" i="13"/>
  <c r="E40" i="13"/>
  <c r="E52" i="13"/>
  <c r="E48" i="13"/>
  <c r="E43" i="13"/>
  <c r="E39" i="13"/>
  <c r="E44" i="13"/>
  <c r="E34" i="13"/>
  <c r="E11" i="13"/>
  <c r="E15" i="13"/>
  <c r="E20" i="13"/>
  <c r="E24" i="13"/>
  <c r="E12" i="13"/>
  <c r="E16" i="13"/>
  <c r="E21" i="13"/>
  <c r="E25" i="13"/>
  <c r="E8" i="13"/>
  <c r="E13" i="13"/>
  <c r="E17" i="13"/>
  <c r="E22" i="13"/>
  <c r="E26" i="13"/>
  <c r="E9" i="13"/>
  <c r="E14" i="13"/>
  <c r="E18" i="13"/>
  <c r="E23" i="13"/>
  <c r="F5" i="13"/>
  <c r="E5" i="14"/>
  <c r="E4" i="14"/>
  <c r="E33" i="13" l="1"/>
  <c r="G5" i="13"/>
  <c r="G44" i="13" s="1"/>
  <c r="K14" i="16"/>
  <c r="F9" i="31" s="1"/>
  <c r="G19" i="14"/>
  <c r="G21" i="14"/>
  <c r="G16" i="14"/>
  <c r="G18" i="14"/>
  <c r="G20" i="14"/>
  <c r="G22" i="14"/>
  <c r="G17" i="14"/>
  <c r="I2" i="14"/>
  <c r="H15" i="14"/>
  <c r="H8" i="14"/>
  <c r="H7" i="14"/>
  <c r="H11" i="14"/>
  <c r="H6" i="14"/>
  <c r="H10" i="14"/>
  <c r="H5" i="14"/>
  <c r="H9" i="14"/>
  <c r="F51" i="13"/>
  <c r="F47" i="13"/>
  <c r="F42" i="13"/>
  <c r="F38" i="13"/>
  <c r="F41" i="13"/>
  <c r="F37" i="13"/>
  <c r="F35" i="13"/>
  <c r="F52" i="13"/>
  <c r="F48" i="13"/>
  <c r="F43" i="13"/>
  <c r="F39" i="13"/>
  <c r="F40" i="13"/>
  <c r="F34" i="13"/>
  <c r="F49" i="13"/>
  <c r="F44" i="13"/>
  <c r="F50" i="13"/>
  <c r="F46" i="13"/>
  <c r="E36" i="13"/>
  <c r="E45" i="13"/>
  <c r="E6" i="14"/>
  <c r="E17" i="14" s="1"/>
  <c r="E11" i="14"/>
  <c r="E22" i="14" s="1"/>
  <c r="E7" i="14"/>
  <c r="E18" i="14" s="1"/>
  <c r="E8" i="14"/>
  <c r="E19" i="14" s="1"/>
  <c r="F10" i="14"/>
  <c r="E9" i="14"/>
  <c r="E20" i="14" s="1"/>
  <c r="E10" i="14"/>
  <c r="E21" i="14" s="1"/>
  <c r="J14" i="16"/>
  <c r="H17" i="16"/>
  <c r="H14" i="16"/>
  <c r="I14" i="16"/>
  <c r="D9" i="31" s="1"/>
  <c r="K13" i="16"/>
  <c r="I17" i="16"/>
  <c r="J13" i="16"/>
  <c r="J15" i="16"/>
  <c r="K19" i="16"/>
  <c r="H19" i="16"/>
  <c r="E7" i="13"/>
  <c r="E19" i="13"/>
  <c r="E10" i="13"/>
  <c r="E16" i="14"/>
  <c r="E15" i="14"/>
  <c r="H13" i="16"/>
  <c r="K15" i="16"/>
  <c r="J19" i="16"/>
  <c r="H15" i="16"/>
  <c r="I19" i="16"/>
  <c r="J17" i="16"/>
  <c r="K18" i="16"/>
  <c r="I13" i="16"/>
  <c r="I12" i="16"/>
  <c r="D7" i="31" s="1"/>
  <c r="J12" i="16"/>
  <c r="K17" i="16"/>
  <c r="I18" i="16"/>
  <c r="F20" i="13"/>
  <c r="F11" i="13"/>
  <c r="H12" i="16"/>
  <c r="J18" i="16"/>
  <c r="F26" i="13"/>
  <c r="F25" i="13"/>
  <c r="F23" i="13"/>
  <c r="K12" i="16"/>
  <c r="F7" i="31" s="1"/>
  <c r="F6" i="31" s="1"/>
  <c r="F13" i="13"/>
  <c r="F9" i="13"/>
  <c r="F12" i="13"/>
  <c r="I15" i="16"/>
  <c r="F22" i="13"/>
  <c r="F15" i="13"/>
  <c r="F8" i="13"/>
  <c r="F14" i="13"/>
  <c r="F16" i="13"/>
  <c r="H18" i="16"/>
  <c r="F24" i="13"/>
  <c r="F17" i="13"/>
  <c r="F18" i="13"/>
  <c r="F21" i="13"/>
  <c r="G15" i="13" l="1"/>
  <c r="G39" i="13"/>
  <c r="G17" i="13"/>
  <c r="G16" i="13"/>
  <c r="G48" i="13"/>
  <c r="G14" i="13"/>
  <c r="G51" i="13"/>
  <c r="G24" i="13"/>
  <c r="G11" i="13"/>
  <c r="G47" i="13"/>
  <c r="G13" i="13"/>
  <c r="G12" i="13"/>
  <c r="G23" i="13"/>
  <c r="G9" i="13"/>
  <c r="G35" i="13"/>
  <c r="G26" i="13"/>
  <c r="G41" i="13"/>
  <c r="G22" i="13"/>
  <c r="G8" i="13"/>
  <c r="G49" i="13"/>
  <c r="G34" i="13"/>
  <c r="H5" i="13"/>
  <c r="H37" i="13" s="1"/>
  <c r="G25" i="13"/>
  <c r="G46" i="13"/>
  <c r="G21" i="13"/>
  <c r="G20" i="13"/>
  <c r="G43" i="13"/>
  <c r="G18" i="13"/>
  <c r="G38" i="13"/>
  <c r="G52" i="13"/>
  <c r="G50" i="13"/>
  <c r="G40" i="13"/>
  <c r="G37" i="13"/>
  <c r="G42" i="13"/>
  <c r="F14" i="31"/>
  <c r="H17" i="14"/>
  <c r="H16" i="14"/>
  <c r="H18" i="14"/>
  <c r="H21" i="14"/>
  <c r="H19" i="14"/>
  <c r="H20" i="14"/>
  <c r="H22" i="14"/>
  <c r="J2" i="14"/>
  <c r="I5" i="14"/>
  <c r="I9" i="14"/>
  <c r="I15" i="14"/>
  <c r="I8" i="14"/>
  <c r="I7" i="14"/>
  <c r="I11" i="14"/>
  <c r="I6" i="14"/>
  <c r="I10" i="14"/>
  <c r="H50" i="13"/>
  <c r="H35" i="13"/>
  <c r="H25" i="13"/>
  <c r="H11" i="13"/>
  <c r="H15" i="13"/>
  <c r="D6" i="31"/>
  <c r="E53" i="13"/>
  <c r="F36" i="13"/>
  <c r="F45" i="13"/>
  <c r="F33" i="13"/>
  <c r="F6" i="14"/>
  <c r="F4" i="14"/>
  <c r="F15" i="14" s="1"/>
  <c r="F8" i="14"/>
  <c r="F11" i="14"/>
  <c r="F9" i="14"/>
  <c r="F7" i="14"/>
  <c r="F5" i="14"/>
  <c r="J11" i="16"/>
  <c r="L14" i="16"/>
  <c r="K11" i="16"/>
  <c r="H16" i="16"/>
  <c r="E27" i="13"/>
  <c r="F7" i="13"/>
  <c r="I16" i="16"/>
  <c r="I11" i="16"/>
  <c r="L17" i="16"/>
  <c r="L19" i="16"/>
  <c r="L13" i="16"/>
  <c r="K16" i="16"/>
  <c r="H11" i="16"/>
  <c r="L12" i="16"/>
  <c r="F19" i="13"/>
  <c r="L15" i="16"/>
  <c r="J16" i="16"/>
  <c r="L18" i="16"/>
  <c r="F10" i="13"/>
  <c r="G7" i="13" l="1"/>
  <c r="G45" i="13"/>
  <c r="G33" i="13"/>
  <c r="G10" i="13"/>
  <c r="G19" i="13"/>
  <c r="H40" i="13"/>
  <c r="H43" i="13"/>
  <c r="H52" i="13"/>
  <c r="H24" i="13"/>
  <c r="H34" i="13"/>
  <c r="H33" i="13" s="1"/>
  <c r="H41" i="13"/>
  <c r="H22" i="13"/>
  <c r="H38" i="13"/>
  <c r="H42" i="13"/>
  <c r="H20" i="13"/>
  <c r="H44" i="13"/>
  <c r="H46" i="13"/>
  <c r="H13" i="13"/>
  <c r="H9" i="13"/>
  <c r="H47" i="13"/>
  <c r="H21" i="13"/>
  <c r="H17" i="13"/>
  <c r="H26" i="13"/>
  <c r="H8" i="13"/>
  <c r="H51" i="13"/>
  <c r="H14" i="13"/>
  <c r="H16" i="13"/>
  <c r="H23" i="13"/>
  <c r="H39" i="13"/>
  <c r="H48" i="13"/>
  <c r="I5" i="13"/>
  <c r="I42" i="13" s="1"/>
  <c r="H12" i="13"/>
  <c r="H18" i="13"/>
  <c r="H49" i="13"/>
  <c r="G36" i="13"/>
  <c r="I17" i="14"/>
  <c r="I22" i="14"/>
  <c r="I20" i="14"/>
  <c r="I18" i="14"/>
  <c r="I16" i="14"/>
  <c r="I21" i="14"/>
  <c r="I19" i="14"/>
  <c r="J5" i="13"/>
  <c r="I51" i="13"/>
  <c r="I47" i="13"/>
  <c r="I38" i="13"/>
  <c r="I49" i="13"/>
  <c r="I52" i="13"/>
  <c r="I48" i="13"/>
  <c r="I43" i="13"/>
  <c r="I39" i="13"/>
  <c r="I34" i="13"/>
  <c r="I44" i="13"/>
  <c r="I41" i="13"/>
  <c r="I37" i="13"/>
  <c r="I46" i="13"/>
  <c r="I50" i="13"/>
  <c r="I40" i="13"/>
  <c r="I8" i="13"/>
  <c r="I9" i="13"/>
  <c r="I11" i="13"/>
  <c r="I12" i="13"/>
  <c r="I13" i="13"/>
  <c r="I14" i="13"/>
  <c r="I15" i="13"/>
  <c r="I16" i="13"/>
  <c r="I17" i="13"/>
  <c r="I18" i="13"/>
  <c r="I20" i="13"/>
  <c r="I21" i="13"/>
  <c r="I22" i="13"/>
  <c r="I23" i="13"/>
  <c r="I24" i="13"/>
  <c r="I25" i="13"/>
  <c r="I26" i="13"/>
  <c r="K2" i="14"/>
  <c r="J6" i="14"/>
  <c r="J10" i="14"/>
  <c r="J5" i="14"/>
  <c r="J9" i="14"/>
  <c r="J15" i="14"/>
  <c r="J8" i="14"/>
  <c r="J7" i="14"/>
  <c r="J11" i="14"/>
  <c r="D14" i="31"/>
  <c r="F53" i="13"/>
  <c r="F17" i="14"/>
  <c r="F22" i="14"/>
  <c r="F21" i="14"/>
  <c r="F16" i="14"/>
  <c r="F19" i="14"/>
  <c r="F18" i="14"/>
  <c r="F20" i="14"/>
  <c r="J20" i="16"/>
  <c r="K20" i="16"/>
  <c r="H20" i="16"/>
  <c r="L11" i="16"/>
  <c r="I20" i="16"/>
  <c r="F27" i="13"/>
  <c r="L16" i="16"/>
  <c r="G27" i="13" l="1"/>
  <c r="G53" i="13"/>
  <c r="H45" i="13"/>
  <c r="H7" i="13"/>
  <c r="H10" i="13"/>
  <c r="H36" i="13"/>
  <c r="H19" i="13"/>
  <c r="I35" i="13"/>
  <c r="I33" i="13" s="1"/>
  <c r="AA47" i="13" s="1"/>
  <c r="K27" i="16"/>
  <c r="F22" i="31" s="1"/>
  <c r="H31" i="16"/>
  <c r="H28" i="16"/>
  <c r="I31" i="16"/>
  <c r="K30" i="16"/>
  <c r="J30" i="16"/>
  <c r="J27" i="16"/>
  <c r="I25" i="16"/>
  <c r="D20" i="31" s="1"/>
  <c r="J28" i="16"/>
  <c r="H26" i="16"/>
  <c r="H30" i="16"/>
  <c r="H32" i="16"/>
  <c r="I32" i="16"/>
  <c r="I27" i="16"/>
  <c r="D22" i="31" s="1"/>
  <c r="J31" i="16"/>
  <c r="K28" i="16"/>
  <c r="H25" i="16"/>
  <c r="I28" i="16"/>
  <c r="J25" i="16"/>
  <c r="K26" i="16"/>
  <c r="H27" i="16"/>
  <c r="I30" i="16"/>
  <c r="K25" i="16"/>
  <c r="F20" i="31" s="1"/>
  <c r="J32" i="16"/>
  <c r="K31" i="16"/>
  <c r="J26" i="16"/>
  <c r="K32" i="16"/>
  <c r="I26" i="16"/>
  <c r="E7" i="31"/>
  <c r="E8" i="31"/>
  <c r="H8" i="31" s="1"/>
  <c r="E12" i="31"/>
  <c r="E10" i="31"/>
  <c r="H10" i="31" s="1"/>
  <c r="E13" i="31"/>
  <c r="H13" i="31" s="1"/>
  <c r="E9" i="31"/>
  <c r="H9" i="31" s="1"/>
  <c r="Z17" i="14"/>
  <c r="J18" i="14"/>
  <c r="Z18" i="14"/>
  <c r="Z19" i="14"/>
  <c r="J16" i="14"/>
  <c r="J22" i="14"/>
  <c r="J20" i="14"/>
  <c r="L2" i="14"/>
  <c r="K7" i="14"/>
  <c r="K11" i="14"/>
  <c r="K6" i="14"/>
  <c r="K10" i="14"/>
  <c r="K5" i="14"/>
  <c r="K9" i="14"/>
  <c r="K15" i="14"/>
  <c r="K8" i="14"/>
  <c r="AK34" i="13"/>
  <c r="I7" i="13"/>
  <c r="AA46" i="13"/>
  <c r="AK33" i="13"/>
  <c r="I45" i="13"/>
  <c r="AA48" i="13"/>
  <c r="AA45" i="13"/>
  <c r="J19" i="14"/>
  <c r="J21" i="14"/>
  <c r="I36" i="13"/>
  <c r="AA44" i="13" s="1"/>
  <c r="J17" i="14"/>
  <c r="I19" i="13"/>
  <c r="I10" i="13"/>
  <c r="K5" i="13"/>
  <c r="J52" i="13"/>
  <c r="J48" i="13"/>
  <c r="J43" i="13"/>
  <c r="J39" i="13"/>
  <c r="J34" i="13"/>
  <c r="J50" i="13"/>
  <c r="J41" i="13"/>
  <c r="J49" i="13"/>
  <c r="J44" i="13"/>
  <c r="J40" i="13"/>
  <c r="J35" i="13"/>
  <c r="J46" i="13"/>
  <c r="J42" i="13"/>
  <c r="J51" i="13"/>
  <c r="J38" i="13"/>
  <c r="J47" i="13"/>
  <c r="J37" i="13"/>
  <c r="J8" i="13"/>
  <c r="J9" i="13"/>
  <c r="J11" i="13"/>
  <c r="J12" i="13"/>
  <c r="J13" i="13"/>
  <c r="J14" i="13"/>
  <c r="J15" i="13"/>
  <c r="J16" i="13"/>
  <c r="J17" i="13"/>
  <c r="J18" i="13"/>
  <c r="J20" i="13"/>
  <c r="J21" i="13"/>
  <c r="J22" i="13"/>
  <c r="J23" i="13"/>
  <c r="J24" i="13"/>
  <c r="J25" i="13"/>
  <c r="J26" i="13"/>
  <c r="L20" i="16"/>
  <c r="H53" i="13" l="1"/>
  <c r="H27" i="13"/>
  <c r="J24" i="16"/>
  <c r="J29" i="16"/>
  <c r="L27" i="16"/>
  <c r="K29" i="16"/>
  <c r="L25" i="16"/>
  <c r="H24" i="16"/>
  <c r="K24" i="16"/>
  <c r="F19" i="31"/>
  <c r="F27" i="31" s="1"/>
  <c r="L30" i="16"/>
  <c r="H29" i="16"/>
  <c r="I29" i="16"/>
  <c r="L26" i="16"/>
  <c r="L28" i="16"/>
  <c r="L31" i="16"/>
  <c r="D19" i="31"/>
  <c r="D27" i="31" s="1"/>
  <c r="I24" i="16"/>
  <c r="L32" i="16"/>
  <c r="AA33" i="13"/>
  <c r="Z20" i="14"/>
  <c r="K19" i="14"/>
  <c r="AA49" i="13"/>
  <c r="AF33" i="13"/>
  <c r="J36" i="13"/>
  <c r="I27" i="13"/>
  <c r="AA8" i="13" s="1"/>
  <c r="K20" i="14"/>
  <c r="J33" i="13"/>
  <c r="AA37" i="13"/>
  <c r="AA38" i="13"/>
  <c r="K22" i="14"/>
  <c r="J19" i="13"/>
  <c r="J10" i="13"/>
  <c r="J45" i="13"/>
  <c r="L5" i="13"/>
  <c r="K49" i="13"/>
  <c r="K44" i="13"/>
  <c r="K40" i="13"/>
  <c r="K35" i="13"/>
  <c r="K51" i="13"/>
  <c r="K50" i="13"/>
  <c r="K46" i="13"/>
  <c r="K41" i="13"/>
  <c r="K37" i="13"/>
  <c r="K47" i="13"/>
  <c r="K42" i="13"/>
  <c r="K43" i="13"/>
  <c r="K34" i="13"/>
  <c r="K39" i="13"/>
  <c r="K48" i="13"/>
  <c r="K38" i="13"/>
  <c r="K52" i="13"/>
  <c r="K8" i="13"/>
  <c r="K9" i="13"/>
  <c r="K11" i="13"/>
  <c r="K12" i="13"/>
  <c r="K13" i="13"/>
  <c r="K14" i="13"/>
  <c r="K15" i="13"/>
  <c r="K16" i="13"/>
  <c r="K17" i="13"/>
  <c r="K18" i="13"/>
  <c r="K20" i="13"/>
  <c r="K21" i="13"/>
  <c r="K22" i="13"/>
  <c r="K23" i="13"/>
  <c r="K24" i="13"/>
  <c r="K26" i="13"/>
  <c r="K25" i="13"/>
  <c r="AA34" i="13"/>
  <c r="AF34" i="13"/>
  <c r="K16" i="14"/>
  <c r="K18" i="14"/>
  <c r="I53" i="13"/>
  <c r="K21" i="14"/>
  <c r="M2" i="14"/>
  <c r="L15" i="14"/>
  <c r="L8" i="14"/>
  <c r="L7" i="14"/>
  <c r="L11" i="14"/>
  <c r="L6" i="14"/>
  <c r="L10" i="14"/>
  <c r="L5" i="14"/>
  <c r="L9" i="14"/>
  <c r="J7" i="13"/>
  <c r="AA35" i="13"/>
  <c r="AK35" i="13"/>
  <c r="AA36" i="13"/>
  <c r="K17" i="14"/>
  <c r="E6" i="31"/>
  <c r="H7" i="31"/>
  <c r="E11" i="31"/>
  <c r="H11" i="31" s="1"/>
  <c r="H12" i="31"/>
  <c r="K33" i="16" l="1"/>
  <c r="J33" i="16"/>
  <c r="I33" i="16"/>
  <c r="L29" i="16"/>
  <c r="H33" i="16"/>
  <c r="L24" i="16"/>
  <c r="J27" i="13"/>
  <c r="AF35" i="13"/>
  <c r="L17" i="14"/>
  <c r="K33" i="13"/>
  <c r="L20" i="14"/>
  <c r="L22" i="14"/>
  <c r="L16" i="14"/>
  <c r="L18" i="14"/>
  <c r="AA39" i="13"/>
  <c r="L21" i="14"/>
  <c r="L19" i="14"/>
  <c r="J53" i="13"/>
  <c r="N2" i="14"/>
  <c r="M5" i="14"/>
  <c r="M9" i="14"/>
  <c r="M15" i="14"/>
  <c r="M8" i="14"/>
  <c r="M7" i="14"/>
  <c r="M11" i="14"/>
  <c r="M6" i="14"/>
  <c r="M10" i="14"/>
  <c r="K7" i="13"/>
  <c r="K36" i="13"/>
  <c r="K19" i="13"/>
  <c r="K10" i="13"/>
  <c r="M5" i="13"/>
  <c r="L50" i="13"/>
  <c r="L46" i="13"/>
  <c r="L41" i="13"/>
  <c r="L37" i="13"/>
  <c r="L43" i="13"/>
  <c r="L51" i="13"/>
  <c r="L47" i="13"/>
  <c r="L42" i="13"/>
  <c r="L38" i="13"/>
  <c r="L52" i="13"/>
  <c r="L48" i="13"/>
  <c r="L44" i="13"/>
  <c r="L35" i="13"/>
  <c r="L40" i="13"/>
  <c r="L49" i="13"/>
  <c r="L39" i="13"/>
  <c r="L34" i="13"/>
  <c r="L8" i="13"/>
  <c r="L9" i="13"/>
  <c r="L13" i="13"/>
  <c r="L17" i="13"/>
  <c r="L22" i="13"/>
  <c r="L11" i="13"/>
  <c r="L15" i="13"/>
  <c r="L25" i="13"/>
  <c r="L12" i="13"/>
  <c r="L16" i="13"/>
  <c r="L21" i="13"/>
  <c r="L26" i="13"/>
  <c r="L14" i="13"/>
  <c r="L18" i="13"/>
  <c r="L23" i="13"/>
  <c r="L20" i="13"/>
  <c r="L24" i="13"/>
  <c r="K45" i="13"/>
  <c r="E14" i="31"/>
  <c r="H14" i="31" s="1"/>
  <c r="H6" i="31"/>
  <c r="L33" i="16" l="1"/>
  <c r="E22" i="31"/>
  <c r="H22" i="31" s="1"/>
  <c r="L9" i="31" s="1"/>
  <c r="E25" i="31"/>
  <c r="E23" i="31"/>
  <c r="H23" i="31" s="1"/>
  <c r="L10" i="31" s="1"/>
  <c r="E26" i="31"/>
  <c r="H26" i="31" s="1"/>
  <c r="E21" i="31"/>
  <c r="H21" i="31" s="1"/>
  <c r="E20" i="31"/>
  <c r="L33" i="13"/>
  <c r="K53" i="13"/>
  <c r="M17" i="14"/>
  <c r="L7" i="13"/>
  <c r="K27" i="13"/>
  <c r="L36" i="13"/>
  <c r="N5" i="13"/>
  <c r="K40" i="16" s="1"/>
  <c r="F35" i="31" s="1"/>
  <c r="M51" i="13"/>
  <c r="M47" i="13"/>
  <c r="M42" i="13"/>
  <c r="M38" i="13"/>
  <c r="M44" i="13"/>
  <c r="M52" i="13"/>
  <c r="M48" i="13"/>
  <c r="M43" i="13"/>
  <c r="M39" i="13"/>
  <c r="M34" i="13"/>
  <c r="M49" i="13"/>
  <c r="M46" i="13"/>
  <c r="M37" i="13"/>
  <c r="M50" i="13"/>
  <c r="M40" i="13"/>
  <c r="M41" i="13"/>
  <c r="M35" i="13"/>
  <c r="M8" i="13"/>
  <c r="M9" i="13"/>
  <c r="M11" i="13"/>
  <c r="M12" i="13"/>
  <c r="M13" i="13"/>
  <c r="M14" i="13"/>
  <c r="M15" i="13"/>
  <c r="M16" i="13"/>
  <c r="M17" i="13"/>
  <c r="M18" i="13"/>
  <c r="M20" i="13"/>
  <c r="M21" i="13"/>
  <c r="M22" i="13"/>
  <c r="M23" i="13"/>
  <c r="M24" i="13"/>
  <c r="M25" i="13"/>
  <c r="M26" i="13"/>
  <c r="L10" i="13"/>
  <c r="M22" i="14"/>
  <c r="M20" i="14"/>
  <c r="L45" i="13"/>
  <c r="M18" i="14"/>
  <c r="M16" i="14"/>
  <c r="L19" i="13"/>
  <c r="M21" i="14"/>
  <c r="M19" i="14"/>
  <c r="O2" i="14"/>
  <c r="N6" i="14"/>
  <c r="N10" i="14"/>
  <c r="N5" i="14"/>
  <c r="N9" i="14"/>
  <c r="N15" i="14"/>
  <c r="N8" i="14"/>
  <c r="N7" i="14"/>
  <c r="N11" i="14"/>
  <c r="E19" i="31" l="1"/>
  <c r="H19" i="31" s="1"/>
  <c r="L8" i="31" s="1"/>
  <c r="H20" i="31"/>
  <c r="H25" i="31"/>
  <c r="E24" i="31"/>
  <c r="L53" i="13"/>
  <c r="L27" i="13"/>
  <c r="N18" i="14"/>
  <c r="N22" i="14"/>
  <c r="N20" i="14"/>
  <c r="P2" i="14"/>
  <c r="O7" i="14"/>
  <c r="O11" i="14"/>
  <c r="O6" i="14"/>
  <c r="O10" i="14"/>
  <c r="O5" i="14"/>
  <c r="O9" i="14"/>
  <c r="O15" i="14"/>
  <c r="O8" i="14"/>
  <c r="M7" i="13"/>
  <c r="M33" i="13"/>
  <c r="N16" i="14"/>
  <c r="M36" i="13"/>
  <c r="N19" i="14"/>
  <c r="N21" i="14"/>
  <c r="M19" i="13"/>
  <c r="M10" i="13"/>
  <c r="M45" i="13"/>
  <c r="O5" i="13"/>
  <c r="N52" i="13"/>
  <c r="N48" i="13"/>
  <c r="N43" i="13"/>
  <c r="N39" i="13"/>
  <c r="N34" i="13"/>
  <c r="N46" i="13"/>
  <c r="N49" i="13"/>
  <c r="N44" i="13"/>
  <c r="N40" i="13"/>
  <c r="N35" i="13"/>
  <c r="N50" i="13"/>
  <c r="N41" i="13"/>
  <c r="N47" i="13"/>
  <c r="N38" i="13"/>
  <c r="N42" i="13"/>
  <c r="N51" i="13"/>
  <c r="N37" i="13"/>
  <c r="N25" i="13"/>
  <c r="N8" i="13"/>
  <c r="N9" i="13"/>
  <c r="N11" i="13"/>
  <c r="N12" i="13"/>
  <c r="N13" i="13"/>
  <c r="N14" i="13"/>
  <c r="N15" i="13"/>
  <c r="N16" i="13"/>
  <c r="N17" i="13"/>
  <c r="N18" i="13"/>
  <c r="N20" i="13"/>
  <c r="N21" i="13"/>
  <c r="N22" i="13"/>
  <c r="N23" i="13"/>
  <c r="N24" i="13"/>
  <c r="N26" i="13"/>
  <c r="H45" i="16"/>
  <c r="H44" i="16"/>
  <c r="H40" i="16"/>
  <c r="K43" i="16"/>
  <c r="K38" i="16"/>
  <c r="F33" i="31" s="1"/>
  <c r="J43" i="16"/>
  <c r="I45" i="16"/>
  <c r="I39" i="16"/>
  <c r="J38" i="16"/>
  <c r="H43" i="16"/>
  <c r="H41" i="16"/>
  <c r="I43" i="16"/>
  <c r="K44" i="16"/>
  <c r="K39" i="16"/>
  <c r="I41" i="16"/>
  <c r="J45" i="16"/>
  <c r="K41" i="16"/>
  <c r="K45" i="16"/>
  <c r="H39" i="16"/>
  <c r="H38" i="16"/>
  <c r="I44" i="16"/>
  <c r="J41" i="16"/>
  <c r="I38" i="16"/>
  <c r="D33" i="31" s="1"/>
  <c r="J39" i="16"/>
  <c r="J40" i="16"/>
  <c r="I40" i="16"/>
  <c r="D35" i="31" s="1"/>
  <c r="J44" i="16"/>
  <c r="N17" i="14"/>
  <c r="H24" i="31" l="1"/>
  <c r="L11" i="31" s="1"/>
  <c r="L12" i="31" s="1"/>
  <c r="E27" i="31"/>
  <c r="H27" i="31" s="1"/>
  <c r="M27" i="13"/>
  <c r="N7" i="13"/>
  <c r="M53" i="13"/>
  <c r="J37" i="16"/>
  <c r="F32" i="31"/>
  <c r="F40" i="31" s="1"/>
  <c r="K37" i="16"/>
  <c r="L45" i="16"/>
  <c r="O17" i="14"/>
  <c r="I42" i="16"/>
  <c r="N45" i="13"/>
  <c r="O20" i="14"/>
  <c r="O22" i="14"/>
  <c r="I37" i="16"/>
  <c r="H37" i="16"/>
  <c r="L38" i="16"/>
  <c r="K42" i="16"/>
  <c r="L39" i="16"/>
  <c r="L41" i="16"/>
  <c r="L40" i="16"/>
  <c r="N19" i="13"/>
  <c r="N10" i="13"/>
  <c r="N36" i="13"/>
  <c r="N33" i="13"/>
  <c r="O16" i="14"/>
  <c r="O18" i="14"/>
  <c r="L43" i="16"/>
  <c r="H42" i="16"/>
  <c r="J42" i="16"/>
  <c r="L44" i="16"/>
  <c r="P5" i="13"/>
  <c r="O49" i="13"/>
  <c r="O44" i="13"/>
  <c r="O40" i="13"/>
  <c r="O35" i="13"/>
  <c r="O47" i="13"/>
  <c r="O42" i="13"/>
  <c r="O50" i="13"/>
  <c r="O46" i="13"/>
  <c r="O41" i="13"/>
  <c r="O37" i="13"/>
  <c r="O51" i="13"/>
  <c r="O48" i="13"/>
  <c r="O39" i="13"/>
  <c r="O52" i="13"/>
  <c r="O34" i="13"/>
  <c r="O43" i="13"/>
  <c r="O38" i="13"/>
  <c r="O8" i="13"/>
  <c r="O9" i="13"/>
  <c r="O11" i="13"/>
  <c r="O12" i="13"/>
  <c r="O13" i="13"/>
  <c r="O14" i="13"/>
  <c r="O15" i="13"/>
  <c r="O16" i="13"/>
  <c r="O17" i="13"/>
  <c r="O18" i="13"/>
  <c r="O20" i="13"/>
  <c r="O21" i="13"/>
  <c r="O22" i="13"/>
  <c r="O23" i="13"/>
  <c r="O24" i="13"/>
  <c r="O25" i="13"/>
  <c r="O26" i="13"/>
  <c r="O19" i="14"/>
  <c r="O21" i="14"/>
  <c r="Q2" i="14"/>
  <c r="P15" i="14"/>
  <c r="P8" i="14"/>
  <c r="P7" i="14"/>
  <c r="P11" i="14"/>
  <c r="P6" i="14"/>
  <c r="P10" i="14"/>
  <c r="P5" i="14"/>
  <c r="P9" i="14"/>
  <c r="O33" i="13" l="1"/>
  <c r="N27" i="13"/>
  <c r="P17" i="14"/>
  <c r="P16" i="14"/>
  <c r="N53" i="13"/>
  <c r="I46" i="16"/>
  <c r="O7" i="13"/>
  <c r="O36" i="13"/>
  <c r="L37" i="16"/>
  <c r="H46" i="16"/>
  <c r="K46" i="16"/>
  <c r="P20" i="14"/>
  <c r="P22" i="14"/>
  <c r="R2" i="14"/>
  <c r="Q5" i="14"/>
  <c r="Q9" i="14"/>
  <c r="Q15" i="14"/>
  <c r="Q8" i="14"/>
  <c r="Q7" i="14"/>
  <c r="Q11" i="14"/>
  <c r="Q6" i="14"/>
  <c r="Q10" i="14"/>
  <c r="P18" i="14"/>
  <c r="O19" i="13"/>
  <c r="O10" i="13"/>
  <c r="O45" i="13"/>
  <c r="Q5" i="13"/>
  <c r="P50" i="13"/>
  <c r="P46" i="13"/>
  <c r="P41" i="13"/>
  <c r="P37" i="13"/>
  <c r="P52" i="13"/>
  <c r="P48" i="13"/>
  <c r="P51" i="13"/>
  <c r="P47" i="13"/>
  <c r="P42" i="13"/>
  <c r="P38" i="13"/>
  <c r="P43" i="13"/>
  <c r="P49" i="13"/>
  <c r="P40" i="13"/>
  <c r="P44" i="13"/>
  <c r="P39" i="13"/>
  <c r="P34" i="13"/>
  <c r="P35" i="13"/>
  <c r="P8" i="13"/>
  <c r="P9" i="13"/>
  <c r="P14" i="13"/>
  <c r="P18" i="13"/>
  <c r="P23" i="13"/>
  <c r="P25" i="13"/>
  <c r="P16" i="13"/>
  <c r="P21" i="13"/>
  <c r="P13" i="13"/>
  <c r="P17" i="13"/>
  <c r="P22" i="13"/>
  <c r="P12" i="13"/>
  <c r="P11" i="13"/>
  <c r="P15" i="13"/>
  <c r="P20" i="13"/>
  <c r="P24" i="13"/>
  <c r="P26" i="13"/>
  <c r="L42" i="16"/>
  <c r="D32" i="31"/>
  <c r="P21" i="14"/>
  <c r="P19" i="14"/>
  <c r="J46" i="16"/>
  <c r="E34" i="31" l="1"/>
  <c r="H34" i="31" s="1"/>
  <c r="E35" i="31"/>
  <c r="E36" i="31"/>
  <c r="H36" i="31" s="1"/>
  <c r="E39" i="31"/>
  <c r="H39" i="31" s="1"/>
  <c r="E38" i="31"/>
  <c r="E33" i="31"/>
  <c r="Q17" i="14"/>
  <c r="Q18" i="14"/>
  <c r="O27" i="13"/>
  <c r="Q22" i="14"/>
  <c r="Q21" i="14"/>
  <c r="O53" i="13"/>
  <c r="Q20" i="14"/>
  <c r="P19" i="13"/>
  <c r="P33" i="13"/>
  <c r="P36" i="13"/>
  <c r="R5" i="13"/>
  <c r="Q51" i="13"/>
  <c r="Q47" i="13"/>
  <c r="Q42" i="13"/>
  <c r="Q38" i="13"/>
  <c r="Q49" i="13"/>
  <c r="Q52" i="13"/>
  <c r="Q48" i="13"/>
  <c r="Q43" i="13"/>
  <c r="Q39" i="13"/>
  <c r="Q34" i="13"/>
  <c r="Q44" i="13"/>
  <c r="Q50" i="13"/>
  <c r="Q41" i="13"/>
  <c r="Q46" i="13"/>
  <c r="Q40" i="13"/>
  <c r="Q35" i="13"/>
  <c r="Q37" i="13"/>
  <c r="Q8" i="13"/>
  <c r="Q9" i="13"/>
  <c r="Q11" i="13"/>
  <c r="Q12" i="13"/>
  <c r="Q13" i="13"/>
  <c r="Q14" i="13"/>
  <c r="Q15" i="13"/>
  <c r="Q16" i="13"/>
  <c r="Q17" i="13"/>
  <c r="Q18" i="13"/>
  <c r="Q20" i="13"/>
  <c r="Q21" i="13"/>
  <c r="Q22" i="13"/>
  <c r="Q23" i="13"/>
  <c r="Q24" i="13"/>
  <c r="Q25" i="13"/>
  <c r="Q26" i="13"/>
  <c r="Q16" i="14"/>
  <c r="D40" i="31"/>
  <c r="Q19" i="14"/>
  <c r="S2" i="14"/>
  <c r="R6" i="14"/>
  <c r="R10" i="14"/>
  <c r="R5" i="14"/>
  <c r="R9" i="14"/>
  <c r="R15" i="14"/>
  <c r="R8" i="14"/>
  <c r="R7" i="14"/>
  <c r="R11" i="14"/>
  <c r="L46" i="16"/>
  <c r="P10" i="13"/>
  <c r="P7" i="13"/>
  <c r="P45" i="13"/>
  <c r="P53" i="13" l="1"/>
  <c r="P27" i="13"/>
  <c r="Q7" i="13"/>
  <c r="Q45" i="13"/>
  <c r="Q36" i="13"/>
  <c r="R17" i="14"/>
  <c r="Q33" i="13"/>
  <c r="R22" i="14"/>
  <c r="R20" i="14"/>
  <c r="S15" i="14"/>
  <c r="S8" i="14"/>
  <c r="S5" i="14"/>
  <c r="S9" i="14"/>
  <c r="S6" i="14"/>
  <c r="S10" i="14"/>
  <c r="S7" i="14"/>
  <c r="S11" i="14"/>
  <c r="E37" i="31"/>
  <c r="H37" i="31" s="1"/>
  <c r="H38" i="31"/>
  <c r="E32" i="31"/>
  <c r="H32" i="31" s="1"/>
  <c r="H33" i="31"/>
  <c r="R18" i="14"/>
  <c r="R16" i="14"/>
  <c r="Q19" i="13"/>
  <c r="Q10" i="13"/>
  <c r="S5" i="13"/>
  <c r="K53" i="16" s="1"/>
  <c r="F48" i="31" s="1"/>
  <c r="R52" i="13"/>
  <c r="R48" i="13"/>
  <c r="R43" i="13"/>
  <c r="R39" i="13"/>
  <c r="R34" i="13"/>
  <c r="R50" i="13"/>
  <c r="R49" i="13"/>
  <c r="R44" i="13"/>
  <c r="R40" i="13"/>
  <c r="R35" i="13"/>
  <c r="R46" i="13"/>
  <c r="R41" i="13"/>
  <c r="R51" i="13"/>
  <c r="R37" i="13"/>
  <c r="R42" i="13"/>
  <c r="R38" i="13"/>
  <c r="R47" i="13"/>
  <c r="R8" i="13"/>
  <c r="R9" i="13"/>
  <c r="R11" i="13"/>
  <c r="R12" i="13"/>
  <c r="R13" i="13"/>
  <c r="R14" i="13"/>
  <c r="R15" i="13"/>
  <c r="R16" i="13"/>
  <c r="R17" i="13"/>
  <c r="R18" i="13"/>
  <c r="R20" i="13"/>
  <c r="R21" i="13"/>
  <c r="R22" i="13"/>
  <c r="R23" i="13"/>
  <c r="R24" i="13"/>
  <c r="R25" i="13"/>
  <c r="R26" i="13"/>
  <c r="R19" i="14"/>
  <c r="R21" i="14"/>
  <c r="H35" i="31"/>
  <c r="Y10" i="14" l="1"/>
  <c r="S17" i="14"/>
  <c r="S21" i="14"/>
  <c r="S22" i="14"/>
  <c r="E40" i="31"/>
  <c r="H40" i="31" s="1"/>
  <c r="S18" i="14"/>
  <c r="S19" i="14"/>
  <c r="S20" i="14"/>
  <c r="Q27" i="13"/>
  <c r="Q53" i="13"/>
  <c r="R45" i="13"/>
  <c r="R19" i="13"/>
  <c r="R10" i="13"/>
  <c r="S49" i="13"/>
  <c r="S44" i="13"/>
  <c r="S40" i="13"/>
  <c r="S35" i="13"/>
  <c r="S51" i="13"/>
  <c r="S42" i="13"/>
  <c r="S50" i="13"/>
  <c r="S46" i="13"/>
  <c r="S41" i="13"/>
  <c r="S37" i="13"/>
  <c r="S47" i="13"/>
  <c r="S52" i="13"/>
  <c r="S34" i="13"/>
  <c r="S43" i="13"/>
  <c r="S38" i="13"/>
  <c r="S39" i="13"/>
  <c r="S48" i="13"/>
  <c r="I58" i="16"/>
  <c r="J54" i="16"/>
  <c r="I52" i="16"/>
  <c r="I53" i="16"/>
  <c r="D48" i="31" s="1"/>
  <c r="K58" i="16"/>
  <c r="S25" i="13"/>
  <c r="K56" i="16"/>
  <c r="S9" i="13"/>
  <c r="K54" i="16"/>
  <c r="S12" i="13"/>
  <c r="S14" i="13"/>
  <c r="S17" i="13"/>
  <c r="T5" i="13"/>
  <c r="K66" i="16" s="1"/>
  <c r="F61" i="31" s="1"/>
  <c r="H52" i="16"/>
  <c r="H57" i="16"/>
  <c r="H58" i="16"/>
  <c r="S20" i="13"/>
  <c r="K57" i="16"/>
  <c r="K52" i="16"/>
  <c r="S13" i="13"/>
  <c r="K51" i="16"/>
  <c r="F46" i="31" s="1"/>
  <c r="S15" i="13"/>
  <c r="S21" i="13"/>
  <c r="I57" i="16"/>
  <c r="H56" i="16"/>
  <c r="S16" i="13"/>
  <c r="S24" i="13"/>
  <c r="J57" i="16"/>
  <c r="H53" i="16"/>
  <c r="I54" i="16"/>
  <c r="J58" i="16"/>
  <c r="I56" i="16"/>
  <c r="S18" i="13"/>
  <c r="S23" i="13"/>
  <c r="J52" i="16"/>
  <c r="H54" i="16"/>
  <c r="I51" i="16"/>
  <c r="D46" i="31" s="1"/>
  <c r="J51" i="16"/>
  <c r="H51" i="16"/>
  <c r="S22" i="13"/>
  <c r="J56" i="16"/>
  <c r="S11" i="13"/>
  <c r="J53" i="16"/>
  <c r="S26" i="13"/>
  <c r="S8" i="13"/>
  <c r="U2" i="14"/>
  <c r="U4" i="14" s="1"/>
  <c r="T6" i="14"/>
  <c r="T10" i="14"/>
  <c r="T7" i="14"/>
  <c r="T11" i="14"/>
  <c r="T15" i="14"/>
  <c r="T8" i="14"/>
  <c r="T5" i="14"/>
  <c r="T9" i="14"/>
  <c r="R7" i="13"/>
  <c r="R36" i="13"/>
  <c r="S16" i="14"/>
  <c r="R33" i="13"/>
  <c r="AA19" i="14" l="1"/>
  <c r="AA18" i="14"/>
  <c r="S19" i="13"/>
  <c r="AA17" i="14"/>
  <c r="I55" i="16"/>
  <c r="R27" i="13"/>
  <c r="AL34" i="13"/>
  <c r="T22" i="14"/>
  <c r="T16" i="14"/>
  <c r="T18" i="14"/>
  <c r="S7" i="13"/>
  <c r="AB45" i="13"/>
  <c r="T20" i="14"/>
  <c r="T19" i="14"/>
  <c r="T21" i="14"/>
  <c r="L54" i="16"/>
  <c r="L58" i="16"/>
  <c r="U5" i="13"/>
  <c r="T44" i="13"/>
  <c r="T46" i="13"/>
  <c r="T42" i="13"/>
  <c r="T43" i="13"/>
  <c r="K69" i="16"/>
  <c r="I65" i="16"/>
  <c r="I69" i="16"/>
  <c r="I67" i="16"/>
  <c r="I66" i="16"/>
  <c r="D61" i="31" s="1"/>
  <c r="T20" i="13"/>
  <c r="H71" i="16"/>
  <c r="T26" i="13"/>
  <c r="J67" i="16"/>
  <c r="T24" i="13"/>
  <c r="T9" i="13"/>
  <c r="T40" i="13"/>
  <c r="T41" i="13"/>
  <c r="T38" i="13"/>
  <c r="T52" i="13"/>
  <c r="K70" i="16"/>
  <c r="I71" i="16"/>
  <c r="K65" i="16"/>
  <c r="T14" i="13"/>
  <c r="H69" i="16"/>
  <c r="H67" i="16"/>
  <c r="T8" i="13"/>
  <c r="H66" i="16"/>
  <c r="T13" i="13"/>
  <c r="T16" i="13"/>
  <c r="T23" i="13"/>
  <c r="T25" i="13"/>
  <c r="T34" i="13"/>
  <c r="T37" i="13"/>
  <c r="T51" i="13"/>
  <c r="T48" i="13"/>
  <c r="J71" i="16"/>
  <c r="I64" i="16"/>
  <c r="D59" i="31" s="1"/>
  <c r="J65" i="16"/>
  <c r="K67" i="16"/>
  <c r="I70" i="16"/>
  <c r="T17" i="13"/>
  <c r="H65" i="16"/>
  <c r="H64" i="16"/>
  <c r="T12" i="13"/>
  <c r="H70" i="16"/>
  <c r="T18" i="13"/>
  <c r="T15" i="13"/>
  <c r="T50" i="13"/>
  <c r="T47" i="13"/>
  <c r="J66" i="16"/>
  <c r="K64" i="16"/>
  <c r="F59" i="31" s="1"/>
  <c r="J64" i="16"/>
  <c r="T21" i="13"/>
  <c r="T22" i="13"/>
  <c r="T49" i="13"/>
  <c r="T35" i="13"/>
  <c r="T39" i="13"/>
  <c r="K71" i="16"/>
  <c r="J69" i="16"/>
  <c r="J70" i="16"/>
  <c r="T11" i="13"/>
  <c r="S36" i="13"/>
  <c r="AB44" i="13" s="1"/>
  <c r="R53" i="13"/>
  <c r="T17" i="14"/>
  <c r="H50" i="16"/>
  <c r="L51" i="16"/>
  <c r="S33" i="13"/>
  <c r="AB47" i="13" s="1"/>
  <c r="S10" i="13"/>
  <c r="J50" i="16"/>
  <c r="L57" i="16"/>
  <c r="K55" i="16"/>
  <c r="AB48" i="13"/>
  <c r="AL33" i="13"/>
  <c r="AB46" i="13"/>
  <c r="S45" i="13"/>
  <c r="V2" i="14"/>
  <c r="V4" i="14" s="1"/>
  <c r="U15" i="14"/>
  <c r="U8" i="14"/>
  <c r="U5" i="14"/>
  <c r="U9" i="14"/>
  <c r="U6" i="14"/>
  <c r="U10" i="14"/>
  <c r="U7" i="14"/>
  <c r="U11" i="14"/>
  <c r="J55" i="16"/>
  <c r="I50" i="16"/>
  <c r="L53" i="16"/>
  <c r="H55" i="16"/>
  <c r="L56" i="16"/>
  <c r="F45" i="31"/>
  <c r="F53" i="31" s="1"/>
  <c r="K50" i="16"/>
  <c r="L52" i="16"/>
  <c r="S27" i="13" l="1"/>
  <c r="AB8" i="13" s="1"/>
  <c r="AA20" i="14"/>
  <c r="I59" i="16"/>
  <c r="T7" i="13"/>
  <c r="AL35" i="13"/>
  <c r="U21" i="14"/>
  <c r="U19" i="14"/>
  <c r="U17" i="14"/>
  <c r="U22" i="14"/>
  <c r="AB33" i="13"/>
  <c r="U20" i="14"/>
  <c r="L55" i="16"/>
  <c r="K59" i="16"/>
  <c r="T10" i="13"/>
  <c r="L70" i="16"/>
  <c r="U18" i="14"/>
  <c r="U16" i="14"/>
  <c r="AG34" i="13"/>
  <c r="AB36" i="13"/>
  <c r="S53" i="13"/>
  <c r="AB37" i="13"/>
  <c r="AB35" i="13"/>
  <c r="L67" i="16"/>
  <c r="T19" i="13"/>
  <c r="T45" i="13"/>
  <c r="AB38" i="13"/>
  <c r="J59" i="16"/>
  <c r="AG33" i="13"/>
  <c r="AB34" i="13"/>
  <c r="J63" i="16"/>
  <c r="T33" i="13"/>
  <c r="H68" i="16"/>
  <c r="L69" i="16"/>
  <c r="K68" i="16"/>
  <c r="W2" i="14"/>
  <c r="W4" i="14" s="1"/>
  <c r="V5" i="14"/>
  <c r="V9" i="14"/>
  <c r="V6" i="14"/>
  <c r="V10" i="14"/>
  <c r="V7" i="14"/>
  <c r="V11" i="14"/>
  <c r="V8" i="14"/>
  <c r="V15" i="14"/>
  <c r="AB49" i="13"/>
  <c r="J68" i="16"/>
  <c r="F58" i="31"/>
  <c r="F66" i="31" s="1"/>
  <c r="K63" i="16"/>
  <c r="L64" i="16"/>
  <c r="H63" i="16"/>
  <c r="L66" i="16"/>
  <c r="V5" i="13"/>
  <c r="U50" i="13"/>
  <c r="U46" i="13"/>
  <c r="U41" i="13"/>
  <c r="U37" i="13"/>
  <c r="U43" i="13"/>
  <c r="U51" i="13"/>
  <c r="U47" i="13"/>
  <c r="U42" i="13"/>
  <c r="U38" i="13"/>
  <c r="U52" i="13"/>
  <c r="U48" i="13"/>
  <c r="U35" i="13"/>
  <c r="U44" i="13"/>
  <c r="U49" i="13"/>
  <c r="U34" i="13"/>
  <c r="U39" i="13"/>
  <c r="U40" i="13"/>
  <c r="U8" i="13"/>
  <c r="U11" i="13"/>
  <c r="U13" i="13"/>
  <c r="U15" i="13"/>
  <c r="U17" i="13"/>
  <c r="U20" i="13"/>
  <c r="U22" i="13"/>
  <c r="U24" i="13"/>
  <c r="U26" i="13"/>
  <c r="U9" i="13"/>
  <c r="U12" i="13"/>
  <c r="U14" i="13"/>
  <c r="U16" i="13"/>
  <c r="U18" i="13"/>
  <c r="U21" i="13"/>
  <c r="U23" i="13"/>
  <c r="U25" i="13"/>
  <c r="I63" i="16"/>
  <c r="T36" i="13"/>
  <c r="D45" i="31"/>
  <c r="H59" i="16"/>
  <c r="L50" i="16"/>
  <c r="L65" i="16"/>
  <c r="L71" i="16"/>
  <c r="I68" i="16"/>
  <c r="E48" i="31" l="1"/>
  <c r="E46" i="31"/>
  <c r="E47" i="31"/>
  <c r="H47" i="31" s="1"/>
  <c r="E51" i="31"/>
  <c r="E52" i="31"/>
  <c r="H52" i="31" s="1"/>
  <c r="E49" i="31"/>
  <c r="H49" i="31" s="1"/>
  <c r="M10" i="31" s="1"/>
  <c r="L59" i="16"/>
  <c r="T53" i="13"/>
  <c r="T27" i="13"/>
  <c r="V22" i="14"/>
  <c r="V20" i="14"/>
  <c r="AB39" i="13"/>
  <c r="I72" i="16"/>
  <c r="V18" i="14"/>
  <c r="V16" i="14"/>
  <c r="AG35" i="13"/>
  <c r="U19" i="13"/>
  <c r="U10" i="13"/>
  <c r="U33" i="13"/>
  <c r="K72" i="16"/>
  <c r="U36" i="13"/>
  <c r="W5" i="13"/>
  <c r="K92" i="16" s="1"/>
  <c r="V51" i="13"/>
  <c r="V47" i="13"/>
  <c r="V42" i="13"/>
  <c r="V38" i="13"/>
  <c r="V44" i="13"/>
  <c r="V52" i="13"/>
  <c r="V48" i="13"/>
  <c r="V43" i="13"/>
  <c r="V39" i="13"/>
  <c r="V34" i="13"/>
  <c r="V49" i="13"/>
  <c r="V37" i="13"/>
  <c r="V35" i="13"/>
  <c r="V41" i="13"/>
  <c r="V40" i="13"/>
  <c r="V46" i="13"/>
  <c r="V50" i="13"/>
  <c r="V8" i="13"/>
  <c r="V11" i="13"/>
  <c r="V13" i="13"/>
  <c r="V15" i="13"/>
  <c r="V17" i="13"/>
  <c r="V20" i="13"/>
  <c r="V22" i="13"/>
  <c r="V24" i="13"/>
  <c r="V26" i="13"/>
  <c r="V9" i="13"/>
  <c r="V12" i="13"/>
  <c r="V14" i="13"/>
  <c r="V16" i="13"/>
  <c r="V18" i="13"/>
  <c r="V21" i="13"/>
  <c r="V23" i="13"/>
  <c r="V25" i="13"/>
  <c r="L68" i="16"/>
  <c r="J72" i="16"/>
  <c r="D58" i="31"/>
  <c r="D53" i="31"/>
  <c r="U7" i="13"/>
  <c r="U45" i="13"/>
  <c r="V21" i="14"/>
  <c r="W5" i="14"/>
  <c r="W9" i="14"/>
  <c r="W6" i="14"/>
  <c r="W10" i="14"/>
  <c r="W7" i="14"/>
  <c r="W11" i="14"/>
  <c r="W8" i="14"/>
  <c r="W15" i="14"/>
  <c r="L63" i="16"/>
  <c r="H72" i="16"/>
  <c r="V19" i="14"/>
  <c r="V17" i="14"/>
  <c r="F74" i="31" l="1"/>
  <c r="K107" i="16"/>
  <c r="R107" i="16"/>
  <c r="E62" i="31"/>
  <c r="H62" i="31" s="1"/>
  <c r="E61" i="31"/>
  <c r="E59" i="31"/>
  <c r="E60" i="31"/>
  <c r="H60" i="31" s="1"/>
  <c r="E65" i="31"/>
  <c r="H65" i="31" s="1"/>
  <c r="E64" i="31"/>
  <c r="U27" i="13"/>
  <c r="L72" i="16"/>
  <c r="W18" i="14"/>
  <c r="W16" i="14"/>
  <c r="U53" i="13"/>
  <c r="W22" i="14"/>
  <c r="V7" i="13"/>
  <c r="V33" i="13"/>
  <c r="W21" i="14"/>
  <c r="D66" i="31"/>
  <c r="H48" i="31"/>
  <c r="M9" i="31" s="1"/>
  <c r="W19" i="14"/>
  <c r="W17" i="14"/>
  <c r="V45" i="13"/>
  <c r="V36" i="13"/>
  <c r="W43" i="13"/>
  <c r="X43" i="13" s="1"/>
  <c r="W40" i="13"/>
  <c r="X40" i="13" s="1"/>
  <c r="W50" i="13"/>
  <c r="X50" i="13" s="1"/>
  <c r="W42" i="13"/>
  <c r="X42" i="13" s="1"/>
  <c r="H91" i="16"/>
  <c r="J97" i="16"/>
  <c r="J95" i="16"/>
  <c r="H90" i="16"/>
  <c r="W25" i="13"/>
  <c r="X25" i="13" s="1"/>
  <c r="H97" i="16"/>
  <c r="W8" i="13"/>
  <c r="X8" i="13" s="1"/>
  <c r="I90" i="16"/>
  <c r="W15" i="13"/>
  <c r="X15" i="13" s="1"/>
  <c r="J92" i="16"/>
  <c r="I91" i="16"/>
  <c r="I92" i="16"/>
  <c r="W14" i="13"/>
  <c r="X14" i="13" s="1"/>
  <c r="W18" i="13"/>
  <c r="X18" i="13" s="1"/>
  <c r="W39" i="13"/>
  <c r="X39" i="13" s="1"/>
  <c r="W34" i="13"/>
  <c r="X34" i="13" s="1"/>
  <c r="W46" i="13"/>
  <c r="X46" i="13" s="1"/>
  <c r="W51" i="13"/>
  <c r="X51" i="13" s="1"/>
  <c r="H92" i="16"/>
  <c r="J91" i="16"/>
  <c r="K93" i="16"/>
  <c r="J90" i="16"/>
  <c r="W24" i="13"/>
  <c r="X24" i="13" s="1"/>
  <c r="I95" i="16"/>
  <c r="J96" i="16"/>
  <c r="H95" i="16"/>
  <c r="W13" i="13"/>
  <c r="X13" i="13" s="1"/>
  <c r="H96" i="16"/>
  <c r="W12" i="13"/>
  <c r="X12" i="13" s="1"/>
  <c r="W20" i="13"/>
  <c r="X20" i="13" s="1"/>
  <c r="W52" i="13"/>
  <c r="W49" i="13"/>
  <c r="X49" i="13" s="1"/>
  <c r="W41" i="13"/>
  <c r="X41" i="13" s="1"/>
  <c r="W37" i="13"/>
  <c r="X37" i="13" s="1"/>
  <c r="W38" i="13"/>
  <c r="X38" i="13" s="1"/>
  <c r="J93" i="16"/>
  <c r="H93" i="16"/>
  <c r="K95" i="16"/>
  <c r="K90" i="16"/>
  <c r="I96" i="16"/>
  <c r="W22" i="13"/>
  <c r="X22" i="13" s="1"/>
  <c r="W23" i="13"/>
  <c r="X23" i="13" s="1"/>
  <c r="W17" i="13"/>
  <c r="X17" i="13" s="1"/>
  <c r="I93" i="16"/>
  <c r="W9" i="13"/>
  <c r="X9" i="13" s="1"/>
  <c r="W48" i="13"/>
  <c r="X48" i="13" s="1"/>
  <c r="W44" i="13"/>
  <c r="X44" i="13" s="1"/>
  <c r="W47" i="13"/>
  <c r="X47" i="13" s="1"/>
  <c r="W35" i="13"/>
  <c r="X35" i="13" s="1"/>
  <c r="I97" i="16"/>
  <c r="K97" i="16"/>
  <c r="K91" i="16"/>
  <c r="K96" i="16"/>
  <c r="W26" i="13"/>
  <c r="W21" i="13"/>
  <c r="X21" i="13" s="1"/>
  <c r="W11" i="13"/>
  <c r="X11" i="13" s="1"/>
  <c r="W16" i="13"/>
  <c r="X16" i="13" s="1"/>
  <c r="E45" i="31"/>
  <c r="H45" i="31" s="1"/>
  <c r="M8" i="31" s="1"/>
  <c r="H46" i="31"/>
  <c r="E50" i="31"/>
  <c r="H50" i="31" s="1"/>
  <c r="M11" i="31" s="1"/>
  <c r="H51" i="31"/>
  <c r="W20" i="14"/>
  <c r="V19" i="13"/>
  <c r="V10" i="13"/>
  <c r="P108" i="16" l="1"/>
  <c r="I108" i="16"/>
  <c r="J106" i="16"/>
  <c r="Q106" i="16"/>
  <c r="D72" i="31"/>
  <c r="I105" i="16"/>
  <c r="P105" i="16"/>
  <c r="O107" i="16"/>
  <c r="H107" i="16"/>
  <c r="K106" i="16"/>
  <c r="R106" i="16"/>
  <c r="I111" i="16"/>
  <c r="P111" i="16"/>
  <c r="H111" i="16"/>
  <c r="O111" i="16"/>
  <c r="H105" i="16"/>
  <c r="O105" i="16"/>
  <c r="K112" i="16"/>
  <c r="R112" i="16"/>
  <c r="F72" i="31"/>
  <c r="F71" i="31" s="1"/>
  <c r="F79" i="31" s="1"/>
  <c r="R105" i="16"/>
  <c r="K105" i="16"/>
  <c r="Q110" i="16"/>
  <c r="J110" i="16"/>
  <c r="J112" i="16"/>
  <c r="Q112" i="16"/>
  <c r="I112" i="16"/>
  <c r="P112" i="16"/>
  <c r="H110" i="16"/>
  <c r="O110" i="16"/>
  <c r="O108" i="16"/>
  <c r="H108" i="16"/>
  <c r="H106" i="16"/>
  <c r="O106" i="16"/>
  <c r="R110" i="16"/>
  <c r="K110" i="16"/>
  <c r="H112" i="16"/>
  <c r="O112" i="16"/>
  <c r="R111" i="16"/>
  <c r="K111" i="16"/>
  <c r="J111" i="16"/>
  <c r="Q111" i="16"/>
  <c r="Q108" i="16"/>
  <c r="J108" i="16"/>
  <c r="P110" i="16"/>
  <c r="I110" i="16"/>
  <c r="D74" i="31"/>
  <c r="P107" i="16"/>
  <c r="I107" i="16"/>
  <c r="I106" i="16"/>
  <c r="P106" i="16"/>
  <c r="J105" i="16"/>
  <c r="Q105" i="16"/>
  <c r="J107" i="16"/>
  <c r="Q107" i="16"/>
  <c r="R108" i="16"/>
  <c r="K108" i="16"/>
  <c r="L91" i="16"/>
  <c r="AM34" i="13"/>
  <c r="L90" i="16"/>
  <c r="AB17" i="14"/>
  <c r="M12" i="31"/>
  <c r="AB19" i="14"/>
  <c r="V27" i="13"/>
  <c r="K94" i="16"/>
  <c r="W7" i="13"/>
  <c r="V53" i="13"/>
  <c r="AB18" i="14"/>
  <c r="J94" i="16"/>
  <c r="H94" i="16"/>
  <c r="L95" i="16"/>
  <c r="L93" i="16"/>
  <c r="AM33" i="13"/>
  <c r="W45" i="13"/>
  <c r="AC46" i="13"/>
  <c r="L97" i="16"/>
  <c r="E63" i="31"/>
  <c r="H63" i="31" s="1"/>
  <c r="H64" i="31"/>
  <c r="E53" i="31"/>
  <c r="H53" i="31" s="1"/>
  <c r="W19" i="13"/>
  <c r="W10" i="13"/>
  <c r="AC45" i="13"/>
  <c r="L96" i="16"/>
  <c r="I94" i="16"/>
  <c r="W33" i="13"/>
  <c r="AC47" i="13" s="1"/>
  <c r="H61" i="31"/>
  <c r="E58" i="31"/>
  <c r="H58" i="31" s="1"/>
  <c r="H59" i="31"/>
  <c r="W36" i="13"/>
  <c r="AC44" i="13" s="1"/>
  <c r="J89" i="16"/>
  <c r="K89" i="16"/>
  <c r="AC48" i="13"/>
  <c r="L92" i="16"/>
  <c r="I89" i="16"/>
  <c r="H89" i="16"/>
  <c r="L107" i="16" l="1"/>
  <c r="S107" i="16"/>
  <c r="L106" i="16"/>
  <c r="S106" i="16"/>
  <c r="Q109" i="16"/>
  <c r="J109" i="16"/>
  <c r="R104" i="16"/>
  <c r="K104" i="16"/>
  <c r="Q104" i="16"/>
  <c r="J104" i="16"/>
  <c r="R109" i="16"/>
  <c r="K109" i="16"/>
  <c r="L112" i="16"/>
  <c r="S112" i="16"/>
  <c r="H104" i="16"/>
  <c r="O104" i="16"/>
  <c r="P109" i="16"/>
  <c r="I109" i="16"/>
  <c r="L108" i="16"/>
  <c r="S108" i="16"/>
  <c r="S105" i="16"/>
  <c r="L105" i="16"/>
  <c r="O109" i="16"/>
  <c r="H109" i="16"/>
  <c r="P104" i="16"/>
  <c r="I104" i="16"/>
  <c r="S111" i="16"/>
  <c r="L111" i="16"/>
  <c r="S110" i="16"/>
  <c r="L110" i="16"/>
  <c r="AM35" i="13"/>
  <c r="AC38" i="13"/>
  <c r="W27" i="13"/>
  <c r="AC8" i="13" s="1"/>
  <c r="AB20" i="14"/>
  <c r="J98" i="16"/>
  <c r="AC36" i="13"/>
  <c r="AC33" i="13"/>
  <c r="AC34" i="13"/>
  <c r="K98" i="16"/>
  <c r="I98" i="16"/>
  <c r="AC35" i="13"/>
  <c r="AC37" i="13"/>
  <c r="L94" i="16"/>
  <c r="AC49" i="13"/>
  <c r="D71" i="31"/>
  <c r="W53" i="13"/>
  <c r="L89" i="16"/>
  <c r="H98" i="16"/>
  <c r="E66" i="31"/>
  <c r="H66" i="31" s="1"/>
  <c r="AH33" i="13"/>
  <c r="AH34" i="13"/>
  <c r="O113" i="16" l="1"/>
  <c r="H113" i="16"/>
  <c r="S104" i="16"/>
  <c r="L104" i="16"/>
  <c r="J113" i="16"/>
  <c r="Q113" i="16"/>
  <c r="S109" i="16"/>
  <c r="L109" i="16"/>
  <c r="P113" i="16"/>
  <c r="I113" i="16"/>
  <c r="K113" i="16"/>
  <c r="R113" i="16"/>
  <c r="E75" i="31"/>
  <c r="H75" i="31" s="1"/>
  <c r="N10" i="31" s="1"/>
  <c r="E74" i="31"/>
  <c r="H74" i="31" s="1"/>
  <c r="N9" i="31" s="1"/>
  <c r="E73" i="31"/>
  <c r="H73" i="31" s="1"/>
  <c r="E78" i="31"/>
  <c r="H78" i="31" s="1"/>
  <c r="E77" i="31"/>
  <c r="E72" i="31"/>
  <c r="H72" i="31" s="1"/>
  <c r="L98" i="16"/>
  <c r="AC39" i="13"/>
  <c r="AH35" i="13"/>
  <c r="D79" i="31"/>
  <c r="L113" i="16" l="1"/>
  <c r="S113" i="16"/>
  <c r="E76" i="31"/>
  <c r="H76" i="31" s="1"/>
  <c r="N11" i="31" s="1"/>
  <c r="H77" i="31"/>
  <c r="E71" i="31"/>
  <c r="H71" i="31" s="1"/>
  <c r="N8" i="31" s="1"/>
  <c r="N12" i="31" l="1"/>
  <c r="E79" i="31"/>
  <c r="H79" i="3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27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5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69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77" authorId="0" shapeId="0" xr:uid="{00000000-0006-0000-0A00-000004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sharedStrings.xml><?xml version="1.0" encoding="utf-8"?>
<sst xmlns="http://schemas.openxmlformats.org/spreadsheetml/2006/main" count="1237" uniqueCount="529">
  <si>
    <t>Refined petroleum products</t>
  </si>
  <si>
    <t>Total</t>
  </si>
  <si>
    <t>Oil</t>
  </si>
  <si>
    <t>Biofuels</t>
  </si>
  <si>
    <t>Electric power generation, transmission and distribution</t>
  </si>
  <si>
    <t>Nuclear</t>
  </si>
  <si>
    <t>Fuel</t>
  </si>
  <si>
    <t>Combined gas</t>
  </si>
  <si>
    <t>Coal</t>
  </si>
  <si>
    <t>Wind</t>
  </si>
  <si>
    <t>Solar</t>
  </si>
  <si>
    <t>Hydraulic</t>
  </si>
  <si>
    <t>Cogeneration (CHP)</t>
  </si>
  <si>
    <t>Natural gas</t>
  </si>
  <si>
    <t>Wood</t>
  </si>
  <si>
    <t>Biogas</t>
  </si>
  <si>
    <t>Waste incineration</t>
  </si>
  <si>
    <t>Geothermal</t>
  </si>
  <si>
    <t>Transport</t>
  </si>
  <si>
    <t>Personal vehicles</t>
  </si>
  <si>
    <t xml:space="preserve">Public and freight transport </t>
  </si>
  <si>
    <t>Residential</t>
  </si>
  <si>
    <t>Service</t>
  </si>
  <si>
    <t>Industry and agriculture</t>
  </si>
  <si>
    <t xml:space="preserve">Industry </t>
  </si>
  <si>
    <t>Agriculture</t>
  </si>
  <si>
    <t>Total Final Mtep</t>
  </si>
  <si>
    <t>Class A</t>
  </si>
  <si>
    <t>Class B</t>
  </si>
  <si>
    <t>Class C</t>
  </si>
  <si>
    <t>Class D</t>
  </si>
  <si>
    <t>Class E</t>
  </si>
  <si>
    <t>Class F</t>
  </si>
  <si>
    <t>Class G</t>
  </si>
  <si>
    <t>Electricity</t>
  </si>
  <si>
    <t>Gas</t>
  </si>
  <si>
    <t>coal</t>
  </si>
  <si>
    <t>oil</t>
  </si>
  <si>
    <t>elec</t>
  </si>
  <si>
    <t>gas</t>
  </si>
  <si>
    <t>decarb</t>
  </si>
  <si>
    <t>Total Final MTEC</t>
  </si>
  <si>
    <t>charbon</t>
  </si>
  <si>
    <t>Verif</t>
  </si>
  <si>
    <t>stock of housing and %</t>
  </si>
  <si>
    <t>electric</t>
  </si>
  <si>
    <t>Combustion</t>
  </si>
  <si>
    <t>Industry non energetic uses</t>
  </si>
  <si>
    <t>gas biogas biomass</t>
  </si>
  <si>
    <t>fuel and biofuel</t>
  </si>
  <si>
    <t>Hors bois domestique non marchand, avec consommation à double usage</t>
  </si>
  <si>
    <t>New vehicle sales</t>
  </si>
  <si>
    <t>stock of vehicles</t>
  </si>
  <si>
    <t>Gas and heat</t>
  </si>
  <si>
    <t>Basse consommation</t>
  </si>
  <si>
    <t xml:space="preserve">Consommation modérée </t>
  </si>
  <si>
    <t>Faiblement émettrices</t>
  </si>
  <si>
    <t>Modérément émettrices</t>
  </si>
  <si>
    <t>Fortement émettrices</t>
  </si>
  <si>
    <t>Electriques</t>
  </si>
  <si>
    <t>Passoires énergétiques</t>
  </si>
  <si>
    <t>nucléaire</t>
  </si>
  <si>
    <t>solaire</t>
  </si>
  <si>
    <t xml:space="preserve">éolien </t>
  </si>
  <si>
    <t>autres renouvelables</t>
  </si>
  <si>
    <t>biocarburants</t>
  </si>
  <si>
    <t>gaz naturel</t>
  </si>
  <si>
    <t>biogaz</t>
  </si>
  <si>
    <t>Energie primaire</t>
  </si>
  <si>
    <t>Automobile - synthèse</t>
  </si>
  <si>
    <t>verif</t>
  </si>
  <si>
    <t>parc automobile (milliers)</t>
  </si>
  <si>
    <t>parc automobile (M)</t>
  </si>
  <si>
    <t>parc véhicules élec (%)</t>
  </si>
  <si>
    <t>parc véhicules thermiques (%)</t>
  </si>
  <si>
    <t>part véhicules thermiques</t>
  </si>
  <si>
    <t>Automobile - detail</t>
  </si>
  <si>
    <t>Ventes (milliers)</t>
  </si>
  <si>
    <t>Parc (milliers)</t>
  </si>
  <si>
    <t>Ventes (%)</t>
  </si>
  <si>
    <t>Parc (%)</t>
  </si>
  <si>
    <t>Energie primaire (Mtep)</t>
  </si>
  <si>
    <t>Energie finale (Mtep)</t>
  </si>
  <si>
    <t>Consos résultats de ThreeME</t>
  </si>
  <si>
    <t>Consos cibles d'Enerdata</t>
  </si>
  <si>
    <t>Hors bois domestique auto produit (8MTEP entre 2015 et 2030 4 Mtep en 2050)</t>
  </si>
  <si>
    <t>Emissions CO2 (MtCO2)</t>
  </si>
  <si>
    <t>Residentiel</t>
  </si>
  <si>
    <t>Industrie et agriculture</t>
  </si>
  <si>
    <t>Cf. onglet "G emissions"</t>
  </si>
  <si>
    <t>Cf. onglet "G énergie"</t>
  </si>
  <si>
    <t>Cf. onglet "G mix elec"</t>
  </si>
  <si>
    <t xml:space="preserve">Total </t>
  </si>
  <si>
    <t>hydraulique</t>
  </si>
  <si>
    <t>Cf. onglet "G mix carb"</t>
  </si>
  <si>
    <t>Cf. onglet "G mix gaz"</t>
  </si>
  <si>
    <t>carburants fossiles</t>
  </si>
  <si>
    <t>Energie par vecteur énergétique</t>
  </si>
  <si>
    <t>Energie par usage</t>
  </si>
  <si>
    <t>Logement</t>
  </si>
  <si>
    <t>Parc logement (m²)</t>
  </si>
  <si>
    <t>Parc logement (%)</t>
  </si>
  <si>
    <t>Cf. onglet "G parc logt"</t>
  </si>
  <si>
    <t>ER_OIL_2</t>
  </si>
  <si>
    <t>ER_OIL_2201_2</t>
  </si>
  <si>
    <t>ER_OIL_2202_2</t>
  </si>
  <si>
    <t>ER_ELEC_2301_2</t>
  </si>
  <si>
    <t>ER_ELEC_2302_2</t>
  </si>
  <si>
    <t>ER_ELEC_2303_2</t>
  </si>
  <si>
    <t>ER_ELEC_2304_2</t>
  </si>
  <si>
    <t>ER_ELEC_2305_2</t>
  </si>
  <si>
    <t>ER_ELEC_2306_2</t>
  </si>
  <si>
    <t>ER_ELEC_2307_2</t>
  </si>
  <si>
    <t>ER_ELEC_2308_2</t>
  </si>
  <si>
    <t>ER_ELEC_2</t>
  </si>
  <si>
    <t>ER_GAS_2</t>
  </si>
  <si>
    <t>ER_GAS_2401_2</t>
  </si>
  <si>
    <t>ER_GAS_2402_2</t>
  </si>
  <si>
    <t>ER_GAS_2403_2</t>
  </si>
  <si>
    <t>ER_GAS_2404_2</t>
  </si>
  <si>
    <t>ER_GAS_2405_2</t>
  </si>
  <si>
    <t>ER_GAS_2406_2</t>
  </si>
  <si>
    <t>ER_COAL_2</t>
  </si>
  <si>
    <t>ER_TOTAL_2</t>
  </si>
  <si>
    <t>ER_AGRICULTURE_2</t>
  </si>
  <si>
    <t>ER_INDUS_2</t>
  </si>
  <si>
    <t>ER_RESIDENTIAL_2</t>
  </si>
  <si>
    <t>ER_TERTIARY_2</t>
  </si>
  <si>
    <t>ER_TRANS_PRIVATE_2</t>
  </si>
  <si>
    <t>ER_TRANS_PUBLIC_2</t>
  </si>
  <si>
    <t>ER_AUTO_2</t>
  </si>
  <si>
    <t>ER_AUTO_TH_A_2</t>
  </si>
  <si>
    <t>ER_AUTO_TH_B_2</t>
  </si>
  <si>
    <t>ER_AUTO_TH_C_2</t>
  </si>
  <si>
    <t>ER_AUTO_TH_D_2</t>
  </si>
  <si>
    <t>ER_AUTO_TH_E_2</t>
  </si>
  <si>
    <t>ER_AUTO_TH_F_2</t>
  </si>
  <si>
    <t>ER_AUTO_TH_G_2</t>
  </si>
  <si>
    <t>ER_AUTO_ELEC_A_2</t>
  </si>
  <si>
    <t>ER_AUTO_ELEC_B_2</t>
  </si>
  <si>
    <t>ER_AUTO_ELEC_C_2</t>
  </si>
  <si>
    <t>ER_AUTO_ELEC_D_2</t>
  </si>
  <si>
    <t>ER_AUTO_ELEC_E_2</t>
  </si>
  <si>
    <t>ER_AUTO_ELEC_F_2</t>
  </si>
  <si>
    <t>ER_AUTO_ELEC_G_2</t>
  </si>
  <si>
    <t>ER_AUTO_COAL_2</t>
  </si>
  <si>
    <t>ER_AUTO_TH_2</t>
  </si>
  <si>
    <t>ER_AUTO_ELEC_2</t>
  </si>
  <si>
    <t>ER_AUTO_GAS_2</t>
  </si>
  <si>
    <t>ER_NEWAUTO_2</t>
  </si>
  <si>
    <t>ER_NEWAUTO_TH_2</t>
  </si>
  <si>
    <t>ER_NEWAUTO_TH_A_2</t>
  </si>
  <si>
    <t>ER_NEWAUTO_TH_B_2</t>
  </si>
  <si>
    <t>ER_NEWAUTO_TH_C_2</t>
  </si>
  <si>
    <t>ER_NEWAUTO_TH_D_2</t>
  </si>
  <si>
    <t>ER_NEWAUTO_TH_E_2</t>
  </si>
  <si>
    <t>ER_NEWAUTO_TH_F_2</t>
  </si>
  <si>
    <t>ER_NEWAUTO_TH_G_2</t>
  </si>
  <si>
    <t>ER_NEWAUTO_ELEC_2</t>
  </si>
  <si>
    <t>ER_NEWAUTO_ELEC_A_2</t>
  </si>
  <si>
    <t>ER_NEWAUTO_ELEC_B_2</t>
  </si>
  <si>
    <t>ER_NEWAUTO_ELEC_C_2</t>
  </si>
  <si>
    <t>ER_NEWAUTO_ELEC_D_2</t>
  </si>
  <si>
    <t>ER_NEWAUTO_ELEC_E_2</t>
  </si>
  <si>
    <t>ER_NEWAUTO_ELEC_F_2</t>
  </si>
  <si>
    <t>ER_NEWAUTO_ELEC_G_2</t>
  </si>
  <si>
    <t>ER_AGRICULTURE_COAL_2</t>
  </si>
  <si>
    <t>ER_INDUS_COAL_2</t>
  </si>
  <si>
    <t>ER_RESIDENTIAL_COAL_2</t>
  </si>
  <si>
    <t>ER_TERTIARY_COAL_2</t>
  </si>
  <si>
    <t>ER_TRANS_PRIVATE_COAL_2</t>
  </si>
  <si>
    <t>ER_TRANS_PUBLIC_COAL_2</t>
  </si>
  <si>
    <t>ER_AGRICULTURE_OIL_2</t>
  </si>
  <si>
    <t>ER_INDUS_OIL_2</t>
  </si>
  <si>
    <t>ER_RESIDENTIAL_OIL_2</t>
  </si>
  <si>
    <t>ER_TERTIARY_OIL_2</t>
  </si>
  <si>
    <t>ER_TRANS_PRIVATE_OIL_2</t>
  </si>
  <si>
    <t>ER_TRANS_PUBLIC_OIL_2</t>
  </si>
  <si>
    <t>ER_AGRICULTURE_ELEC_2</t>
  </si>
  <si>
    <t>ER_INDUS_ELEC_2</t>
  </si>
  <si>
    <t>ER_RESIDENTIAL_ELEC_2</t>
  </si>
  <si>
    <t>ER_TERTIARY_ELEC_2</t>
  </si>
  <si>
    <t>ER_TRANS_PRIVATE_ELEC_2</t>
  </si>
  <si>
    <t>ER_TRANS_PUBLIC_ELEC_2</t>
  </si>
  <si>
    <t>ER_AGRICULTURE_GAS_2</t>
  </si>
  <si>
    <t>ER_INDUS_GAS_2</t>
  </si>
  <si>
    <t>ER_RESIDENTIAL_GAS_2</t>
  </si>
  <si>
    <t>ER_TERTIARY_GAS_2</t>
  </si>
  <si>
    <t>ER_TRANS_PRIVATE_GAS_2</t>
  </si>
  <si>
    <t>ER_TRANS_PUBLIC_GAS_2</t>
  </si>
  <si>
    <t>ER_BUIL_2</t>
  </si>
  <si>
    <t>ER_BUIL_A_2</t>
  </si>
  <si>
    <t>ER_BUIL_B_2</t>
  </si>
  <si>
    <t>ER_BUIL_C_2</t>
  </si>
  <si>
    <t>ER_BUIL_D_2</t>
  </si>
  <si>
    <t>ER_BUIL_E_2</t>
  </si>
  <si>
    <t>ER_BUIL_F_2</t>
  </si>
  <si>
    <t>ER_BUIL_G_2</t>
  </si>
  <si>
    <t>TTCO_VOL_SIGNAL_2</t>
  </si>
  <si>
    <t>TTCO_VOL_SIGNAL_0</t>
  </si>
  <si>
    <t>PGDP_2</t>
  </si>
  <si>
    <t>PGDP_0</t>
  </si>
  <si>
    <t>(GDP_2/GDP_0-1)*100</t>
  </si>
  <si>
    <t>(CH_2/CH_0-1)*100</t>
  </si>
  <si>
    <t>(I_2/I_0-1)*100</t>
  </si>
  <si>
    <t>(X_2/X_0-1)*100</t>
  </si>
  <si>
    <t>(M_2/M_0-1)*100</t>
  </si>
  <si>
    <t>(DC_VAL_2/(PGDP_2*GDP_2)-DC_VAL_0/(PGDP_0*GDP_0))*100</t>
  </si>
  <si>
    <t>(UNR_TOT_2-UNR_TOT_0)*100</t>
  </si>
  <si>
    <t>(L_2/L_0-1)*100</t>
  </si>
  <si>
    <t>((W_S_2/PCH_2)/(W_S_0/PCH_0)-1)*100</t>
  </si>
  <si>
    <t>INFL_FR_2-INFL_FR_0</t>
  </si>
  <si>
    <t>R_2-R_0</t>
  </si>
  <si>
    <t>(DEBT_G_VAL_2/(PGDP_2*GDP_2)-DEBT_G_VAL_0/(PGDP_0*GDP_0))*100</t>
  </si>
  <si>
    <t>(DP_G_VAL_2-DP_G_VAL_0)*100</t>
  </si>
  <si>
    <t>100*(GDP_2/GDP_0-1)</t>
  </si>
  <si>
    <t>100*(CH_2/CH_0-1)</t>
  </si>
  <si>
    <t>100*(I_2/I_0-1)</t>
  </si>
  <si>
    <t>100*(X_2/X_0-1)</t>
  </si>
  <si>
    <t>100*(M_2/M_0-1)</t>
  </si>
  <si>
    <t>100*(UNR_TOT_2-UNR_TOT_0)</t>
  </si>
  <si>
    <t>100*(L_2/L_0-1)</t>
  </si>
  <si>
    <t>100*((W_2/PCH_2)/(W_0/PCH_0)-1)</t>
  </si>
  <si>
    <t>100*(PCH_2/PCH_0-1)</t>
  </si>
  <si>
    <t>100*(R_2-R_0)</t>
  </si>
  <si>
    <t>100*(DEBT_G_VAL_2/(PGDP_2*GDP_2)-DEBT_G_VAL_0/(PGDP_0*GDP_0))</t>
  </si>
  <si>
    <t>100*(DP_G_VAL_2-DP_G_VAL_0)</t>
  </si>
  <si>
    <t>100*(GDP_2/@ELEM(GDP_2,"2006"))</t>
  </si>
  <si>
    <t>100*(EMS_TOT_2/EMS_TOT_0-1)</t>
  </si>
  <si>
    <t>100*(EMS_TOT_2/@ELEM(EMS_TOT_2,"2006"))</t>
  </si>
  <si>
    <t>EMS_DC_04_2</t>
  </si>
  <si>
    <t>EMS_DC_05_2</t>
  </si>
  <si>
    <t>EMS_DC_2</t>
  </si>
  <si>
    <t>EMS_HH_2</t>
  </si>
  <si>
    <t>EMS_HH_21_2</t>
  </si>
  <si>
    <t>EMS_HH_21_H01_2</t>
  </si>
  <si>
    <t>EMS_HH_22_2</t>
  </si>
  <si>
    <t>EMS_HH_22_H01_2</t>
  </si>
  <si>
    <t>EMS_HH_24_2</t>
  </si>
  <si>
    <t>EMS_HH_24_H01_2</t>
  </si>
  <si>
    <t>EMS_SEC_TOT_01_2</t>
  </si>
  <si>
    <t>EMS_SEC_TOT_02_2</t>
  </si>
  <si>
    <t>EMS_SEC_TOT_03_2</t>
  </si>
  <si>
    <t>EMS_SEC_TOT_04_2</t>
  </si>
  <si>
    <t>EMS_SEC_TOT_05_2</t>
  </si>
  <si>
    <t>EMS_SEC_TOT_06_2</t>
  </si>
  <si>
    <t>EMS_SEC_TOT_07_2</t>
  </si>
  <si>
    <t>EMS_SEC_TOT_08_2</t>
  </si>
  <si>
    <t>EMS_SEC_TOT_09_2</t>
  </si>
  <si>
    <t>EMS_SEC_TOT_10_2</t>
  </si>
  <si>
    <t>EMS_SEC_TOT_11_2</t>
  </si>
  <si>
    <t>EMS_SEC_TOT_12_2</t>
  </si>
  <si>
    <t>EMS_SEC_TOT_13_2</t>
  </si>
  <si>
    <t>EMS_SEC_TOT_14_2</t>
  </si>
  <si>
    <t>EMS_SEC_TOT_15_2</t>
  </si>
  <si>
    <t>EMS_SEC_TOT_16_2</t>
  </si>
  <si>
    <t>EMS_SEC_TOT_17_2</t>
  </si>
  <si>
    <t>EMS_SEC_TOT_18_2</t>
  </si>
  <si>
    <t>EMS_SEC_TOT_19_2</t>
  </si>
  <si>
    <t>EMS_SEC_TOT_2</t>
  </si>
  <si>
    <t>EMS_SEC_TOT_20_2</t>
  </si>
  <si>
    <t>EMS_SEC_TOT_21_05_2</t>
  </si>
  <si>
    <t>EMS_SEC_TOT_21_06_2</t>
  </si>
  <si>
    <t>EMS_SEC_TOT_21_07_2</t>
  </si>
  <si>
    <t>EMS_SEC_TOT_21_08_2</t>
  </si>
  <si>
    <t>EMS_SEC_TOT_21_10_2</t>
  </si>
  <si>
    <t>EMS_SEC_TOT_21_12_2</t>
  </si>
  <si>
    <t>EMS_SEC_TOT_21_19_2</t>
  </si>
  <si>
    <t>EMS_SEC_TOT_21_20_2</t>
  </si>
  <si>
    <t>EMS_SEC_TOT_21_2304_2</t>
  </si>
  <si>
    <t>EMS_SEC_TOT_2201_2</t>
  </si>
  <si>
    <t>EMS_SEC_TOT_22_01_2</t>
  </si>
  <si>
    <t>EMS_SEC_TOT_22_02_2</t>
  </si>
  <si>
    <t>EMS_SEC_TOT_22_03_2</t>
  </si>
  <si>
    <t>EMS_SEC_TOT_22_04_2</t>
  </si>
  <si>
    <t>EMS_SEC_TOT_22_05_2</t>
  </si>
  <si>
    <t>EMS_SEC_TOT_22_06_2</t>
  </si>
  <si>
    <t>EMS_SEC_TOT_22_07_2</t>
  </si>
  <si>
    <t>EMS_SEC_TOT_22_08_2</t>
  </si>
  <si>
    <t>EMS_SEC_TOT_22_09_2</t>
  </si>
  <si>
    <t>EMS_SEC_TOT_22_12_2</t>
  </si>
  <si>
    <t>EMS_SEC_TOT_22_13_2</t>
  </si>
  <si>
    <t>EMS_SEC_TOT_22_14_2</t>
  </si>
  <si>
    <t>EMS_SEC_TOT_22_15_2</t>
  </si>
  <si>
    <t>EMS_SEC_TOT_22_16_2</t>
  </si>
  <si>
    <t>EMS_SEC_TOT_22_17_2</t>
  </si>
  <si>
    <t>EMS_SEC_TOT_22_18_2</t>
  </si>
  <si>
    <t>EMS_SEC_TOT_22_19_2</t>
  </si>
  <si>
    <t>EMS_SEC_TOT_22_20_2</t>
  </si>
  <si>
    <t>EMS_SEC_TOT_22_2201_2</t>
  </si>
  <si>
    <t>EMS_SEC_TOT_22_2302_2</t>
  </si>
  <si>
    <t>EMS_SEC_TOT_2302_2</t>
  </si>
  <si>
    <t>EMS_SEC_TOT_2303_2</t>
  </si>
  <si>
    <t>EMS_SEC_TOT_2304_2</t>
  </si>
  <si>
    <t>EMS_SEC_TOT_2401_2</t>
  </si>
  <si>
    <t>EMS_SEC_TOT_24_01_2</t>
  </si>
  <si>
    <t>EMS_SEC_TOT_24_02_2</t>
  </si>
  <si>
    <t>EMS_SEC_TOT_24_03_2</t>
  </si>
  <si>
    <t>EMS_SEC_TOT_24_04_2</t>
  </si>
  <si>
    <t>EMS_SEC_TOT_24_05_2</t>
  </si>
  <si>
    <t>EMS_SEC_TOT_24_06_2</t>
  </si>
  <si>
    <t>EMS_SEC_TOT_24_07_2</t>
  </si>
  <si>
    <t>EMS_SEC_TOT_24_08_2</t>
  </si>
  <si>
    <t>EMS_SEC_TOT_24_09_2</t>
  </si>
  <si>
    <t>EMS_SEC_TOT_24_10_2</t>
  </si>
  <si>
    <t>EMS_SEC_TOT_24_11_2</t>
  </si>
  <si>
    <t>EMS_SEC_TOT_24_12_2</t>
  </si>
  <si>
    <t>EMS_SEC_TOT_24_13_2</t>
  </si>
  <si>
    <t>EMS_SEC_TOT_24_14_2</t>
  </si>
  <si>
    <t>EMS_SEC_TOT_24_15_2</t>
  </si>
  <si>
    <t>EMS_SEC_TOT_24_16_2</t>
  </si>
  <si>
    <t>EMS_SEC_TOT_24_17_2</t>
  </si>
  <si>
    <t>EMS_SEC_TOT_24_18_2</t>
  </si>
  <si>
    <t>EMS_SEC_TOT_24_19_2</t>
  </si>
  <si>
    <t>EMS_SEC_TOT_24_20_2</t>
  </si>
  <si>
    <t>EMS_SEC_TOT_24_2201_2</t>
  </si>
  <si>
    <t>EMS_SEC_TOT_24_2303_2</t>
  </si>
  <si>
    <t>EMS_SEC_TOT_24_2401_2</t>
  </si>
  <si>
    <t>EMS_SECSOU_2</t>
  </si>
  <si>
    <t>EMS_SECSOU_21_2</t>
  </si>
  <si>
    <t>EMS_SECSOU_22_2</t>
  </si>
  <si>
    <t>EMS_SECSOU_24_2</t>
  </si>
  <si>
    <t>EMS_SOU_2</t>
  </si>
  <si>
    <t>EMS_SOU_21_2</t>
  </si>
  <si>
    <t>EMS_SOU_22_2</t>
  </si>
  <si>
    <t>EMS_SOU_24_2</t>
  </si>
  <si>
    <t>EMS_TOT_2</t>
  </si>
  <si>
    <t>Q_MTEP_EP_2</t>
  </si>
  <si>
    <t>Q_MTEP_EP_21_2</t>
  </si>
  <si>
    <t>Q_MTEP_EP_21_21_2</t>
  </si>
  <si>
    <t>Q_MTEP_EP_2201_2</t>
  </si>
  <si>
    <t>Q_MTEP_EP_2202_2</t>
  </si>
  <si>
    <t>Q_MTEP_EP_22_2201_2</t>
  </si>
  <si>
    <t>Q_MTEP_EP_22_2202_2</t>
  </si>
  <si>
    <t>Q_MTEP_EP_2301_2</t>
  </si>
  <si>
    <t>Q_MTEP_EP_2302_2</t>
  </si>
  <si>
    <t>Q_MTEP_EP_2303_2</t>
  </si>
  <si>
    <t>Q_MTEP_EP_2304_2</t>
  </si>
  <si>
    <t>Q_MTEP_EP_2305_2</t>
  </si>
  <si>
    <t>Q_MTEP_EP_2306_2</t>
  </si>
  <si>
    <t>Q_MTEP_EP_2307_2</t>
  </si>
  <si>
    <t>Q_MTEP_EP_2308_2</t>
  </si>
  <si>
    <t>Q_MTEP_EP_23_2301_2</t>
  </si>
  <si>
    <t>Q_MTEP_EP_23_2302_2</t>
  </si>
  <si>
    <t>Q_MTEP_EP_23_2303_2</t>
  </si>
  <si>
    <t>Q_MTEP_EP_23_2304_2</t>
  </si>
  <si>
    <t>Q_MTEP_EP_23_2305_2</t>
  </si>
  <si>
    <t>Q_MTEP_EP_23_2306_2</t>
  </si>
  <si>
    <t>Q_MTEP_EP_23_2307_2</t>
  </si>
  <si>
    <t>Q_MTEP_EP_23_2308_2</t>
  </si>
  <si>
    <t>Q_MTEP_EP_2401_2</t>
  </si>
  <si>
    <t>Q_MTEP_EP_2402_2</t>
  </si>
  <si>
    <t>Q_MTEP_EP_2403_2</t>
  </si>
  <si>
    <t>Q_MTEP_EP_2404_2</t>
  </si>
  <si>
    <t>Q_MTEP_EP_2405_2</t>
  </si>
  <si>
    <t>Q_MTEP_EP_2406_2</t>
  </si>
  <si>
    <t>Q_MTEP_EP_24_2401_2</t>
  </si>
  <si>
    <t>Q_MTEP_EP_24_2402_2</t>
  </si>
  <si>
    <t>Q_MTEP_EP_24_2403_2</t>
  </si>
  <si>
    <t>Q_MTEP_EP_24_2404_2</t>
  </si>
  <si>
    <t>Q_MTEP_EP_24_2405_2</t>
  </si>
  <si>
    <t>Q_MTEP_EP_24_2406_2</t>
  </si>
  <si>
    <t>Q_MTEP_INDUS_21_2</t>
  </si>
  <si>
    <t>Q_MTEP_INDUS_22_2</t>
  </si>
  <si>
    <t>Q_MTEP_INDUS_23_2</t>
  </si>
  <si>
    <t>Q_MTEP_INDUS_24_2</t>
  </si>
  <si>
    <t>PHIY_EF_TOT_22_2201_2</t>
  </si>
  <si>
    <t>PHIY_EF_TOT_22_2202_2</t>
  </si>
  <si>
    <t>PHIY_EF_TOT_23_2301_2</t>
  </si>
  <si>
    <t>PHIY_EF_TOT_23_2302_2</t>
  </si>
  <si>
    <t>PHIY_EF_TOT_23_2303_2</t>
  </si>
  <si>
    <t>PHIY_EF_TOT_23_2304_2</t>
  </si>
  <si>
    <t>PHIY_EF_TOT_23_2305_2</t>
  </si>
  <si>
    <t>PHIY_EF_TOT_23_2306_2</t>
  </si>
  <si>
    <t>PHIY_EF_TOT_23_2307_2</t>
  </si>
  <si>
    <t>PHIY_EF_TOT_23_2308_2</t>
  </si>
  <si>
    <t>PHIY_EF_TOT_24_2401_2</t>
  </si>
  <si>
    <t>PHIY_EF_TOT_24_2402_2</t>
  </si>
  <si>
    <t>PHIY_EF_TOT_24_2403_2</t>
  </si>
  <si>
    <t>PHIY_EF_TOT_24_2404_2</t>
  </si>
  <si>
    <t>PHIY_EF_TOT_24_2405_2</t>
  </si>
  <si>
    <t>PHIY_EF_TOT_24_2406_2</t>
  </si>
  <si>
    <t>IC_HH_22_H01_2</t>
  </si>
  <si>
    <t>IC_HH_24_H01_2</t>
  </si>
  <si>
    <t>Q_Mtep_ep_2201_2</t>
  </si>
  <si>
    <t>Q_Mtep_ep_2202_2</t>
  </si>
  <si>
    <t>Q_Mtep_ep_2301_2</t>
  </si>
  <si>
    <t>Q_Mtep_ep_2302_2</t>
  </si>
  <si>
    <t>Q_Mtep_ep_2303_2</t>
  </si>
  <si>
    <t>Q_Mtep_ep_2304_2</t>
  </si>
  <si>
    <t>Q_Mtep_ep_2305_2</t>
  </si>
  <si>
    <t>Q_Mtep_ep_2306_2</t>
  </si>
  <si>
    <t>Q_Mtep_ep_2307_2</t>
  </si>
  <si>
    <t>Q_Mtep_ep_2308_2</t>
  </si>
  <si>
    <t>Q_Mtep_ep_2401_2</t>
  </si>
  <si>
    <t>Q_Mtep_ep_2402_2</t>
  </si>
  <si>
    <t>Q_Mtep_ep_2403_2</t>
  </si>
  <si>
    <t>Q_Mtep_ep_2404_2</t>
  </si>
  <si>
    <t>Q_Mtep_ep_2405_2</t>
  </si>
  <si>
    <t>Q_Mtep_ep_2406_2</t>
  </si>
  <si>
    <t>Q_Mtep_ep_21_2</t>
  </si>
  <si>
    <t>ER_Oil_2</t>
  </si>
  <si>
    <t>ER_oil_2201_2</t>
  </si>
  <si>
    <t>ER_oil_2202_2</t>
  </si>
  <si>
    <t>ER_elec_2</t>
  </si>
  <si>
    <t>ER_Elec_2301_2</t>
  </si>
  <si>
    <t>ER_elec_2302_2</t>
  </si>
  <si>
    <t>ER_Elec_2303_2</t>
  </si>
  <si>
    <t>ER_elec_2304_2</t>
  </si>
  <si>
    <t>ER_Elec_2305_2</t>
  </si>
  <si>
    <t>ER_elec_2306_2</t>
  </si>
  <si>
    <t>ER_Elec_2307_2</t>
  </si>
  <si>
    <t>ER_elec_2308_2</t>
  </si>
  <si>
    <t>ER_Gas_2</t>
  </si>
  <si>
    <t>ER_Gas_2401_2</t>
  </si>
  <si>
    <t>ER_Gas_2402_2</t>
  </si>
  <si>
    <t>ER_Gas_2403_2</t>
  </si>
  <si>
    <t>ER_Gas_2404_2</t>
  </si>
  <si>
    <t>ER_Gas_2405_2</t>
  </si>
  <si>
    <t>ER_Gas_2406_2</t>
  </si>
  <si>
    <t>ER_coal_2</t>
  </si>
  <si>
    <t>ER_Total_2</t>
  </si>
  <si>
    <t>ER_TRANS_PRIVATE_coal_2</t>
  </si>
  <si>
    <t>ER_TRANS_PRIVATE_oil_2</t>
  </si>
  <si>
    <t>ER_TRANS_PRIVATE_elec_2</t>
  </si>
  <si>
    <t>ER_TRANS_PRIVATE_gas_2</t>
  </si>
  <si>
    <t>ER_TRANS_PUBLIC_coal_2</t>
  </si>
  <si>
    <t>ER_TRANS_PUBLIC_oil_2</t>
  </si>
  <si>
    <t>ER_TRANS_PUBLIC_elec_2</t>
  </si>
  <si>
    <t>ER_TRANS_PUBLIC_gas_2</t>
  </si>
  <si>
    <t>ER_RESIDENTIAL_coal_2</t>
  </si>
  <si>
    <t>ER_RESIDENTIAL_oil_2</t>
  </si>
  <si>
    <t>ER_RESIDENTIAL_elec_2</t>
  </si>
  <si>
    <t>ER_RESIDENTIAL_gas_2</t>
  </si>
  <si>
    <t>ER_TERTIARY_coal_2</t>
  </si>
  <si>
    <t>ER_TERTIARY_oil_2</t>
  </si>
  <si>
    <t>ER_TERTIARY_elec_2</t>
  </si>
  <si>
    <t>ER_TERTIARY_gas_2</t>
  </si>
  <si>
    <t>ER_INDUS_coal_2</t>
  </si>
  <si>
    <t>ER_INDUS_oil_2</t>
  </si>
  <si>
    <t>ER_INDUS_elec_2</t>
  </si>
  <si>
    <t>ER_INDUS_gas_2</t>
  </si>
  <si>
    <t>Q_Mtep_indus_21_2</t>
  </si>
  <si>
    <t>Q_Mtep_indus_22_2</t>
  </si>
  <si>
    <t>Q_Mtep_indus_23_2</t>
  </si>
  <si>
    <t>Q_Mtep_indus_24_2</t>
  </si>
  <si>
    <t>ER_AGRICULTURE_coal_2</t>
  </si>
  <si>
    <t>ER_AGRICULTURE_oil_2</t>
  </si>
  <si>
    <t>ER_AGRICULTURE_elec_2</t>
  </si>
  <si>
    <t>ER_AGRICULTURE_gas_2</t>
  </si>
  <si>
    <t>ER_AUTO_2/1000</t>
  </si>
  <si>
    <t>ER_AUTO_ELEC_2/ER_AUTO_2</t>
  </si>
  <si>
    <t>ER_AUTO_TH_2/ER_AUTO_2</t>
  </si>
  <si>
    <t>ER_NEWAUTO_ELEC_2/ER_NEWAUTO_2</t>
  </si>
  <si>
    <t>ER_NEWAUTO_ELEC_A_2/ER_NEWAUTO_2</t>
  </si>
  <si>
    <t>ER_NEWAUTO_ELEC_B_2/ER_NEWAUTO_2</t>
  </si>
  <si>
    <t>ER_NEWAUTO_ELEC_C_2/ER_NEWAUTO_2</t>
  </si>
  <si>
    <t>ER_NEWAUTO_ELEC_D_2/ER_NEWAUTO_2</t>
  </si>
  <si>
    <t>ER_NEWAUTO_ELEC_E_2/ER_NEWAUTO_2</t>
  </si>
  <si>
    <t>ER_NEWAUTO_ELEC_F_2/ER_NEWAUTO_2</t>
  </si>
  <si>
    <t>ER_NEWAUTO_ELEC_G_2/ER_NEWAUTO_2</t>
  </si>
  <si>
    <t>ER_NEWAUTO_TH_2/ER_NEWAUTO_2</t>
  </si>
  <si>
    <t>ER_NEWAUTO_TH_A_2/ER_NEWAUTO_2</t>
  </si>
  <si>
    <t>ER_NEWAUTO_TH_B_2/ER_NEWAUTO_2</t>
  </si>
  <si>
    <t>ER_NEWAUTO_TH_C_2/ER_NEWAUTO_2</t>
  </si>
  <si>
    <t>ER_NEWAUTO_TH_D_2/ER_NEWAUTO_2</t>
  </si>
  <si>
    <t>ER_NEWAUTO_TH_E_2/ER_NEWAUTO_2</t>
  </si>
  <si>
    <t>ER_NEWAUTO_TH_F_2/ER_NEWAUTO_2</t>
  </si>
  <si>
    <t>ER_NEWAUTO_TH_G_2/ER_NEWAUTO_2</t>
  </si>
  <si>
    <t>ER_AUTO_COAL_2/ER_AUTO_2</t>
  </si>
  <si>
    <t>ER_AUTO_GAS_2/ER_AUTO_2</t>
  </si>
  <si>
    <t>ER_AUTO_ELEC_A_2/ER_AUTO_2</t>
  </si>
  <si>
    <t>ER_AUTO_ELEC_B_2/ER_AUTO_2</t>
  </si>
  <si>
    <t>ER_AUTO_ELEC_C_2/ER_AUTO_2</t>
  </si>
  <si>
    <t>ER_AUTO_ELEC_D_2/ER_AUTO_2</t>
  </si>
  <si>
    <t>ER_AUTO_ELEC_E_2/ER_AUTO_2</t>
  </si>
  <si>
    <t>ER_AUTO_ELEC_F_2/ER_AUTO_2</t>
  </si>
  <si>
    <t>ER_AUTO_ELEC_G_2/ER_AUTO_2</t>
  </si>
  <si>
    <t>ER_AUTO_TH_A_2/ER_AUTO_2</t>
  </si>
  <si>
    <t>ER_AUTO_TH_B_2/ER_AUTO_2</t>
  </si>
  <si>
    <t>ER_AUTO_TH_C_2/ER_AUTO_2</t>
  </si>
  <si>
    <t>ER_AUTO_TH_D_2/ER_AUTO_2</t>
  </si>
  <si>
    <t>ER_AUTO_TH_E_2/ER_AUTO_2</t>
  </si>
  <si>
    <t>ER_AUTO_TH_F_2/ER_AUTO_2</t>
  </si>
  <si>
    <t>ER_AUTO_TH_G_2/ER_AUTO_2</t>
  </si>
  <si>
    <t>Cf. onglet "G mix energie"</t>
  </si>
  <si>
    <t>electricité</t>
  </si>
  <si>
    <t>chaleur (bois…)</t>
  </si>
  <si>
    <t>gaz</t>
  </si>
  <si>
    <t>carburant</t>
  </si>
  <si>
    <t>Electric</t>
  </si>
  <si>
    <t>Stock of vehicles</t>
  </si>
  <si>
    <t>S1</t>
  </si>
  <si>
    <t>Transport (milliers de km voyageurs)</t>
  </si>
  <si>
    <t>Avion (France + RDM)</t>
  </si>
  <si>
    <t>Longue Distance (LD)</t>
  </si>
  <si>
    <t xml:space="preserve">    voiture LD</t>
  </si>
  <si>
    <t xml:space="preserve">    train</t>
  </si>
  <si>
    <t>Courte Distance (CD)</t>
  </si>
  <si>
    <t xml:space="preserve">    voiture CD</t>
  </si>
  <si>
    <t xml:space="preserve">    bus</t>
  </si>
  <si>
    <t>Voiture CD+LD</t>
  </si>
  <si>
    <t>TEND</t>
  </si>
  <si>
    <t>Ecarts de transport 
(milliers de km voyageurs)</t>
  </si>
  <si>
    <t>KM_AUTO_H01_2</t>
  </si>
  <si>
    <t>KM_TRAVELER_18_H01_2</t>
  </si>
  <si>
    <t>KM_TRAV_AUTO_LD_H01_2</t>
  </si>
  <si>
    <t>KM_TRAV_AUTO_CD_H01_2</t>
  </si>
  <si>
    <t>KM_TRAVELER_14_H01_2</t>
  </si>
  <si>
    <t>KM_TRAVELER_15_H01_2</t>
  </si>
  <si>
    <t>KM_TRAVELER_CD_H01_2</t>
  </si>
  <si>
    <t>KM_TRAVELER_LD_H01_2</t>
  </si>
  <si>
    <t>KM_AUTO_H01_0</t>
  </si>
  <si>
    <t>KM_TRAVELER_18_H01_0</t>
  </si>
  <si>
    <t>KM_TRAV_AUTO_LD_H01_0</t>
  </si>
  <si>
    <t>KM_TRAV_AUTO_CD_H01_0</t>
  </si>
  <si>
    <t>KM_TRAVELER_14_H01_0</t>
  </si>
  <si>
    <t>KM_TRAVELER_15_H01_0</t>
  </si>
  <si>
    <t>KM_TRAVELER_CD_H01_0</t>
  </si>
  <si>
    <t>KM_TRAVELER_LD_H01_0</t>
  </si>
  <si>
    <t>1) Copier-coller sorties Eviews en B2
2) veillez à ce que les données commencent en 2004
3) modifier le scénario si besoin en B1</t>
  </si>
  <si>
    <t>Energie finale</t>
  </si>
  <si>
    <t>EMS_TOT_2/@ELEM(EMS_TOT,"2006")*100</t>
  </si>
  <si>
    <t>c</t>
  </si>
  <si>
    <t>Différences en 2050 résultant des modifs de chocs</t>
  </si>
  <si>
    <t>Ecarts par rapport à la cible</t>
  </si>
  <si>
    <t>Industry</t>
  </si>
  <si>
    <t>Industry energetic uses</t>
  </si>
  <si>
    <t>SNBC3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</si>
</sst>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%"/>
    <numFmt numFmtId="166" formatCode="#,##0.0"/>
    <numFmt numFmtId="167" formatCode="0.000"/>
    <numFmt numFmtId="168" formatCode="0.000%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i/>
      <sz val="11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dotted">
        <color auto="1"/>
      </bottom>
      <diagonal/>
    </border>
    <border>
      <left/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5" fillId="0" borderId="0"/>
    <xf numFmtId="0" fontId="1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5" fillId="0" borderId="0"/>
  </cellStyleXfs>
  <cellXfs count="302">
    <xf numFmtId="0" fontId="0" fillId="0" borderId="0" xfId="0"/>
    <xf numFmtId="0" fontId="3" fillId="0" borderId="0" xfId="0" applyFont="1"/>
    <xf numFmtId="0" fontId="0" fillId="2" borderId="1" xfId="0" applyFill="1" applyBorder="1"/>
    <xf numFmtId="0" fontId="0" fillId="2" borderId="0" xfId="0" applyFill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/>
    <xf numFmtId="1" fontId="2" fillId="3" borderId="3" xfId="0" applyNumberFormat="1" applyFont="1" applyFill="1" applyBorder="1" applyAlignment="1">
      <alignment horizontal="right"/>
    </xf>
    <xf numFmtId="0" fontId="0" fillId="2" borderId="3" xfId="0" applyFill="1" applyBorder="1"/>
    <xf numFmtId="1" fontId="2" fillId="3" borderId="1" xfId="0" applyNumberFormat="1" applyFont="1" applyFill="1" applyBorder="1" applyAlignment="1">
      <alignment horizontal="right"/>
    </xf>
    <xf numFmtId="1" fontId="2" fillId="4" borderId="1" xfId="0" applyNumberFormat="1" applyFont="1" applyFill="1" applyBorder="1"/>
    <xf numFmtId="0" fontId="0" fillId="0" borderId="3" xfId="0" applyBorder="1"/>
    <xf numFmtId="0" fontId="5" fillId="0" borderId="0" xfId="0" applyFont="1"/>
    <xf numFmtId="0" fontId="2" fillId="0" borderId="1" xfId="0" applyFont="1" applyBorder="1"/>
    <xf numFmtId="0" fontId="10" fillId="0" borderId="0" xfId="0" applyFont="1"/>
    <xf numFmtId="1" fontId="2" fillId="2" borderId="1" xfId="0" applyNumberFormat="1" applyFont="1" applyFill="1" applyBorder="1" applyAlignment="1">
      <alignment horizontal="left"/>
    </xf>
    <xf numFmtId="0" fontId="0" fillId="2" borderId="2" xfId="0" applyFill="1" applyBorder="1"/>
    <xf numFmtId="1" fontId="0" fillId="2" borderId="0" xfId="0" applyNumberFormat="1" applyFill="1" applyAlignment="1">
      <alignment horizontal="right"/>
    </xf>
    <xf numFmtId="1" fontId="0" fillId="2" borderId="3" xfId="0" applyNumberFormat="1" applyFill="1" applyBorder="1" applyAlignment="1">
      <alignment horizontal="right"/>
    </xf>
    <xf numFmtId="3" fontId="2" fillId="3" borderId="3" xfId="0" applyNumberFormat="1" applyFont="1" applyFill="1" applyBorder="1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4" xfId="0" applyFont="1" applyFill="1" applyBorder="1" applyAlignment="1">
      <alignment horizontal="right"/>
    </xf>
    <xf numFmtId="1" fontId="2" fillId="3" borderId="4" xfId="0" applyNumberFormat="1" applyFont="1" applyFill="1" applyBorder="1" applyAlignment="1">
      <alignment horizontal="right"/>
    </xf>
    <xf numFmtId="1" fontId="0" fillId="2" borderId="5" xfId="0" applyNumberFormat="1" applyFill="1" applyBorder="1" applyAlignment="1">
      <alignment horizontal="right"/>
    </xf>
    <xf numFmtId="1" fontId="2" fillId="4" borderId="4" xfId="0" applyNumberFormat="1" applyFont="1" applyFill="1" applyBorder="1"/>
    <xf numFmtId="0" fontId="6" fillId="0" borderId="1" xfId="0" applyFont="1" applyBorder="1"/>
    <xf numFmtId="3" fontId="0" fillId="2" borderId="0" xfId="0" applyNumberFormat="1" applyFill="1" applyAlignment="1">
      <alignment horizontal="right"/>
    </xf>
    <xf numFmtId="0" fontId="10" fillId="0" borderId="3" xfId="0" applyFont="1" applyBorder="1"/>
    <xf numFmtId="1" fontId="2" fillId="2" borderId="1" xfId="0" applyNumberFormat="1" applyFont="1" applyFill="1" applyBorder="1" applyAlignment="1">
      <alignment horizontal="right"/>
    </xf>
    <xf numFmtId="1" fontId="11" fillId="5" borderId="1" xfId="0" applyNumberFormat="1" applyFont="1" applyFill="1" applyBorder="1" applyAlignment="1">
      <alignment horizontal="right"/>
    </xf>
    <xf numFmtId="1" fontId="11" fillId="5" borderId="4" xfId="0" applyNumberFormat="1" applyFont="1" applyFill="1" applyBorder="1" applyAlignment="1">
      <alignment horizontal="right"/>
    </xf>
    <xf numFmtId="1" fontId="16" fillId="2" borderId="0" xfId="0" applyNumberFormat="1" applyFont="1" applyFill="1" applyAlignment="1">
      <alignment horizontal="right"/>
    </xf>
    <xf numFmtId="1" fontId="11" fillId="6" borderId="1" xfId="0" applyNumberFormat="1" applyFont="1" applyFill="1" applyBorder="1"/>
    <xf numFmtId="1" fontId="11" fillId="6" borderId="4" xfId="0" applyNumberFormat="1" applyFont="1" applyFill="1" applyBorder="1"/>
    <xf numFmtId="2" fontId="2" fillId="0" borderId="0" xfId="0" applyNumberFormat="1" applyFont="1"/>
    <xf numFmtId="164" fontId="0" fillId="2" borderId="0" xfId="0" applyNumberFormat="1" applyFill="1" applyAlignment="1">
      <alignment horizontal="right"/>
    </xf>
    <xf numFmtId="0" fontId="7" fillId="2" borderId="0" xfId="0" applyFont="1" applyFill="1" applyAlignment="1">
      <alignment horizontal="left" indent="2"/>
    </xf>
    <xf numFmtId="1" fontId="2" fillId="7" borderId="1" xfId="0" applyNumberFormat="1" applyFont="1" applyFill="1" applyBorder="1" applyAlignment="1">
      <alignment horizontal="right"/>
    </xf>
    <xf numFmtId="1" fontId="2" fillId="8" borderId="1" xfId="0" applyNumberFormat="1" applyFont="1" applyFill="1" applyBorder="1"/>
    <xf numFmtId="2" fontId="0" fillId="2" borderId="0" xfId="0" applyNumberFormat="1" applyFill="1" applyAlignment="1">
      <alignment horizontal="right"/>
    </xf>
    <xf numFmtId="11" fontId="0" fillId="0" borderId="0" xfId="0" applyNumberFormat="1"/>
    <xf numFmtId="0" fontId="19" fillId="0" borderId="0" xfId="3" applyFill="1"/>
    <xf numFmtId="0" fontId="4" fillId="2" borderId="0" xfId="0" applyFont="1" applyFill="1"/>
    <xf numFmtId="0" fontId="5" fillId="2" borderId="0" xfId="0" applyFont="1" applyFill="1"/>
    <xf numFmtId="0" fontId="6" fillId="2" borderId="3" xfId="0" applyFont="1" applyFill="1" applyBorder="1"/>
    <xf numFmtId="0" fontId="6" fillId="2" borderId="0" xfId="0" applyFont="1" applyFill="1"/>
    <xf numFmtId="1" fontId="0" fillId="2" borderId="0" xfId="0" applyNumberFormat="1" applyFill="1"/>
    <xf numFmtId="0" fontId="3" fillId="2" borderId="0" xfId="0" applyFont="1" applyFill="1"/>
    <xf numFmtId="164" fontId="0" fillId="2" borderId="0" xfId="0" applyNumberFormat="1" applyFill="1"/>
    <xf numFmtId="1" fontId="2" fillId="8" borderId="4" xfId="0" applyNumberFormat="1" applyFont="1" applyFill="1" applyBorder="1"/>
    <xf numFmtId="0" fontId="6" fillId="2" borderId="1" xfId="0" applyFont="1" applyFill="1" applyBorder="1"/>
    <xf numFmtId="0" fontId="8" fillId="2" borderId="2" xfId="0" applyFont="1" applyFill="1" applyBorder="1"/>
    <xf numFmtId="3" fontId="2" fillId="9" borderId="11" xfId="0" applyNumberFormat="1" applyFont="1" applyFill="1" applyBorder="1" applyAlignment="1">
      <alignment horizontal="right"/>
    </xf>
    <xf numFmtId="0" fontId="0" fillId="2" borderId="12" xfId="0" applyFill="1" applyBorder="1"/>
    <xf numFmtId="3" fontId="2" fillId="3" borderId="13" xfId="0" applyNumberFormat="1" applyFont="1" applyFill="1" applyBorder="1" applyAlignment="1">
      <alignment horizontal="right"/>
    </xf>
    <xf numFmtId="0" fontId="10" fillId="2" borderId="0" xfId="0" applyFont="1" applyFill="1"/>
    <xf numFmtId="3" fontId="0" fillId="2" borderId="13" xfId="0" applyNumberFormat="1" applyFill="1" applyBorder="1" applyAlignment="1">
      <alignment horizontal="right"/>
    </xf>
    <xf numFmtId="0" fontId="7" fillId="2" borderId="3" xfId="0" applyFont="1" applyFill="1" applyBorder="1" applyAlignment="1">
      <alignment horizontal="left" indent="2"/>
    </xf>
    <xf numFmtId="3" fontId="0" fillId="2" borderId="3" xfId="0" applyNumberFormat="1" applyFill="1" applyBorder="1" applyAlignment="1">
      <alignment horizontal="right"/>
    </xf>
    <xf numFmtId="0" fontId="2" fillId="2" borderId="11" xfId="0" applyFont="1" applyFill="1" applyBorder="1"/>
    <xf numFmtId="3" fontId="2" fillId="9" borderId="2" xfId="0" applyNumberFormat="1" applyFont="1" applyFill="1" applyBorder="1" applyAlignment="1">
      <alignment horizontal="right"/>
    </xf>
    <xf numFmtId="0" fontId="2" fillId="2" borderId="0" xfId="0" applyFont="1" applyFill="1"/>
    <xf numFmtId="3" fontId="2" fillId="3" borderId="12" xfId="0" applyNumberFormat="1" applyFont="1" applyFill="1" applyBorder="1" applyAlignment="1">
      <alignment horizontal="right"/>
    </xf>
    <xf numFmtId="0" fontId="7" fillId="2" borderId="14" xfId="0" applyFont="1" applyFill="1" applyBorder="1" applyAlignment="1">
      <alignment horizontal="left" indent="2"/>
    </xf>
    <xf numFmtId="0" fontId="10" fillId="2" borderId="14" xfId="0" applyFont="1" applyFill="1" applyBorder="1"/>
    <xf numFmtId="0" fontId="2" fillId="2" borderId="12" xfId="0" applyFont="1" applyFill="1" applyBorder="1"/>
    <xf numFmtId="3" fontId="0" fillId="2" borderId="0" xfId="1" applyNumberFormat="1" applyFont="1" applyFill="1" applyBorder="1" applyAlignment="1">
      <alignment horizontal="right"/>
    </xf>
    <xf numFmtId="0" fontId="10" fillId="2" borderId="3" xfId="0" applyFont="1" applyFill="1" applyBorder="1"/>
    <xf numFmtId="165" fontId="2" fillId="3" borderId="13" xfId="0" applyNumberFormat="1" applyFont="1" applyFill="1" applyBorder="1" applyAlignment="1">
      <alignment horizontal="right"/>
    </xf>
    <xf numFmtId="165" fontId="0" fillId="2" borderId="0" xfId="0" applyNumberFormat="1" applyFill="1" applyAlignment="1">
      <alignment horizontal="right"/>
    </xf>
    <xf numFmtId="165" fontId="0" fillId="2" borderId="13" xfId="0" applyNumberFormat="1" applyFill="1" applyBorder="1" applyAlignment="1">
      <alignment horizontal="right"/>
    </xf>
    <xf numFmtId="165" fontId="0" fillId="2" borderId="3" xfId="0" applyNumberFormat="1" applyFill="1" applyBorder="1" applyAlignment="1">
      <alignment horizontal="right"/>
    </xf>
    <xf numFmtId="165" fontId="2" fillId="3" borderId="12" xfId="0" applyNumberFormat="1" applyFont="1" applyFill="1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65" fontId="0" fillId="2" borderId="3" xfId="1" applyNumberFormat="1" applyFont="1" applyFill="1" applyBorder="1" applyAlignment="1">
      <alignment horizontal="right"/>
    </xf>
    <xf numFmtId="165" fontId="0" fillId="2" borderId="2" xfId="0" applyNumberFormat="1" applyFill="1" applyBorder="1" applyAlignment="1">
      <alignment horizontal="right"/>
    </xf>
    <xf numFmtId="1" fontId="2" fillId="2" borderId="0" xfId="0" applyNumberFormat="1" applyFont="1" applyFill="1" applyAlignment="1">
      <alignment horizontal="right"/>
    </xf>
    <xf numFmtId="0" fontId="2" fillId="2" borderId="1" xfId="0" applyFont="1" applyFill="1" applyBorder="1" applyAlignment="1">
      <alignment horizontal="right" wrapText="1" shrinkToFit="1"/>
    </xf>
    <xf numFmtId="164" fontId="20" fillId="2" borderId="0" xfId="0" applyNumberFormat="1" applyFont="1" applyFill="1"/>
    <xf numFmtId="1" fontId="20" fillId="2" borderId="0" xfId="0" applyNumberFormat="1" applyFont="1" applyFill="1"/>
    <xf numFmtId="1" fontId="2" fillId="2" borderId="0" xfId="0" applyNumberFormat="1" applyFont="1" applyFill="1"/>
    <xf numFmtId="1" fontId="11" fillId="2" borderId="0" xfId="0" applyNumberFormat="1" applyFont="1" applyFill="1"/>
    <xf numFmtId="0" fontId="16" fillId="2" borderId="0" xfId="0" applyFont="1" applyFill="1"/>
    <xf numFmtId="1" fontId="11" fillId="2" borderId="0" xfId="0" applyNumberFormat="1" applyFont="1" applyFill="1" applyAlignment="1">
      <alignment horizontal="right"/>
    </xf>
    <xf numFmtId="1" fontId="2" fillId="2" borderId="16" xfId="0" applyNumberFormat="1" applyFont="1" applyFill="1" applyBorder="1" applyAlignment="1">
      <alignment horizontal="right"/>
    </xf>
    <xf numFmtId="1" fontId="2" fillId="3" borderId="9" xfId="0" applyNumberFormat="1" applyFont="1" applyFill="1" applyBorder="1" applyAlignment="1">
      <alignment horizontal="right"/>
    </xf>
    <xf numFmtId="1" fontId="2" fillId="3" borderId="10" xfId="0" applyNumberFormat="1" applyFont="1" applyFill="1" applyBorder="1" applyAlignment="1">
      <alignment horizontal="right"/>
    </xf>
    <xf numFmtId="1" fontId="0" fillId="2" borderId="6" xfId="0" applyNumberFormat="1" applyFill="1" applyBorder="1" applyAlignment="1">
      <alignment horizontal="right"/>
    </xf>
    <xf numFmtId="1" fontId="2" fillId="3" borderId="16" xfId="0" applyNumberFormat="1" applyFont="1" applyFill="1" applyBorder="1" applyAlignment="1">
      <alignment horizontal="right"/>
    </xf>
    <xf numFmtId="1" fontId="0" fillId="2" borderId="9" xfId="0" applyNumberFormat="1" applyFill="1" applyBorder="1" applyAlignment="1">
      <alignment horizontal="right"/>
    </xf>
    <xf numFmtId="1" fontId="0" fillId="2" borderId="10" xfId="0" applyNumberFormat="1" applyFill="1" applyBorder="1" applyAlignment="1">
      <alignment horizontal="right"/>
    </xf>
    <xf numFmtId="1" fontId="2" fillId="4" borderId="16" xfId="0" applyNumberFormat="1" applyFont="1" applyFill="1" applyBorder="1"/>
    <xf numFmtId="1" fontId="2" fillId="2" borderId="4" xfId="0" applyNumberFormat="1" applyFont="1" applyFill="1" applyBorder="1" applyAlignment="1">
      <alignment horizontal="right"/>
    </xf>
    <xf numFmtId="0" fontId="2" fillId="2" borderId="16" xfId="0" applyFont="1" applyFill="1" applyBorder="1" applyAlignment="1">
      <alignment horizontal="right"/>
    </xf>
    <xf numFmtId="0" fontId="2" fillId="2" borderId="15" xfId="0" applyFont="1" applyFill="1" applyBorder="1" applyAlignment="1">
      <alignment horizontal="right"/>
    </xf>
    <xf numFmtId="1" fontId="2" fillId="3" borderId="17" xfId="0" applyNumberFormat="1" applyFont="1" applyFill="1" applyBorder="1" applyAlignment="1">
      <alignment horizontal="right"/>
    </xf>
    <xf numFmtId="1" fontId="0" fillId="2" borderId="18" xfId="0" applyNumberFormat="1" applyFill="1" applyBorder="1" applyAlignment="1">
      <alignment horizontal="right"/>
    </xf>
    <xf numFmtId="1" fontId="2" fillId="3" borderId="15" xfId="0" applyNumberFormat="1" applyFont="1" applyFill="1" applyBorder="1" applyAlignment="1">
      <alignment horizontal="right"/>
    </xf>
    <xf numFmtId="1" fontId="0" fillId="2" borderId="17" xfId="0" applyNumberFormat="1" applyFill="1" applyBorder="1" applyAlignment="1">
      <alignment horizontal="right"/>
    </xf>
    <xf numFmtId="1" fontId="2" fillId="4" borderId="15" xfId="0" applyNumberFormat="1" applyFont="1" applyFill="1" applyBorder="1"/>
    <xf numFmtId="3" fontId="2" fillId="9" borderId="19" xfId="0" applyNumberFormat="1" applyFont="1" applyFill="1" applyBorder="1" applyAlignment="1">
      <alignment horizontal="right"/>
    </xf>
    <xf numFmtId="3" fontId="2" fillId="9" borderId="20" xfId="0" applyNumberFormat="1" applyFont="1" applyFill="1" applyBorder="1" applyAlignment="1">
      <alignment horizontal="right"/>
    </xf>
    <xf numFmtId="3" fontId="0" fillId="2" borderId="5" xfId="0" applyNumberFormat="1" applyFill="1" applyBorder="1" applyAlignment="1">
      <alignment horizontal="right"/>
    </xf>
    <xf numFmtId="3" fontId="0" fillId="2" borderId="6" xfId="0" applyNumberFormat="1" applyFill="1" applyBorder="1" applyAlignment="1">
      <alignment horizontal="right"/>
    </xf>
    <xf numFmtId="3" fontId="2" fillId="9" borderId="7" xfId="0" applyNumberFormat="1" applyFont="1" applyFill="1" applyBorder="1" applyAlignment="1">
      <alignment horizontal="right"/>
    </xf>
    <xf numFmtId="3" fontId="2" fillId="9" borderId="25" xfId="0" applyNumberFormat="1" applyFont="1" applyFill="1" applyBorder="1" applyAlignment="1">
      <alignment horizontal="right"/>
    </xf>
    <xf numFmtId="3" fontId="0" fillId="2" borderId="18" xfId="0" applyNumberFormat="1" applyFill="1" applyBorder="1" applyAlignment="1">
      <alignment horizontal="right"/>
    </xf>
    <xf numFmtId="3" fontId="2" fillId="3" borderId="9" xfId="0" applyNumberFormat="1" applyFont="1" applyFill="1" applyBorder="1" applyAlignment="1">
      <alignment horizontal="right"/>
    </xf>
    <xf numFmtId="3" fontId="2" fillId="3" borderId="10" xfId="0" applyNumberFormat="1" applyFont="1" applyFill="1" applyBorder="1" applyAlignment="1">
      <alignment horizontal="right"/>
    </xf>
    <xf numFmtId="165" fontId="0" fillId="2" borderId="8" xfId="0" applyNumberFormat="1" applyFill="1" applyBorder="1" applyAlignment="1">
      <alignment horizontal="right"/>
    </xf>
    <xf numFmtId="165" fontId="0" fillId="2" borderId="7" xfId="0" applyNumberFormat="1" applyFill="1" applyBorder="1" applyAlignment="1">
      <alignment horizontal="right"/>
    </xf>
    <xf numFmtId="165" fontId="0" fillId="2" borderId="5" xfId="0" applyNumberFormat="1" applyFill="1" applyBorder="1" applyAlignment="1">
      <alignment horizontal="right"/>
    </xf>
    <xf numFmtId="165" fontId="0" fillId="2" borderId="6" xfId="0" applyNumberFormat="1" applyFill="1" applyBorder="1" applyAlignment="1">
      <alignment horizontal="right"/>
    </xf>
    <xf numFmtId="165" fontId="0" fillId="2" borderId="9" xfId="0" applyNumberFormat="1" applyFill="1" applyBorder="1" applyAlignment="1">
      <alignment horizontal="right"/>
    </xf>
    <xf numFmtId="165" fontId="0" fillId="2" borderId="10" xfId="0" applyNumberFormat="1" applyFill="1" applyBorder="1" applyAlignment="1">
      <alignment horizontal="right"/>
    </xf>
    <xf numFmtId="3" fontId="2" fillId="3" borderId="17" xfId="0" applyNumberFormat="1" applyFont="1" applyFill="1" applyBorder="1" applyAlignment="1">
      <alignment horizontal="right"/>
    </xf>
    <xf numFmtId="165" fontId="0" fillId="2" borderId="27" xfId="0" applyNumberFormat="1" applyFill="1" applyBorder="1" applyAlignment="1">
      <alignment horizontal="right"/>
    </xf>
    <xf numFmtId="165" fontId="0" fillId="2" borderId="18" xfId="0" applyNumberFormat="1" applyFill="1" applyBorder="1" applyAlignment="1">
      <alignment horizontal="right"/>
    </xf>
    <xf numFmtId="165" fontId="0" fillId="2" borderId="17" xfId="0" applyNumberFormat="1" applyFill="1" applyBorder="1" applyAlignment="1">
      <alignment horizontal="right"/>
    </xf>
    <xf numFmtId="165" fontId="2" fillId="3" borderId="26" xfId="0" applyNumberFormat="1" applyFont="1" applyFill="1" applyBorder="1" applyAlignment="1">
      <alignment horizontal="right"/>
    </xf>
    <xf numFmtId="165" fontId="0" fillId="2" borderId="26" xfId="0" applyNumberFormat="1" applyFill="1" applyBorder="1" applyAlignment="1">
      <alignment horizontal="right"/>
    </xf>
    <xf numFmtId="165" fontId="2" fillId="3" borderId="28" xfId="0" applyNumberFormat="1" applyFont="1" applyFill="1" applyBorder="1" applyAlignment="1">
      <alignment horizontal="right"/>
    </xf>
    <xf numFmtId="165" fontId="0" fillId="2" borderId="18" xfId="1" applyNumberFormat="1" applyFont="1" applyFill="1" applyBorder="1" applyAlignment="1">
      <alignment horizontal="right"/>
    </xf>
    <xf numFmtId="165" fontId="0" fillId="2" borderId="17" xfId="1" applyNumberFormat="1" applyFont="1" applyFill="1" applyBorder="1" applyAlignment="1">
      <alignment horizontal="right"/>
    </xf>
    <xf numFmtId="165" fontId="2" fillId="3" borderId="21" xfId="0" applyNumberFormat="1" applyFont="1" applyFill="1" applyBorder="1" applyAlignment="1">
      <alignment horizontal="right"/>
    </xf>
    <xf numFmtId="165" fontId="2" fillId="3" borderId="22" xfId="0" applyNumberFormat="1" applyFont="1" applyFill="1" applyBorder="1" applyAlignment="1">
      <alignment horizontal="right"/>
    </xf>
    <xf numFmtId="165" fontId="0" fillId="2" borderId="21" xfId="0" applyNumberFormat="1" applyFill="1" applyBorder="1" applyAlignment="1">
      <alignment horizontal="right"/>
    </xf>
    <xf numFmtId="165" fontId="0" fillId="2" borderId="22" xfId="0" applyNumberFormat="1" applyFill="1" applyBorder="1" applyAlignment="1">
      <alignment horizontal="right"/>
    </xf>
    <xf numFmtId="165" fontId="2" fillId="3" borderId="23" xfId="0" applyNumberFormat="1" applyFont="1" applyFill="1" applyBorder="1" applyAlignment="1">
      <alignment horizontal="right"/>
    </xf>
    <xf numFmtId="165" fontId="2" fillId="3" borderId="24" xfId="0" applyNumberFormat="1" applyFont="1" applyFill="1" applyBorder="1" applyAlignment="1">
      <alignment horizontal="right"/>
    </xf>
    <xf numFmtId="165" fontId="0" fillId="2" borderId="5" xfId="1" applyNumberFormat="1" applyFont="1" applyFill="1" applyBorder="1" applyAlignment="1">
      <alignment horizontal="right"/>
    </xf>
    <xf numFmtId="165" fontId="0" fillId="2" borderId="6" xfId="1" applyNumberFormat="1" applyFont="1" applyFill="1" applyBorder="1" applyAlignment="1">
      <alignment horizontal="right"/>
    </xf>
    <xf numFmtId="165" fontId="0" fillId="2" borderId="9" xfId="1" applyNumberFormat="1" applyFont="1" applyFill="1" applyBorder="1" applyAlignment="1">
      <alignment horizontal="right"/>
    </xf>
    <xf numFmtId="165" fontId="0" fillId="2" borderId="10" xfId="1" applyNumberFormat="1" applyFont="1" applyFill="1" applyBorder="1" applyAlignment="1">
      <alignment horizontal="right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5" fontId="0" fillId="0" borderId="0" xfId="0" applyNumberFormat="1"/>
    <xf numFmtId="165" fontId="0" fillId="0" borderId="33" xfId="0" applyNumberFormat="1" applyBorder="1"/>
    <xf numFmtId="0" fontId="0" fillId="0" borderId="34" xfId="0" applyBorder="1"/>
    <xf numFmtId="165" fontId="0" fillId="0" borderId="35" xfId="0" applyNumberFormat="1" applyBorder="1"/>
    <xf numFmtId="0" fontId="2" fillId="2" borderId="4" xfId="0" applyFont="1" applyFill="1" applyBorder="1" applyAlignment="1">
      <alignment horizontal="right" wrapText="1" shrinkToFit="1"/>
    </xf>
    <xf numFmtId="1" fontId="11" fillId="5" borderId="15" xfId="0" applyNumberFormat="1" applyFont="1" applyFill="1" applyBorder="1" applyAlignment="1">
      <alignment horizontal="right"/>
    </xf>
    <xf numFmtId="1" fontId="16" fillId="2" borderId="5" xfId="0" applyNumberFormat="1" applyFont="1" applyFill="1" applyBorder="1" applyAlignment="1">
      <alignment horizontal="right"/>
    </xf>
    <xf numFmtId="1" fontId="11" fillId="6" borderId="15" xfId="0" applyNumberFormat="1" applyFont="1" applyFill="1" applyBorder="1"/>
    <xf numFmtId="0" fontId="12" fillId="2" borderId="4" xfId="0" applyFont="1" applyFill="1" applyBorder="1"/>
    <xf numFmtId="0" fontId="0" fillId="0" borderId="2" xfId="0" applyBorder="1"/>
    <xf numFmtId="1" fontId="2" fillId="3" borderId="4" xfId="0" applyNumberFormat="1" applyFont="1" applyFill="1" applyBorder="1" applyAlignment="1">
      <alignment horizontal="left"/>
    </xf>
    <xf numFmtId="0" fontId="7" fillId="2" borderId="8" xfId="0" applyFont="1" applyFill="1" applyBorder="1" applyAlignment="1">
      <alignment horizontal="left" indent="2"/>
    </xf>
    <xf numFmtId="0" fontId="7" fillId="2" borderId="5" xfId="0" applyFont="1" applyFill="1" applyBorder="1" applyAlignment="1">
      <alignment horizontal="left" indent="2"/>
    </xf>
    <xf numFmtId="1" fontId="2" fillId="5" borderId="4" xfId="0" applyNumberFormat="1" applyFont="1" applyFill="1" applyBorder="1" applyAlignment="1">
      <alignment horizontal="left"/>
    </xf>
    <xf numFmtId="1" fontId="2" fillId="6" borderId="4" xfId="0" applyNumberFormat="1" applyFont="1" applyFill="1" applyBorder="1"/>
    <xf numFmtId="0" fontId="2" fillId="10" borderId="0" xfId="0" applyFont="1" applyFill="1"/>
    <xf numFmtId="0" fontId="22" fillId="2" borderId="0" xfId="4" applyFill="1" applyBorder="1"/>
    <xf numFmtId="166" fontId="2" fillId="9" borderId="2" xfId="0" applyNumberFormat="1" applyFont="1" applyFill="1" applyBorder="1" applyAlignment="1">
      <alignment horizontal="right"/>
    </xf>
    <xf numFmtId="9" fontId="2" fillId="3" borderId="23" xfId="0" applyNumberFormat="1" applyFont="1" applyFill="1" applyBorder="1" applyAlignment="1">
      <alignment horizontal="right"/>
    </xf>
    <xf numFmtId="0" fontId="5" fillId="0" borderId="4" xfId="0" applyFont="1" applyBorder="1"/>
    <xf numFmtId="0" fontId="2" fillId="2" borderId="5" xfId="0" applyFont="1" applyFill="1" applyBorder="1"/>
    <xf numFmtId="0" fontId="7" fillId="2" borderId="38" xfId="0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22" fillId="0" borderId="9" xfId="4" applyBorder="1"/>
    <xf numFmtId="0" fontId="3" fillId="10" borderId="0" xfId="0" applyFont="1" applyFill="1"/>
    <xf numFmtId="1" fontId="2" fillId="7" borderId="4" xfId="0" applyNumberFormat="1" applyFont="1" applyFill="1" applyBorder="1" applyAlignment="1">
      <alignment horizontal="left"/>
    </xf>
    <xf numFmtId="1" fontId="2" fillId="7" borderId="15" xfId="0" applyNumberFormat="1" applyFont="1" applyFill="1" applyBorder="1" applyAlignment="1">
      <alignment horizontal="right"/>
    </xf>
    <xf numFmtId="0" fontId="22" fillId="2" borderId="0" xfId="4" applyFill="1"/>
    <xf numFmtId="1" fontId="22" fillId="2" borderId="0" xfId="4" applyNumberFormat="1" applyFill="1"/>
    <xf numFmtId="2" fontId="2" fillId="2" borderId="0" xfId="0" applyNumberFormat="1" applyFont="1" applyFill="1"/>
    <xf numFmtId="1" fontId="2" fillId="8" borderId="15" xfId="0" applyNumberFormat="1" applyFont="1" applyFill="1" applyBorder="1"/>
    <xf numFmtId="0" fontId="0" fillId="2" borderId="4" xfId="0" applyFill="1" applyBorder="1"/>
    <xf numFmtId="0" fontId="2" fillId="2" borderId="4" xfId="0" applyFont="1" applyFill="1" applyBorder="1"/>
    <xf numFmtId="0" fontId="23" fillId="2" borderId="4" xfId="0" applyFont="1" applyFill="1" applyBorder="1" applyAlignment="1">
      <alignment horizontal="left" vertical="center" wrapText="1"/>
    </xf>
    <xf numFmtId="0" fontId="24" fillId="2" borderId="0" xfId="0" applyFont="1" applyFill="1"/>
    <xf numFmtId="0" fontId="25" fillId="2" borderId="0" xfId="0" applyFont="1" applyFill="1"/>
    <xf numFmtId="0" fontId="22" fillId="0" borderId="0" xfId="4" applyFill="1" applyBorder="1"/>
    <xf numFmtId="9" fontId="22" fillId="0" borderId="0" xfId="4" applyNumberFormat="1" applyFill="1" applyBorder="1"/>
    <xf numFmtId="0" fontId="2" fillId="2" borderId="19" xfId="0" applyFont="1" applyFill="1" applyBorder="1"/>
    <xf numFmtId="166" fontId="2" fillId="9" borderId="7" xfId="0" applyNumberFormat="1" applyFont="1" applyFill="1" applyBorder="1" applyAlignment="1">
      <alignment horizontal="right"/>
    </xf>
    <xf numFmtId="9" fontId="2" fillId="3" borderId="28" xfId="0" applyNumberFormat="1" applyFont="1" applyFill="1" applyBorder="1" applyAlignment="1">
      <alignment horizontal="right"/>
    </xf>
    <xf numFmtId="0" fontId="2" fillId="2" borderId="9" xfId="0" applyFont="1" applyFill="1" applyBorder="1"/>
    <xf numFmtId="9" fontId="2" fillId="3" borderId="39" xfId="0" applyNumberFormat="1" applyFont="1" applyFill="1" applyBorder="1" applyAlignment="1">
      <alignment horizontal="right"/>
    </xf>
    <xf numFmtId="9" fontId="2" fillId="3" borderId="40" xfId="0" applyNumberFormat="1" applyFont="1" applyFill="1" applyBorder="1" applyAlignment="1">
      <alignment horizontal="right"/>
    </xf>
    <xf numFmtId="9" fontId="2" fillId="3" borderId="21" xfId="0" applyNumberFormat="1" applyFont="1" applyFill="1" applyBorder="1" applyAlignment="1">
      <alignment horizontal="center"/>
    </xf>
    <xf numFmtId="9" fontId="2" fillId="3" borderId="26" xfId="0" applyNumberFormat="1" applyFont="1" applyFill="1" applyBorder="1" applyAlignment="1">
      <alignment horizontal="center"/>
    </xf>
    <xf numFmtId="9" fontId="0" fillId="2" borderId="18" xfId="0" applyNumberFormat="1" applyFill="1" applyBorder="1" applyAlignment="1">
      <alignment vertical="center"/>
    </xf>
    <xf numFmtId="9" fontId="0" fillId="2" borderId="37" xfId="0" applyNumberFormat="1" applyFill="1" applyBorder="1" applyAlignment="1">
      <alignment vertical="center"/>
    </xf>
    <xf numFmtId="9" fontId="22" fillId="2" borderId="17" xfId="4" applyNumberFormat="1" applyFill="1" applyBorder="1" applyAlignment="1">
      <alignment vertical="center"/>
    </xf>
    <xf numFmtId="0" fontId="12" fillId="2" borderId="1" xfId="0" applyFont="1" applyFill="1" applyBorder="1"/>
    <xf numFmtId="1" fontId="2" fillId="7" borderId="1" xfId="0" applyNumberFormat="1" applyFont="1" applyFill="1" applyBorder="1" applyAlignment="1">
      <alignment horizontal="left"/>
    </xf>
    <xf numFmtId="1" fontId="22" fillId="2" borderId="0" xfId="4" applyNumberFormat="1" applyFill="1" applyBorder="1"/>
    <xf numFmtId="1" fontId="22" fillId="2" borderId="0" xfId="4" applyNumberFormat="1" applyFill="1" applyBorder="1" applyAlignment="1">
      <alignment horizontal="right"/>
    </xf>
    <xf numFmtId="1" fontId="2" fillId="2" borderId="15" xfId="0" applyNumberFormat="1" applyFont="1" applyFill="1" applyBorder="1" applyAlignment="1">
      <alignment horizontal="right"/>
    </xf>
    <xf numFmtId="1" fontId="2" fillId="2" borderId="3" xfId="0" applyNumberFormat="1" applyFont="1" applyFill="1" applyBorder="1" applyAlignment="1">
      <alignment horizontal="right"/>
    </xf>
    <xf numFmtId="1" fontId="0" fillId="0" borderId="0" xfId="0" applyNumberFormat="1" applyAlignment="1">
      <alignment vertical="center"/>
    </xf>
    <xf numFmtId="1" fontId="26" fillId="10" borderId="0" xfId="5" applyNumberFormat="1" applyFont="1" applyFill="1"/>
    <xf numFmtId="2" fontId="2" fillId="2" borderId="8" xfId="0" applyNumberFormat="1" applyFont="1" applyFill="1" applyBorder="1"/>
    <xf numFmtId="1" fontId="2" fillId="2" borderId="2" xfId="0" applyNumberFormat="1" applyFont="1" applyFill="1" applyBorder="1"/>
    <xf numFmtId="1" fontId="2" fillId="2" borderId="7" xfId="0" applyNumberFormat="1" applyFont="1" applyFill="1" applyBorder="1"/>
    <xf numFmtId="2" fontId="2" fillId="2" borderId="5" xfId="0" applyNumberFormat="1" applyFont="1" applyFill="1" applyBorder="1"/>
    <xf numFmtId="2" fontId="2" fillId="2" borderId="9" xfId="0" applyNumberFormat="1" applyFont="1" applyFill="1" applyBorder="1"/>
    <xf numFmtId="1" fontId="0" fillId="2" borderId="3" xfId="0" applyNumberFormat="1" applyFill="1" applyBorder="1"/>
    <xf numFmtId="2" fontId="22" fillId="2" borderId="0" xfId="4" applyNumberFormat="1" applyFill="1" applyBorder="1"/>
    <xf numFmtId="9" fontId="0" fillId="2" borderId="0" xfId="0" applyNumberFormat="1" applyFill="1" applyAlignment="1">
      <alignment horizontal="right"/>
    </xf>
    <xf numFmtId="9" fontId="0" fillId="2" borderId="6" xfId="0" applyNumberFormat="1" applyFill="1" applyBorder="1" applyAlignment="1">
      <alignment horizontal="right"/>
    </xf>
    <xf numFmtId="9" fontId="0" fillId="2" borderId="3" xfId="0" applyNumberFormat="1" applyFill="1" applyBorder="1" applyAlignment="1">
      <alignment horizontal="right"/>
    </xf>
    <xf numFmtId="9" fontId="0" fillId="2" borderId="10" xfId="0" applyNumberFormat="1" applyFill="1" applyBorder="1" applyAlignment="1">
      <alignment horizontal="right"/>
    </xf>
    <xf numFmtId="9" fontId="22" fillId="2" borderId="0" xfId="4" applyNumberFormat="1" applyFill="1" applyBorder="1" applyAlignment="1">
      <alignment horizontal="right"/>
    </xf>
    <xf numFmtId="165" fontId="2" fillId="2" borderId="0" xfId="1" applyNumberFormat="1" applyFont="1" applyFill="1" applyBorder="1"/>
    <xf numFmtId="2" fontId="2" fillId="2" borderId="0" xfId="0" applyNumberFormat="1" applyFont="1" applyFill="1" applyAlignment="1">
      <alignment horizontal="right"/>
    </xf>
    <xf numFmtId="165" fontId="2" fillId="2" borderId="0" xfId="1" applyNumberFormat="1" applyFont="1" applyFill="1" applyBorder="1" applyAlignment="1">
      <alignment horizontal="right"/>
    </xf>
    <xf numFmtId="1" fontId="13" fillId="2" borderId="0" xfId="0" applyNumberFormat="1" applyFont="1" applyFill="1"/>
    <xf numFmtId="164" fontId="14" fillId="2" borderId="0" xfId="0" applyNumberFormat="1" applyFont="1" applyFill="1"/>
    <xf numFmtId="11" fontId="0" fillId="2" borderId="0" xfId="0" applyNumberFormat="1" applyFill="1"/>
    <xf numFmtId="3" fontId="0" fillId="2" borderId="0" xfId="0" applyNumberFormat="1" applyFill="1"/>
    <xf numFmtId="3" fontId="2" fillId="3" borderId="22" xfId="0" applyNumberFormat="1" applyFont="1" applyFill="1" applyBorder="1" applyAlignment="1">
      <alignment horizontal="right"/>
    </xf>
    <xf numFmtId="3" fontId="0" fillId="2" borderId="22" xfId="0" applyNumberFormat="1" applyFill="1" applyBorder="1" applyAlignment="1">
      <alignment horizontal="right"/>
    </xf>
    <xf numFmtId="3" fontId="0" fillId="2" borderId="10" xfId="0" applyNumberFormat="1" applyFill="1" applyBorder="1" applyAlignment="1">
      <alignment horizontal="right"/>
    </xf>
    <xf numFmtId="0" fontId="8" fillId="2" borderId="27" xfId="0" applyFont="1" applyFill="1" applyBorder="1"/>
    <xf numFmtId="0" fontId="0" fillId="2" borderId="28" xfId="0" applyFill="1" applyBorder="1"/>
    <xf numFmtId="0" fontId="7" fillId="2" borderId="18" xfId="0" applyFont="1" applyFill="1" applyBorder="1" applyAlignment="1">
      <alignment horizontal="left" indent="2"/>
    </xf>
    <xf numFmtId="0" fontId="7" fillId="2" borderId="17" xfId="0" applyFont="1" applyFill="1" applyBorder="1" applyAlignment="1">
      <alignment horizontal="left" indent="2"/>
    </xf>
    <xf numFmtId="0" fontId="2" fillId="2" borderId="25" xfId="0" applyFont="1" applyFill="1" applyBorder="1"/>
    <xf numFmtId="0" fontId="2" fillId="2" borderId="18" xfId="0" applyFont="1" applyFill="1" applyBorder="1"/>
    <xf numFmtId="0" fontId="7" fillId="2" borderId="37" xfId="0" applyFont="1" applyFill="1" applyBorder="1" applyAlignment="1">
      <alignment horizontal="left" indent="2"/>
    </xf>
    <xf numFmtId="0" fontId="2" fillId="2" borderId="28" xfId="0" applyFont="1" applyFill="1" applyBorder="1"/>
    <xf numFmtId="3" fontId="0" fillId="2" borderId="3" xfId="1" applyNumberFormat="1" applyFont="1" applyFill="1" applyBorder="1" applyAlignment="1">
      <alignment horizontal="right"/>
    </xf>
    <xf numFmtId="3" fontId="2" fillId="3" borderId="24" xfId="0" applyNumberFormat="1" applyFont="1" applyFill="1" applyBorder="1" applyAlignment="1">
      <alignment horizontal="right"/>
    </xf>
    <xf numFmtId="3" fontId="0" fillId="2" borderId="6" xfId="1" applyNumberFormat="1" applyFont="1" applyFill="1" applyBorder="1" applyAlignment="1">
      <alignment horizontal="right"/>
    </xf>
    <xf numFmtId="3" fontId="0" fillId="2" borderId="10" xfId="1" applyNumberFormat="1" applyFont="1" applyFill="1" applyBorder="1" applyAlignment="1">
      <alignment horizontal="right"/>
    </xf>
    <xf numFmtId="0" fontId="9" fillId="2" borderId="0" xfId="0" applyFont="1" applyFill="1"/>
    <xf numFmtId="0" fontId="2" fillId="2" borderId="6" xfId="0" applyFont="1" applyFill="1" applyBorder="1"/>
    <xf numFmtId="0" fontId="0" fillId="2" borderId="6" xfId="0" applyFill="1" applyBorder="1"/>
    <xf numFmtId="9" fontId="22" fillId="2" borderId="0" xfId="4" applyNumberFormat="1" applyFill="1"/>
    <xf numFmtId="165" fontId="0" fillId="2" borderId="0" xfId="0" applyNumberFormat="1" applyFill="1"/>
    <xf numFmtId="3" fontId="2" fillId="3" borderId="15" xfId="0" applyNumberFormat="1" applyFont="1" applyFill="1" applyBorder="1" applyAlignment="1">
      <alignment horizontal="right"/>
    </xf>
    <xf numFmtId="1" fontId="26" fillId="10" borderId="0" xfId="5" applyNumberFormat="1" applyFont="1" applyFill="1" applyAlignment="1">
      <alignment horizontal="left" vertical="center" wrapText="1"/>
    </xf>
    <xf numFmtId="0" fontId="27" fillId="11" borderId="0" xfId="0" applyFont="1" applyFill="1"/>
    <xf numFmtId="0" fontId="27" fillId="11" borderId="3" xfId="0" applyFont="1" applyFill="1" applyBorder="1"/>
    <xf numFmtId="0" fontId="6" fillId="0" borderId="4" xfId="0" applyFont="1" applyBorder="1"/>
    <xf numFmtId="0" fontId="6" fillId="2" borderId="4" xfId="0" applyFont="1" applyFill="1" applyBorder="1"/>
    <xf numFmtId="0" fontId="2" fillId="10" borderId="0" xfId="0" applyFont="1" applyFill="1" applyAlignment="1">
      <alignment horizontal="center" vertical="center"/>
    </xf>
    <xf numFmtId="0" fontId="11" fillId="11" borderId="15" xfId="0" applyFont="1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18" xfId="0" applyFont="1" applyBorder="1"/>
    <xf numFmtId="3" fontId="2" fillId="2" borderId="5" xfId="0" applyNumberFormat="1" applyFont="1" applyFill="1" applyBorder="1"/>
    <xf numFmtId="3" fontId="2" fillId="2" borderId="0" xfId="0" applyNumberFormat="1" applyFont="1" applyFill="1"/>
    <xf numFmtId="3" fontId="2" fillId="2" borderId="7" xfId="0" applyNumberFormat="1" applyFont="1" applyFill="1" applyBorder="1"/>
    <xf numFmtId="0" fontId="0" fillId="0" borderId="15" xfId="0" applyBorder="1"/>
    <xf numFmtId="3" fontId="0" fillId="2" borderId="4" xfId="0" applyNumberFormat="1" applyFill="1" applyBorder="1"/>
    <xf numFmtId="3" fontId="0" fillId="2" borderId="1" xfId="0" applyNumberFormat="1" applyFill="1" applyBorder="1"/>
    <xf numFmtId="3" fontId="0" fillId="2" borderId="16" xfId="0" applyNumberFormat="1" applyFill="1" applyBorder="1"/>
    <xf numFmtId="3" fontId="0" fillId="0" borderId="0" xfId="0" applyNumberFormat="1"/>
    <xf numFmtId="0" fontId="0" fillId="0" borderId="27" xfId="0" applyBorder="1"/>
    <xf numFmtId="3" fontId="0" fillId="2" borderId="8" xfId="0" applyNumberFormat="1" applyFill="1" applyBorder="1"/>
    <xf numFmtId="3" fontId="0" fillId="2" borderId="2" xfId="0" applyNumberFormat="1" applyFill="1" applyBorder="1"/>
    <xf numFmtId="3" fontId="0" fillId="2" borderId="7" xfId="0" applyNumberFormat="1" applyFill="1" applyBorder="1"/>
    <xf numFmtId="0" fontId="0" fillId="0" borderId="18" xfId="0" applyBorder="1"/>
    <xf numFmtId="3" fontId="0" fillId="2" borderId="5" xfId="0" applyNumberFormat="1" applyFill="1" applyBorder="1"/>
    <xf numFmtId="3" fontId="0" fillId="2" borderId="6" xfId="0" applyNumberFormat="1" applyFill="1" applyBorder="1"/>
    <xf numFmtId="0" fontId="0" fillId="0" borderId="17" xfId="0" applyBorder="1"/>
    <xf numFmtId="3" fontId="0" fillId="2" borderId="9" xfId="0" applyNumberFormat="1" applyFill="1" applyBorder="1"/>
    <xf numFmtId="3" fontId="0" fillId="2" borderId="3" xfId="0" applyNumberFormat="1" applyFill="1" applyBorder="1"/>
    <xf numFmtId="3" fontId="0" fillId="2" borderId="10" xfId="0" applyNumberFormat="1" applyFill="1" applyBorder="1"/>
    <xf numFmtId="167" fontId="0" fillId="2" borderId="0" xfId="0" applyNumberFormat="1" applyFill="1"/>
    <xf numFmtId="0" fontId="11" fillId="11" borderId="15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5" xfId="0" applyBorder="1"/>
    <xf numFmtId="0" fontId="2" fillId="5" borderId="41" xfId="0" applyFont="1" applyFill="1" applyBorder="1" applyAlignment="1">
      <alignment horizontal="center" vertical="center"/>
    </xf>
    <xf numFmtId="2" fontId="21" fillId="2" borderId="0" xfId="0" applyNumberFormat="1" applyFont="1" applyFill="1" applyAlignment="1">
      <alignment horizontal="right"/>
    </xf>
    <xf numFmtId="164" fontId="16" fillId="2" borderId="0" xfId="0" applyNumberFormat="1" applyFont="1" applyFill="1" applyAlignment="1">
      <alignment horizontal="right"/>
    </xf>
    <xf numFmtId="165" fontId="0" fillId="10" borderId="36" xfId="0" applyNumberFormat="1" applyFill="1" applyBorder="1"/>
    <xf numFmtId="1" fontId="0" fillId="0" borderId="0" xfId="0" applyNumberFormat="1" applyAlignment="1">
      <alignment horizontal="right"/>
    </xf>
    <xf numFmtId="0" fontId="13" fillId="0" borderId="0" xfId="0" applyFont="1"/>
    <xf numFmtId="0" fontId="16" fillId="0" borderId="0" xfId="0" applyFont="1"/>
    <xf numFmtId="1" fontId="2" fillId="13" borderId="4" xfId="0" applyNumberFormat="1" applyFont="1" applyFill="1" applyBorder="1" applyAlignment="1">
      <alignment horizontal="left"/>
    </xf>
    <xf numFmtId="0" fontId="0" fillId="13" borderId="0" xfId="0" applyFill="1"/>
    <xf numFmtId="164" fontId="2" fillId="13" borderId="1" xfId="0" applyNumberFormat="1" applyFont="1" applyFill="1" applyBorder="1" applyAlignment="1">
      <alignment horizontal="right"/>
    </xf>
    <xf numFmtId="164" fontId="2" fillId="13" borderId="15" xfId="0" applyNumberFormat="1" applyFont="1" applyFill="1" applyBorder="1" applyAlignment="1">
      <alignment horizontal="right"/>
    </xf>
    <xf numFmtId="164" fontId="0" fillId="2" borderId="18" xfId="0" applyNumberFormat="1" applyFill="1" applyBorder="1" applyAlignment="1">
      <alignment horizontal="right"/>
    </xf>
    <xf numFmtId="1" fontId="2" fillId="14" borderId="4" xfId="0" applyNumberFormat="1" applyFont="1" applyFill="1" applyBorder="1"/>
    <xf numFmtId="0" fontId="0" fillId="14" borderId="3" xfId="0" applyFill="1" applyBorder="1"/>
    <xf numFmtId="164" fontId="2" fillId="14" borderId="1" xfId="0" applyNumberFormat="1" applyFont="1" applyFill="1" applyBorder="1"/>
    <xf numFmtId="164" fontId="2" fillId="14" borderId="15" xfId="0" applyNumberFormat="1" applyFont="1" applyFill="1" applyBorder="1"/>
    <xf numFmtId="164" fontId="11" fillId="13" borderId="4" xfId="0" quotePrefix="1" applyNumberFormat="1" applyFont="1" applyFill="1" applyBorder="1" applyAlignment="1">
      <alignment horizontal="right"/>
    </xf>
    <xf numFmtId="164" fontId="11" fillId="13" borderId="1" xfId="0" applyNumberFormat="1" applyFont="1" applyFill="1" applyBorder="1" applyAlignment="1">
      <alignment horizontal="right"/>
    </xf>
    <xf numFmtId="164" fontId="11" fillId="13" borderId="15" xfId="0" applyNumberFormat="1" applyFont="1" applyFill="1" applyBorder="1" applyAlignment="1">
      <alignment horizontal="right"/>
    </xf>
    <xf numFmtId="164" fontId="16" fillId="2" borderId="5" xfId="0" applyNumberFormat="1" applyFont="1" applyFill="1" applyBorder="1" applyAlignment="1">
      <alignment horizontal="right"/>
    </xf>
    <xf numFmtId="164" fontId="11" fillId="13" borderId="4" xfId="0" applyNumberFormat="1" applyFont="1" applyFill="1" applyBorder="1" applyAlignment="1">
      <alignment horizontal="right"/>
    </xf>
    <xf numFmtId="164" fontId="0" fillId="2" borderId="5" xfId="0" applyNumberFormat="1" applyFill="1" applyBorder="1" applyAlignment="1">
      <alignment horizontal="right"/>
    </xf>
    <xf numFmtId="164" fontId="11" fillId="14" borderId="4" xfId="0" applyNumberFormat="1" applyFont="1" applyFill="1" applyBorder="1"/>
    <xf numFmtId="164" fontId="11" fillId="14" borderId="1" xfId="0" applyNumberFormat="1" applyFont="1" applyFill="1" applyBorder="1"/>
    <xf numFmtId="164" fontId="11" fillId="14" borderId="15" xfId="0" applyNumberFormat="1" applyFont="1" applyFill="1" applyBorder="1"/>
    <xf numFmtId="164" fontId="2" fillId="3" borderId="1" xfId="0" applyNumberFormat="1" applyFont="1" applyFill="1" applyBorder="1" applyAlignment="1">
      <alignment horizontal="right"/>
    </xf>
    <xf numFmtId="0" fontId="21" fillId="2" borderId="0" xfId="0" applyFont="1" applyFill="1"/>
    <xf numFmtId="168" fontId="21" fillId="2" borderId="6" xfId="0" applyNumberFormat="1" applyFont="1" applyFill="1" applyBorder="1" applyAlignment="1">
      <alignment horizontal="right"/>
    </xf>
    <xf numFmtId="168" fontId="21" fillId="2" borderId="10" xfId="0" applyNumberFormat="1" applyFont="1" applyFill="1" applyBorder="1" applyAlignment="1">
      <alignment horizontal="right"/>
    </xf>
    <xf numFmtId="0" fontId="21" fillId="0" borderId="0" xfId="0" applyFont="1"/>
    <xf numFmtId="0" fontId="23" fillId="2" borderId="8" xfId="0" applyFont="1" applyFill="1" applyBorder="1" applyAlignment="1">
      <alignment horizontal="left" vertical="center" wrapText="1"/>
    </xf>
    <xf numFmtId="0" fontId="23" fillId="2" borderId="5" xfId="0" applyFont="1" applyFill="1" applyBorder="1" applyAlignment="1">
      <alignment horizontal="left" vertical="center" wrapText="1"/>
    </xf>
    <xf numFmtId="0" fontId="23" fillId="2" borderId="9" xfId="0" applyFont="1" applyFill="1" applyBorder="1" applyAlignment="1">
      <alignment horizontal="left" vertical="center" wrapText="1"/>
    </xf>
  </cellXfs>
  <cellStyles count="6">
    <cellStyle name="Lien hypertexte" xfId="3" builtinId="8"/>
    <cellStyle name="Motif 2 2" xfId="2" xr:uid="{00000000-0005-0000-0000-000001000000}"/>
    <cellStyle name="Normal" xfId="0" builtinId="0"/>
    <cellStyle name="Normal 2" xfId="5" xr:uid="{00000000-0005-0000-0000-000003000000}"/>
    <cellStyle name="Pourcentage" xfId="1" builtinId="5"/>
    <cellStyle name="Texte explicatif" xfId="4" builtinId="53"/>
  </cellStyles>
  <dxfs count="0"/>
  <tableStyles count="0" defaultTableStyle="TableStyleMedium2" defaultPivotStyle="PivotStyleLight16"/>
  <colors>
    <mruColors>
      <color rgb="FFFFFF99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chartsheet" Target="chartsheets/sheet7.xml"/><Relationship Id="rId1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chartsheet" Target="chartsheets/sheet2.xml"/><Relationship Id="rId12" Type="http://schemas.openxmlformats.org/officeDocument/2006/relationships/worksheet" Target="worksheets/sheet6.xml"/><Relationship Id="rId17" Type="http://schemas.openxmlformats.org/officeDocument/2006/relationships/chartsheet" Target="chartsheets/sheet10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7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hartsheet" Target="chartsheets/sheet6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9.xml"/><Relationship Id="rId23" Type="http://schemas.openxmlformats.org/officeDocument/2006/relationships/styles" Target="styles.xml"/><Relationship Id="rId10" Type="http://schemas.openxmlformats.org/officeDocument/2006/relationships/chartsheet" Target="chartsheets/sheet5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Relationship Id="rId14" Type="http://schemas.openxmlformats.org/officeDocument/2006/relationships/chartsheet" Target="chartsheets/sheet8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Graphs'!$B$4</c:f>
          <c:strCache>
            <c:ptCount val="1"/>
            <c:pt idx="0">
              <c:v>SNBC3 : Energie finale par usage et énergie primaire (Mtep)</c:v>
            </c:pt>
          </c:strCache>
        </c:strRef>
      </c:tx>
      <c:layout>
        <c:manualLayout>
          <c:xMode val="edge"/>
          <c:yMode val="edge"/>
          <c:x val="4.15560737277888E-2"/>
          <c:y val="1.8790867843499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2368481705777662E-2"/>
          <c:y val="9.2178709531540379E-2"/>
          <c:w val="0.72086842510503502"/>
          <c:h val="0.80743011521699826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energie usages'!#REF!</c:f>
              <c:strCache>
                <c:ptCount val="1"/>
                <c:pt idx="0">
                  <c:v>ER_RESIDENTIAL_coal_2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E4B-4528-ADD6-F8FC9A686728}"/>
            </c:ext>
          </c:extLst>
        </c:ser>
        <c:ser>
          <c:idx val="0"/>
          <c:order val="1"/>
          <c:tx>
            <c:strRef>
              <c:f>'T energie usages'!#REF!</c:f>
              <c:strCache>
                <c:ptCount val="1"/>
                <c:pt idx="0">
                  <c:v>ER_TRANS_PUBLIC_coal_2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E4B-4528-ADD6-F8FC9A686728}"/>
            </c:ext>
          </c:extLst>
        </c:ser>
        <c:ser>
          <c:idx val="2"/>
          <c:order val="2"/>
          <c:tx>
            <c:strRef>
              <c:f>'T energie usages'!#REF!</c:f>
              <c:strCache>
                <c:ptCount val="1"/>
                <c:pt idx="0">
                  <c:v>ER_TERTIARY_coal_2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E4B-4528-ADD6-F8FC9A686728}"/>
            </c:ext>
          </c:extLst>
        </c:ser>
        <c:ser>
          <c:idx val="3"/>
          <c:order val="3"/>
          <c:tx>
            <c:strRef>
              <c:f>'T energie usages'!#REF!</c:f>
              <c:strCache>
                <c:ptCount val="1"/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9E4B-4528-ADD6-F8FC9A686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5744"/>
        <c:axId val="213036528"/>
      </c:barChart>
      <c:lineChart>
        <c:grouping val="standard"/>
        <c:varyColors val="0"/>
        <c:ser>
          <c:idx val="4"/>
          <c:order val="4"/>
          <c:tx>
            <c:strRef>
              <c:f>'T energie vecteurs'!$Z$8</c:f>
              <c:strCache>
                <c:ptCount val="1"/>
                <c:pt idx="0">
                  <c:v>Energie primaire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7369058718806952E-3"/>
                  <c:y val="-3.9594284114668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E4B-4528-ADD6-F8FC9A686728}"/>
                </c:ext>
              </c:extLst>
            </c:dLbl>
            <c:dLbl>
              <c:idx val="1"/>
              <c:layout>
                <c:manualLayout>
                  <c:x val="1.3684529359403977E-3"/>
                  <c:y val="-2.70908259731940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E4B-4528-ADD6-F8FC9A6867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vecteurs'!$AA$8:$AC$8</c:f>
              <c:numCache>
                <c:formatCode>0</c:formatCode>
                <c:ptCount val="3"/>
                <c:pt idx="0">
                  <c:v>230.63347558520002</c:v>
                </c:pt>
                <c:pt idx="1">
                  <c:v>222.6483353452</c:v>
                </c:pt>
                <c:pt idx="2">
                  <c:v>190.18987094459999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9E4B-4528-ADD6-F8FC9A686728}"/>
            </c:ext>
          </c:extLst>
        </c:ser>
        <c:ser>
          <c:idx val="5"/>
          <c:order val="5"/>
          <c:tx>
            <c:strRef>
              <c:f>'T energie usages'!#REF!</c:f>
              <c:strCache>
                <c:ptCount val="1"/>
                <c:pt idx="0">
                  <c:v>ER_INDUS_coal_2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3647219379051268E-3"/>
                  <c:y val="-3.13479623824451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87-4F22-A5E8-E4153E109927}"/>
                </c:ext>
              </c:extLst>
            </c:dLbl>
            <c:dLbl>
              <c:idx val="1"/>
              <c:layout>
                <c:manualLayout>
                  <c:x val="1.3647219379051519E-3"/>
                  <c:y val="-2.50783699059561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87-4F22-A5E8-E4153E109927}"/>
                </c:ext>
              </c:extLst>
            </c:dLbl>
            <c:dLbl>
              <c:idx val="2"/>
              <c:layout>
                <c:manualLayout>
                  <c:x val="5.4588877516206077E-3"/>
                  <c:y val="-1.46290491118078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87-4F22-A5E8-E4153E109927}"/>
                </c:ext>
              </c:extLst>
            </c:dLbl>
            <c:spPr>
              <a:solidFill>
                <a:srgbClr val="FFFF99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smooth val="0"/>
          <c:extLst>
            <c:ext xmlns:c16="http://schemas.microsoft.com/office/drawing/2014/chart" uri="{C3380CC4-5D6E-409C-BE32-E72D297353CC}">
              <c16:uniqueId val="{00000000-B687-4F22-A5E8-E4153E109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35744"/>
        <c:axId val="213036528"/>
      </c:lineChart>
      <c:catAx>
        <c:axId val="21303574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528"/>
        <c:crosses val="autoZero"/>
        <c:auto val="1"/>
        <c:lblAlgn val="ctr"/>
        <c:lblOffset val="100"/>
        <c:noMultiLvlLbl val="0"/>
      </c:catAx>
      <c:valAx>
        <c:axId val="2130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88045232372196"/>
          <c:y val="0.13592261164763317"/>
          <c:w val="0.19311954480613158"/>
          <c:h val="0.5068572227844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Graphs'!$B$11</c:f>
          <c:strCache>
            <c:ptCount val="1"/>
            <c:pt idx="0">
              <c:v>SNBC3 : Ventilation du parc de logements (%)</c:v>
            </c:pt>
          </c:strCache>
        </c:strRef>
      </c:tx>
      <c:layout>
        <c:manualLayout>
          <c:xMode val="edge"/>
          <c:yMode val="edge"/>
          <c:x val="3.4237370593317988E-2"/>
          <c:y val="1.25373137275194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658523898908643E-2"/>
          <c:y val="8.8051017074071342E-2"/>
          <c:w val="0.68257048305485446"/>
          <c:h val="0.82845108449838833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'T logement'!$Y$19</c:f>
              <c:strCache>
                <c:ptCount val="1"/>
                <c:pt idx="0">
                  <c:v>Passoires énergétiques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logement'!$Z$19:$AB$19</c:f>
              <c:numCache>
                <c:formatCode>0.0%</c:formatCode>
                <c:ptCount val="3"/>
                <c:pt idx="0">
                  <c:v>0.15570208705786348</c:v>
                </c:pt>
                <c:pt idx="1">
                  <c:v>0.10480831551256961</c:v>
                </c:pt>
                <c:pt idx="2">
                  <c:v>6.4600892703969764E-2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D-4A1E-817A-62C204FE9217}"/>
            </c:ext>
          </c:extLst>
        </c:ser>
        <c:ser>
          <c:idx val="1"/>
          <c:order val="1"/>
          <c:tx>
            <c:strRef>
              <c:f>'T logement'!$Y$18</c:f>
              <c:strCache>
                <c:ptCount val="1"/>
                <c:pt idx="0">
                  <c:v>Consommation modérée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logement'!$Z$18:$AB$18</c:f>
              <c:numCache>
                <c:formatCode>0.0%</c:formatCode>
                <c:ptCount val="3"/>
                <c:pt idx="0">
                  <c:v>0.75980368987913871</c:v>
                </c:pt>
                <c:pt idx="1">
                  <c:v>0.71738302152546396</c:v>
                </c:pt>
                <c:pt idx="2">
                  <c:v>0.59517269009834783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7D-4A1E-817A-62C204FE9217}"/>
            </c:ext>
          </c:extLst>
        </c:ser>
        <c:ser>
          <c:idx val="0"/>
          <c:order val="2"/>
          <c:tx>
            <c:strRef>
              <c:f>'T logement'!$Y$17</c:f>
              <c:strCache>
                <c:ptCount val="1"/>
                <c:pt idx="0">
                  <c:v>Basse consommation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logement'!$Z$17:$AB$17</c:f>
              <c:numCache>
                <c:formatCode>0.0%</c:formatCode>
                <c:ptCount val="3"/>
                <c:pt idx="0">
                  <c:v>8.449422322231151E-2</c:v>
                </c:pt>
                <c:pt idx="1">
                  <c:v>0.17780866295491432</c:v>
                </c:pt>
                <c:pt idx="2">
                  <c:v>0.34055619792795522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7D-4A1E-817A-62C204FE9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9888"/>
        <c:axId val="311370280"/>
      </c:barChart>
      <c:catAx>
        <c:axId val="31136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70280"/>
        <c:crosses val="autoZero"/>
        <c:auto val="1"/>
        <c:lblAlgn val="ctr"/>
        <c:lblOffset val="100"/>
        <c:noMultiLvlLbl val="0"/>
      </c:catAx>
      <c:valAx>
        <c:axId val="311370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88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91440886990928"/>
          <c:y val="0.32089954452336433"/>
          <c:w val="0.1938897620111919"/>
          <c:h val="0.494407587904947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vecteurs'!$Z$48</c:f>
              <c:strCache>
                <c:ptCount val="1"/>
                <c:pt idx="0">
                  <c:v>charbon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7.8001817348599803E-2"/>
                  <c:y val="-1.4607571454275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CC-4F25-BB18-D2DE93E1EAE8}"/>
                </c:ext>
              </c:extLst>
            </c:dLbl>
            <c:dLbl>
              <c:idx val="1"/>
              <c:layout>
                <c:manualLayout>
                  <c:x val="7.9370270284540051E-2"/>
                  <c:y val="-1.66943673763142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CC-4F25-BB18-D2DE93E1EAE8}"/>
                </c:ext>
              </c:extLst>
            </c:dLbl>
            <c:dLbl>
              <c:idx val="2"/>
              <c:layout>
                <c:manualLayout>
                  <c:x val="8.2107176156420852E-2"/>
                  <c:y val="-2.9215142908549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CC-4F25-BB18-D2DE93E1EA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vecteurs'!$AA$48:$AC$48</c:f>
              <c:numCache>
                <c:formatCode>0</c:formatCode>
                <c:ptCount val="3"/>
                <c:pt idx="0">
                  <c:v>2.4811157599999998</c:v>
                </c:pt>
                <c:pt idx="1">
                  <c:v>2.6604549139999998</c:v>
                </c:pt>
                <c:pt idx="2">
                  <c:v>3.697797966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CC-4F25-BB18-D2DE93E1EAE8}"/>
            </c:ext>
          </c:extLst>
        </c:ser>
        <c:ser>
          <c:idx val="3"/>
          <c:order val="1"/>
          <c:tx>
            <c:strRef>
              <c:f>'T energie vecteurs'!$Z$47</c:f>
              <c:strCache>
                <c:ptCount val="1"/>
                <c:pt idx="0">
                  <c:v>carburant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1CC-4F25-BB18-D2DE93E1EAE8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1CC-4F25-BB18-D2DE93E1EA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vecteurs'!$AA$47:$AC$47</c:f>
              <c:numCache>
                <c:formatCode>0</c:formatCode>
                <c:ptCount val="3"/>
                <c:pt idx="0">
                  <c:v>69.097778554000001</c:v>
                </c:pt>
                <c:pt idx="1">
                  <c:v>63.159089888000004</c:v>
                </c:pt>
                <c:pt idx="2">
                  <c:v>56.850297062999999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CC-4F25-BB18-D2DE93E1EAE8}"/>
            </c:ext>
          </c:extLst>
        </c:ser>
        <c:ser>
          <c:idx val="1"/>
          <c:order val="2"/>
          <c:tx>
            <c:strRef>
              <c:f>'T energie vecteurs'!$Z$45</c:f>
              <c:strCache>
                <c:ptCount val="1"/>
                <c:pt idx="0">
                  <c:v>chaleur (bois…)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vecteurs'!$AA$45:$AC$45</c:f>
              <c:numCache>
                <c:formatCode>0</c:formatCode>
                <c:ptCount val="3"/>
                <c:pt idx="0">
                  <c:v>10.3261950613</c:v>
                </c:pt>
                <c:pt idx="1">
                  <c:v>11.405471590200001</c:v>
                </c:pt>
                <c:pt idx="2">
                  <c:v>13.9863629494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CC-4F25-BB18-D2DE93E1EAE8}"/>
            </c:ext>
          </c:extLst>
        </c:ser>
        <c:ser>
          <c:idx val="2"/>
          <c:order val="3"/>
          <c:tx>
            <c:strRef>
              <c:f>'T energie vecteurs'!$Z$46</c:f>
              <c:strCache>
                <c:ptCount val="1"/>
                <c:pt idx="0">
                  <c:v>gaz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vecteurs'!$AA$46:$AC$46</c:f>
              <c:numCache>
                <c:formatCode>0</c:formatCode>
                <c:ptCount val="3"/>
                <c:pt idx="0">
                  <c:v>23.560306246</c:v>
                </c:pt>
                <c:pt idx="1">
                  <c:v>20.326982330300002</c:v>
                </c:pt>
                <c:pt idx="2">
                  <c:v>18.6907206994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CC-4F25-BB18-D2DE93E1EAE8}"/>
            </c:ext>
          </c:extLst>
        </c:ser>
        <c:ser>
          <c:idx val="4"/>
          <c:order val="4"/>
          <c:tx>
            <c:strRef>
              <c:f>'T energie vecteurs'!$Z$44</c:f>
              <c:strCache>
                <c:ptCount val="1"/>
                <c:pt idx="0">
                  <c:v>electricité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vecteurs'!$AA$44:$AC$44</c:f>
              <c:numCache>
                <c:formatCode>0</c:formatCode>
                <c:ptCount val="3"/>
                <c:pt idx="0">
                  <c:v>36.440044073499998</c:v>
                </c:pt>
                <c:pt idx="1">
                  <c:v>34.115233414400002</c:v>
                </c:pt>
                <c:pt idx="2">
                  <c:v>42.815049151399997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1CC-4F25-BB18-D2DE93E1E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11088"/>
        <c:axId val="231610696"/>
      </c:barChart>
      <c:catAx>
        <c:axId val="23161108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10696"/>
        <c:crosses val="autoZero"/>
        <c:auto val="1"/>
        <c:lblAlgn val="ctr"/>
        <c:lblOffset val="100"/>
        <c:noMultiLvlLbl val="0"/>
      </c:catAx>
      <c:valAx>
        <c:axId val="231610696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Graphs'!$B$5</c:f>
              <c:strCache>
                <c:ptCount val="1"/>
                <c:pt idx="0">
                  <c:v>SNBC3 : Ventilation du mix énergie (Mtep)</c:v>
                </c:pt>
              </c:strCache>
            </c:strRef>
          </c:tx>
          <c:layout>
            <c:manualLayout>
              <c:xMode val="edge"/>
              <c:yMode val="edge"/>
              <c:x val="2.0489572797247235E-2"/>
              <c:y val="9.067182057755744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1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142380739596005"/>
          <c:y val="0.24874563404511155"/>
          <c:w val="0.1834512958142259"/>
          <c:h val="0.236074017393593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17079043396847435"/>
          <c:w val="0.69226941862961444"/>
          <c:h val="0.632364394384047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vecteurs'!$Z$33</c:f>
              <c:strCache>
                <c:ptCount val="1"/>
                <c:pt idx="0">
                  <c:v>charbon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7.8001817348599803E-2"/>
                  <c:y val="-1.4607571454275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6E-4ECA-9D5C-5B4727E02E74}"/>
                </c:ext>
              </c:extLst>
            </c:dLbl>
            <c:dLbl>
              <c:idx val="1"/>
              <c:layout>
                <c:manualLayout>
                  <c:x val="7.9370270284540051E-2"/>
                  <c:y val="-1.66943673763142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6E-4ECA-9D5C-5B4727E02E74}"/>
                </c:ext>
              </c:extLst>
            </c:dLbl>
            <c:dLbl>
              <c:idx val="2"/>
              <c:layout>
                <c:manualLayout>
                  <c:x val="8.2107176156420852E-2"/>
                  <c:y val="-2.9215142908549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vecteurs'!$AA$33:$AC$33</c:f>
              <c:numCache>
                <c:formatCode>0%</c:formatCode>
                <c:ptCount val="3"/>
                <c:pt idx="0">
                  <c:v>8.6413757778354746E-3</c:v>
                </c:pt>
                <c:pt idx="1">
                  <c:v>6.9572056921590984E-3</c:v>
                </c:pt>
                <c:pt idx="2">
                  <c:v>7.066095996531338E-3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6E-4ECA-9D5C-5B4727E02E74}"/>
            </c:ext>
          </c:extLst>
        </c:ser>
        <c:ser>
          <c:idx val="1"/>
          <c:order val="1"/>
          <c:tx>
            <c:strRef>
              <c:f>'T energie vecteurs'!$Z$34</c:f>
              <c:strCache>
                <c:ptCount val="1"/>
                <c:pt idx="0">
                  <c:v>nucléaire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vecteurs'!$AA$34:$AC$34</c:f>
              <c:numCache>
                <c:formatCode>0%</c:formatCode>
                <c:ptCount val="3"/>
                <c:pt idx="0">
                  <c:v>0.69408091299190133</c:v>
                </c:pt>
                <c:pt idx="1">
                  <c:v>0.64846858619651282</c:v>
                </c:pt>
                <c:pt idx="2">
                  <c:v>0.37300389177476384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6E-4ECA-9D5C-5B4727E02E74}"/>
            </c:ext>
          </c:extLst>
        </c:ser>
        <c:ser>
          <c:idx val="2"/>
          <c:order val="2"/>
          <c:tx>
            <c:strRef>
              <c:f>'T energie vecteurs'!$Z$35</c:f>
              <c:strCache>
                <c:ptCount val="1"/>
                <c:pt idx="0">
                  <c:v>hydraulique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vecteurs'!$AA$35:$AC$35</c:f>
              <c:numCache>
                <c:formatCode>0%</c:formatCode>
                <c:ptCount val="3"/>
                <c:pt idx="0">
                  <c:v>0.10258601324575592</c:v>
                </c:pt>
                <c:pt idx="1">
                  <c:v>0.10222058432489056</c:v>
                </c:pt>
                <c:pt idx="2">
                  <c:v>9.7911814002038203E-2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6E-4ECA-9D5C-5B4727E02E74}"/>
            </c:ext>
          </c:extLst>
        </c:ser>
        <c:ser>
          <c:idx val="3"/>
          <c:order val="3"/>
          <c:tx>
            <c:strRef>
              <c:f>'T energie vecteurs'!$Z$36</c:f>
              <c:strCache>
                <c:ptCount val="1"/>
                <c:pt idx="0">
                  <c:v>solaire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FFFF00"/>
              </a:solidFill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16E-4ECA-9D5C-5B4727E02E74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vecteurs'!$AA$36:$AC$36</c:f>
              <c:numCache>
                <c:formatCode>0%</c:formatCode>
                <c:ptCount val="3"/>
                <c:pt idx="0">
                  <c:v>3.6998234285354592E-2</c:v>
                </c:pt>
                <c:pt idx="1">
                  <c:v>6.0326902208187511E-2</c:v>
                </c:pt>
                <c:pt idx="2">
                  <c:v>0.17656228753278946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6E-4ECA-9D5C-5B4727E02E74}"/>
            </c:ext>
          </c:extLst>
        </c:ser>
        <c:ser>
          <c:idx val="4"/>
          <c:order val="4"/>
          <c:tx>
            <c:strRef>
              <c:f>'T energie vecteurs'!$Z$37</c:f>
              <c:strCache>
                <c:ptCount val="1"/>
                <c:pt idx="0">
                  <c:v>éolien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5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vecteurs'!$AA$37:$AC$37</c:f>
              <c:numCache>
                <c:formatCode>0%</c:formatCode>
                <c:ptCount val="3"/>
                <c:pt idx="0">
                  <c:v>8.3952357050652904E-2</c:v>
                </c:pt>
                <c:pt idx="1">
                  <c:v>0.13922108435568306</c:v>
                </c:pt>
                <c:pt idx="2">
                  <c:v>0.26336672860344684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6E-4ECA-9D5C-5B4727E02E74}"/>
            </c:ext>
          </c:extLst>
        </c:ser>
        <c:ser>
          <c:idx val="5"/>
          <c:order val="5"/>
          <c:tx>
            <c:strRef>
              <c:f>'T energie vecteurs'!$Z$38</c:f>
              <c:strCache>
                <c:ptCount val="1"/>
                <c:pt idx="0">
                  <c:v>autres renouvelables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>
              <a:glow rad="12700">
                <a:schemeClr val="accent1">
                  <a:alpha val="40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vecteurs'!$AA$38:$AC$38</c:f>
              <c:numCache>
                <c:formatCode>0%</c:formatCode>
                <c:ptCount val="3"/>
                <c:pt idx="0">
                  <c:v>7.3741106648499893E-2</c:v>
                </c:pt>
                <c:pt idx="1">
                  <c:v>4.2805637222566931E-2</c:v>
                </c:pt>
                <c:pt idx="2">
                  <c:v>8.2089182090430354E-2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6E-4ECA-9D5C-5B4727E02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9912"/>
        <c:axId val="231609520"/>
      </c:barChart>
      <c:catAx>
        <c:axId val="2316099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520"/>
        <c:crosses val="autoZero"/>
        <c:auto val="1"/>
        <c:lblAlgn val="ctr"/>
        <c:lblOffset val="100"/>
        <c:noMultiLvlLbl val="0"/>
      </c:catAx>
      <c:valAx>
        <c:axId val="23160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Graphs'!$B$6</c:f>
              <c:strCache>
                <c:ptCount val="1"/>
                <c:pt idx="0">
                  <c:v>SNBC3 : Ventilation du mix electrique (%)</c:v>
                </c:pt>
              </c:strCache>
            </c:strRef>
          </c:tx>
          <c:layout>
            <c:manualLayout>
              <c:xMode val="edge"/>
              <c:yMode val="edge"/>
              <c:x val="2.32246046167306E-2"/>
              <c:y val="2.40238083172658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</c:legendEntry>
      <c:layout>
        <c:manualLayout>
          <c:xMode val="edge"/>
          <c:yMode val="edge"/>
          <c:x val="0.76142382417816912"/>
          <c:y val="0.18003801760696372"/>
          <c:w val="0.23418248890987423"/>
          <c:h val="0.62626537444194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vecteurs'!$AE$33</c:f>
              <c:strCache>
                <c:ptCount val="1"/>
                <c:pt idx="0">
                  <c:v>carburants fossiles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244-4744-9C62-05D9B6E91931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44-4744-9C62-05D9B6E91931}"/>
                </c:ext>
              </c:extLst>
            </c:dLbl>
            <c:dLbl>
              <c:idx val="2"/>
              <c:layout>
                <c:manualLayout>
                  <c:x val="4.1053588078210426E-3"/>
                  <c:y val="2.04354419545825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44-4744-9C62-05D9B6E919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vecteurs'!$AF$33:$AH$33</c:f>
              <c:numCache>
                <c:formatCode>0%</c:formatCode>
                <c:ptCount val="3"/>
                <c:pt idx="0">
                  <c:v>0.95161573824855672</c:v>
                </c:pt>
                <c:pt idx="1">
                  <c:v>0.93912696517923577</c:v>
                </c:pt>
                <c:pt idx="2">
                  <c:v>0.93651036758875417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44-4744-9C62-05D9B6E91931}"/>
            </c:ext>
          </c:extLst>
        </c:ser>
        <c:ser>
          <c:idx val="1"/>
          <c:order val="1"/>
          <c:tx>
            <c:strRef>
              <c:f>'T energie vecteurs'!$AE$34</c:f>
              <c:strCache>
                <c:ptCount val="1"/>
                <c:pt idx="0">
                  <c:v>biocarburants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vecteurs'!$AF$34:$AH$34</c:f>
              <c:numCache>
                <c:formatCode>0%</c:formatCode>
                <c:ptCount val="3"/>
                <c:pt idx="0">
                  <c:v>4.838426175144328E-2</c:v>
                </c:pt>
                <c:pt idx="1">
                  <c:v>6.0873034820764199E-2</c:v>
                </c:pt>
                <c:pt idx="2">
                  <c:v>6.3489632411245861E-2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44-4744-9C62-05D9B6E91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8736"/>
        <c:axId val="231608344"/>
      </c:barChart>
      <c:catAx>
        <c:axId val="2316087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344"/>
        <c:crosses val="autoZero"/>
        <c:auto val="1"/>
        <c:lblAlgn val="ctr"/>
        <c:lblOffset val="100"/>
        <c:noMultiLvlLbl val="0"/>
      </c:catAx>
      <c:valAx>
        <c:axId val="2316083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Graphs'!$B$7</c:f>
              <c:strCache>
                <c:ptCount val="1"/>
                <c:pt idx="0">
                  <c:v>SNBC3 : Ventilation du mix carburant (%)</c:v>
                </c:pt>
              </c:strCache>
            </c:strRef>
          </c:tx>
          <c:layout>
            <c:manualLayout>
              <c:xMode val="edge"/>
              <c:yMode val="edge"/>
              <c:x val="2.3226525402096191E-2"/>
              <c:y val="6.35810691736592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142382417816912"/>
          <c:y val="0.29042382785002546"/>
          <c:w val="0.23418248890987423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vecteurs'!$AJ$33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1A-429A-8A28-44CA5ABCCE07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21A-429A-8A28-44CA5ABCCE07}"/>
                </c:ext>
              </c:extLst>
            </c:dLbl>
            <c:dLbl>
              <c:idx val="2"/>
              <c:layout>
                <c:manualLayout>
                  <c:x val="8.484408202830164E-2"/>
                  <c:y val="-2.71311914679816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vecteurs'!$AK$33:$AM$33</c:f>
              <c:numCache>
                <c:formatCode>0%</c:formatCode>
                <c:ptCount val="3"/>
                <c:pt idx="0">
                  <c:v>0.98439656249958918</c:v>
                </c:pt>
                <c:pt idx="1">
                  <c:v>0.97850009739770605</c:v>
                </c:pt>
                <c:pt idx="2">
                  <c:v>0.95693676437924424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1A-429A-8A28-44CA5ABCCE07}"/>
            </c:ext>
          </c:extLst>
        </c:ser>
        <c:ser>
          <c:idx val="1"/>
          <c:order val="1"/>
          <c:tx>
            <c:strRef>
              <c:f>'T energie vecteurs'!$AJ$34</c:f>
              <c:strCache>
                <c:ptCount val="1"/>
                <c:pt idx="0">
                  <c:v>biogaz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10536902887139103"/>
                  <c:y val="2.70862739908040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21A-429A-8A28-44CA5ABCCE07}"/>
                </c:ext>
              </c:extLst>
            </c:dLbl>
            <c:dLbl>
              <c:idx val="1"/>
              <c:layout>
                <c:manualLayout>
                  <c:x val="9.7156470825762162E-2"/>
                  <c:y val="2.70792221527424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21A-429A-8A28-44CA5ABCCE07}"/>
                </c:ext>
              </c:extLst>
            </c:dLbl>
            <c:dLbl>
              <c:idx val="2"/>
              <c:layout>
                <c:manualLayout>
                  <c:x val="7.9316239316239323E-2"/>
                  <c:y val="2.08275217167912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vecteurs'!$AK$34:$AM$34</c:f>
              <c:numCache>
                <c:formatCode>0%</c:formatCode>
                <c:ptCount val="3"/>
                <c:pt idx="0">
                  <c:v>1.5603437500410836E-2</c:v>
                </c:pt>
                <c:pt idx="1">
                  <c:v>2.1499902602293942E-2</c:v>
                </c:pt>
                <c:pt idx="2">
                  <c:v>4.3063235620755806E-2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1A-429A-8A28-44CA5ABCC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7560"/>
        <c:axId val="231607168"/>
      </c:barChart>
      <c:catAx>
        <c:axId val="2316075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168"/>
        <c:crosses val="autoZero"/>
        <c:auto val="1"/>
        <c:lblAlgn val="ctr"/>
        <c:lblOffset val="100"/>
        <c:noMultiLvlLbl val="0"/>
      </c:catAx>
      <c:valAx>
        <c:axId val="2316071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Graphs'!$B$8</c:f>
              <c:strCache>
                <c:ptCount val="1"/>
                <c:pt idx="0">
                  <c:v>SNBC3 : Ventilation du mix gaz (%)</c:v>
                </c:pt>
              </c:strCache>
            </c:strRef>
          </c:tx>
          <c:layout>
            <c:manualLayout>
              <c:xMode val="edge"/>
              <c:yMode val="edge"/>
              <c:x val="2.0489572797247235E-2"/>
              <c:y val="9.067182057755744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753037776951432"/>
          <c:y val="0.29042382785002546"/>
          <c:w val="0.13839078339404989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9740912847575234E-2"/>
          <c:y val="0.17593989942704161"/>
          <c:w val="0.73258526136090329"/>
          <c:h val="0.7405622021454180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CO2'!$K$8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CO2'!$L$8:$N$8</c:f>
              <c:numCache>
                <c:formatCode>0</c:formatCode>
                <c:ptCount val="3"/>
                <c:pt idx="0">
                  <c:v>131.40364459792232</c:v>
                </c:pt>
                <c:pt idx="1">
                  <c:v>119.18741908308419</c:v>
                </c:pt>
                <c:pt idx="2">
                  <c:v>90.067151770270399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F-409C-BDBE-F99B69B3F72E}"/>
            </c:ext>
          </c:extLst>
        </c:ser>
        <c:ser>
          <c:idx val="0"/>
          <c:order val="1"/>
          <c:tx>
            <c:strRef>
              <c:f>'T CO2'!$K$9</c:f>
              <c:strCache>
                <c:ptCount val="1"/>
                <c:pt idx="0">
                  <c:v>Residentiel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CO2'!$L$9:$N$9</c:f>
              <c:numCache>
                <c:formatCode>0</c:formatCode>
                <c:ptCount val="3"/>
                <c:pt idx="0">
                  <c:v>46.421955144725814</c:v>
                </c:pt>
                <c:pt idx="1">
                  <c:v>36.298975280385577</c:v>
                </c:pt>
                <c:pt idx="2">
                  <c:v>28.841359380060815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CF-409C-BDBE-F99B69B3F72E}"/>
            </c:ext>
          </c:extLst>
        </c:ser>
        <c:ser>
          <c:idx val="2"/>
          <c:order val="2"/>
          <c:tx>
            <c:strRef>
              <c:f>'T CO2'!$K$10</c:f>
              <c:strCache>
                <c:ptCount val="1"/>
                <c:pt idx="0">
                  <c:v>Service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CO2'!$L$10:$N$10</c:f>
              <c:numCache>
                <c:formatCode>0</c:formatCode>
                <c:ptCount val="3"/>
                <c:pt idx="0">
                  <c:v>25.093690817265099</c:v>
                </c:pt>
                <c:pt idx="1">
                  <c:v>15.957899765566776</c:v>
                </c:pt>
                <c:pt idx="2">
                  <c:v>11.511537444689434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CF-409C-BDBE-F99B69B3F72E}"/>
            </c:ext>
          </c:extLst>
        </c:ser>
        <c:ser>
          <c:idx val="3"/>
          <c:order val="3"/>
          <c:tx>
            <c:strRef>
              <c:f>'T CO2'!$K$11</c:f>
              <c:strCache>
                <c:ptCount val="1"/>
                <c:pt idx="0">
                  <c:v>Industrie et agriculture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CO2'!$L$11:$N$11</c:f>
              <c:numCache>
                <c:formatCode>0</c:formatCode>
                <c:ptCount val="3"/>
                <c:pt idx="0">
                  <c:v>110.26846416292599</c:v>
                </c:pt>
                <c:pt idx="1">
                  <c:v>117.25713055691658</c:v>
                </c:pt>
                <c:pt idx="2">
                  <c:v>152.05479869261643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CF-409C-BDBE-F99B69B3F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7312"/>
        <c:axId val="213036136"/>
      </c:barChart>
      <c:catAx>
        <c:axId val="2130373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136"/>
        <c:crosses val="autoZero"/>
        <c:auto val="1"/>
        <c:lblAlgn val="ctr"/>
        <c:lblOffset val="100"/>
        <c:noMultiLvlLbl val="0"/>
      </c:catAx>
      <c:valAx>
        <c:axId val="21303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Graphs'!$B$9</c:f>
              <c:strCache>
                <c:ptCount val="1"/>
                <c:pt idx="0">
                  <c:v>SNBC3 : Emissions CO2 (Mt.eqCO2)</c:v>
                </c:pt>
              </c:strCache>
            </c:strRef>
          </c:tx>
          <c:layout>
            <c:manualLayout>
              <c:xMode val="edge"/>
              <c:yMode val="edge"/>
              <c:x val="1.3659715198164822E-2"/>
              <c:y val="2.390465555681330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91366156517532"/>
          <c:y val="0.28558169209001705"/>
          <c:w val="0.16625648083574224"/>
          <c:h val="0.680136041576351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Titre du graphique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0677304466662714E-2"/>
          <c:y val="0.18782278038184441"/>
          <c:w val="0.91111197791769516"/>
          <c:h val="0.62158940284337161"/>
        </c:manualLayout>
      </c:layout>
      <c:lineChart>
        <c:grouping val="standard"/>
        <c:varyColors val="0"/>
        <c:ser>
          <c:idx val="1"/>
          <c:order val="0"/>
          <c:tx>
            <c:strRef>
              <c:f>'T parc auto'!$A$4</c:f>
              <c:strCache>
                <c:ptCount val="1"/>
                <c:pt idx="0">
                  <c:v>SNBC3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'T parc auto'!$I$5:$AM$5</c:f>
              <c:numCache>
                <c:formatCode>#\ ##0.0</c:formatCode>
                <c:ptCount val="31"/>
                <c:pt idx="0">
                  <c:v>34.663950900000003</c:v>
                </c:pt>
                <c:pt idx="1">
                  <c:v>34.954378239999997</c:v>
                </c:pt>
                <c:pt idx="2">
                  <c:v>35.11232107</c:v>
                </c:pt>
                <c:pt idx="3">
                  <c:v>35.2237759</c:v>
                </c:pt>
                <c:pt idx="4">
                  <c:v>35.272321000000005</c:v>
                </c:pt>
                <c:pt idx="5">
                  <c:v>35.276247069999997</c:v>
                </c:pt>
                <c:pt idx="6">
                  <c:v>35.330026700000005</c:v>
                </c:pt>
                <c:pt idx="7">
                  <c:v>35.434461739999996</c:v>
                </c:pt>
                <c:pt idx="8">
                  <c:v>35.579255579999995</c:v>
                </c:pt>
                <c:pt idx="9">
                  <c:v>35.751258300000003</c:v>
                </c:pt>
                <c:pt idx="10">
                  <c:v>35.94150904</c:v>
                </c:pt>
                <c:pt idx="11">
                  <c:v>36.138770729999997</c:v>
                </c:pt>
                <c:pt idx="12">
                  <c:v>36.337957799999998</c:v>
                </c:pt>
                <c:pt idx="13">
                  <c:v>36.53624628</c:v>
                </c:pt>
                <c:pt idx="14">
                  <c:v>36.732902580000001</c:v>
                </c:pt>
                <c:pt idx="15">
                  <c:v>36.92904223</c:v>
                </c:pt>
                <c:pt idx="16">
                  <c:v>37.122669139999999</c:v>
                </c:pt>
                <c:pt idx="17">
                  <c:v>37.316073979999999</c:v>
                </c:pt>
                <c:pt idx="18">
                  <c:v>37.510930350000002</c:v>
                </c:pt>
                <c:pt idx="19">
                  <c:v>37.708884250000004</c:v>
                </c:pt>
                <c:pt idx="20">
                  <c:v>37.910671970000003</c:v>
                </c:pt>
                <c:pt idx="21">
                  <c:v>38.123395819999999</c:v>
                </c:pt>
                <c:pt idx="22">
                  <c:v>38.345833140000003</c:v>
                </c:pt>
                <c:pt idx="23">
                  <c:v>38.575337240000003</c:v>
                </c:pt>
                <c:pt idx="24">
                  <c:v>38.810379699999999</c:v>
                </c:pt>
                <c:pt idx="25">
                  <c:v>39.048869960000005</c:v>
                </c:pt>
                <c:pt idx="26">
                  <c:v>39.288833339999996</c:v>
                </c:pt>
                <c:pt idx="27">
                  <c:v>39.530063990000002</c:v>
                </c:pt>
                <c:pt idx="28">
                  <c:v>39.77219753</c:v>
                </c:pt>
                <c:pt idx="29">
                  <c:v>40.014898860000002</c:v>
                </c:pt>
                <c:pt idx="30">
                  <c:v>40.260537020000001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C3-45D2-B2A5-76AA1C492B9B}"/>
            </c:ext>
          </c:extLst>
        </c:ser>
        <c:ser>
          <c:idx val="2"/>
          <c:order val="1"/>
          <c:tx>
            <c:strRef>
              <c:f>'[3]T parc auto'!$A$4</c:f>
              <c:strCache>
                <c:ptCount val="1"/>
                <c:pt idx="0">
                  <c:v>TEND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'[3]T parc auto'!$I$5:$AM$5</c:f>
              <c:numCache>
                <c:formatCode>General</c:formatCode>
                <c:ptCount val="31"/>
                <c:pt idx="0">
                  <c:v>34.664492700000004</c:v>
                </c:pt>
                <c:pt idx="1">
                  <c:v>34.956187980000003</c:v>
                </c:pt>
                <c:pt idx="2">
                  <c:v>35.116030049999999</c:v>
                </c:pt>
                <c:pt idx="3">
                  <c:v>35.22984451</c:v>
                </c:pt>
                <c:pt idx="4">
                  <c:v>35.293663940000002</c:v>
                </c:pt>
                <c:pt idx="5">
                  <c:v>35.310390290000001</c:v>
                </c:pt>
                <c:pt idx="6">
                  <c:v>35.378433780000002</c:v>
                </c:pt>
                <c:pt idx="7">
                  <c:v>35.496856720000004</c:v>
                </c:pt>
                <c:pt idx="8">
                  <c:v>35.653829440000003</c:v>
                </c:pt>
                <c:pt idx="9">
                  <c:v>35.834650719999999</c:v>
                </c:pt>
                <c:pt idx="10">
                  <c:v>36.029956510000005</c:v>
                </c:pt>
                <c:pt idx="11">
                  <c:v>36.22702245</c:v>
                </c:pt>
                <c:pt idx="12">
                  <c:v>36.422585409999996</c:v>
                </c:pt>
                <c:pt idx="13">
                  <c:v>36.615497920000003</c:v>
                </c:pt>
                <c:pt idx="14">
                  <c:v>36.806113070000002</c:v>
                </c:pt>
                <c:pt idx="15">
                  <c:v>36.99621071</c:v>
                </c:pt>
                <c:pt idx="16">
                  <c:v>37.184294620000003</c:v>
                </c:pt>
                <c:pt idx="17">
                  <c:v>37.372872549999997</c:v>
                </c:pt>
                <c:pt idx="18">
                  <c:v>37.563526299999999</c:v>
                </c:pt>
                <c:pt idx="19">
                  <c:v>37.757729379999994</c:v>
                </c:pt>
                <c:pt idx="20">
                  <c:v>37.955981359999996</c:v>
                </c:pt>
                <c:pt idx="21">
                  <c:v>38.166927919999999</c:v>
                </c:pt>
                <c:pt idx="22">
                  <c:v>38.388725370000003</c:v>
                </c:pt>
                <c:pt idx="23">
                  <c:v>38.617999920000003</c:v>
                </c:pt>
                <c:pt idx="24">
                  <c:v>38.852641049999995</c:v>
                </c:pt>
                <c:pt idx="25">
                  <c:v>39.090289320000004</c:v>
                </c:pt>
                <c:pt idx="26">
                  <c:v>39.328744280000002</c:v>
                </c:pt>
                <c:pt idx="27">
                  <c:v>39.56777889</c:v>
                </c:pt>
                <c:pt idx="28">
                  <c:v>39.807161919999999</c:v>
                </c:pt>
                <c:pt idx="29">
                  <c:v>40.046711999999999</c:v>
                </c:pt>
                <c:pt idx="30">
                  <c:v>40.288447350000006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C3-45D2-B2A5-76AA1C492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753344"/>
        <c:axId val="688757280"/>
      </c:lineChart>
      <c:catAx>
        <c:axId val="6887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920000" spcFirstLastPara="1" vertOverflow="ellipsis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7280"/>
        <c:crosses val="autoZero"/>
        <c:auto val="1"/>
        <c:lblAlgn val="ctr"/>
        <c:lblOffset val="100"/>
        <c:noMultiLvlLbl val="0"/>
      </c:catAx>
      <c:valAx>
        <c:axId val="688757280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>
                    <a:solidFill>
                      <a:schemeClr val="tx1"/>
                    </a:solidFill>
                  </a:rPr>
                  <a:t>Parc auto</a:t>
                </a:r>
                <a:br>
                  <a:rPr lang="fr-FR" b="1">
                    <a:solidFill>
                      <a:schemeClr val="tx1"/>
                    </a:solidFill>
                  </a:rPr>
                </a:br>
                <a:r>
                  <a:rPr lang="fr-FR" b="1">
                    <a:solidFill>
                      <a:schemeClr val="tx1"/>
                    </a:solidFill>
                  </a:rPr>
                  <a:t>(millions de</a:t>
                </a:r>
                <a:r>
                  <a:rPr lang="fr-FR" b="1" baseline="0">
                    <a:solidFill>
                      <a:schemeClr val="tx1"/>
                    </a:solidFill>
                  </a:rPr>
                  <a:t> véhicules)</a:t>
                </a:r>
              </a:p>
              <a:p>
                <a:pPr>
                  <a:defRPr>
                    <a:solidFill>
                      <a:schemeClr val="tx1"/>
                    </a:solidFill>
                  </a:defRPr>
                </a:pPr>
                <a:r>
                  <a:rPr lang="fr-FR" b="1" baseline="0">
                    <a:solidFill>
                      <a:schemeClr val="tx1"/>
                    </a:solidFill>
                  </a:rPr>
                  <a:t>(actualiser TEND)</a:t>
                </a:r>
                <a:endParaRPr lang="fr-FR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1474417526627996E-2"/>
              <c:y val="3.87923891023665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/>
      </a:pPr>
      <a:endParaRPr lang="fr-FR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Titre du graphique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3835039786960974E-2"/>
          <c:y val="0.19199059976233585"/>
          <c:w val="0.91111197791769516"/>
          <c:h val="0.62158940284337161"/>
        </c:manualLayout>
      </c:layout>
      <c:lineChart>
        <c:grouping val="standard"/>
        <c:varyColors val="0"/>
        <c:ser>
          <c:idx val="1"/>
          <c:order val="0"/>
          <c:tx>
            <c:strRef>
              <c:f>'T parc auto'!$A$4</c:f>
              <c:strCache>
                <c:ptCount val="1"/>
                <c:pt idx="0">
                  <c:v>SNBC3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'T parc auto'!$I$6:$AM$6</c:f>
              <c:numCache>
                <c:formatCode>0%</c:formatCode>
                <c:ptCount val="31"/>
                <c:pt idx="0">
                  <c:v>8.5695622105211311E-3</c:v>
                </c:pt>
                <c:pt idx="1">
                  <c:v>1.3123631187210041E-2</c:v>
                </c:pt>
                <c:pt idx="2">
                  <c:v>2.0931476100221252E-2</c:v>
                </c:pt>
                <c:pt idx="3">
                  <c:v>2.9327094429986988E-2</c:v>
                </c:pt>
                <c:pt idx="4">
                  <c:v>3.8365674291748475E-2</c:v>
                </c:pt>
                <c:pt idx="5">
                  <c:v>4.8204184606874624E-2</c:v>
                </c:pt>
                <c:pt idx="6">
                  <c:v>5.9288012878858078E-2</c:v>
                </c:pt>
                <c:pt idx="7">
                  <c:v>7.1762253188948827E-2</c:v>
                </c:pt>
                <c:pt idx="8">
                  <c:v>8.5721219943523053E-2</c:v>
                </c:pt>
                <c:pt idx="9">
                  <c:v>0.10122826927185384</c:v>
                </c:pt>
                <c:pt idx="10">
                  <c:v>0.11834248840988565</c:v>
                </c:pt>
                <c:pt idx="11">
                  <c:v>0.13708039152775026</c:v>
                </c:pt>
                <c:pt idx="12">
                  <c:v>0.15745853530051709</c:v>
                </c:pt>
                <c:pt idx="13">
                  <c:v>0.17947017421407638</c:v>
                </c:pt>
                <c:pt idx="14">
                  <c:v>0.20308242020225345</c:v>
                </c:pt>
                <c:pt idx="15">
                  <c:v>0.22823399362772995</c:v>
                </c:pt>
                <c:pt idx="16">
                  <c:v>0.25479672734006437</c:v>
                </c:pt>
                <c:pt idx="17">
                  <c:v>0.28263609418431107</c:v>
                </c:pt>
                <c:pt idx="18">
                  <c:v>0.31157604785987397</c:v>
                </c:pt>
                <c:pt idx="19">
                  <c:v>0.34141004450430001</c:v>
                </c:pt>
                <c:pt idx="20">
                  <c:v>0.37190119793067861</c:v>
                </c:pt>
                <c:pt idx="21">
                  <c:v>0.40285725732603428</c:v>
                </c:pt>
                <c:pt idx="22">
                  <c:v>0.43400331215231486</c:v>
                </c:pt>
                <c:pt idx="23">
                  <c:v>0.46505956534833914</c:v>
                </c:pt>
                <c:pt idx="24">
                  <c:v>0.49577442423218554</c:v>
                </c:pt>
                <c:pt idx="25">
                  <c:v>0.5259157724932022</c:v>
                </c:pt>
                <c:pt idx="26">
                  <c:v>0.55528242010150775</c:v>
                </c:pt>
                <c:pt idx="27">
                  <c:v>0.58371967689799842</c:v>
                </c:pt>
                <c:pt idx="28">
                  <c:v>0.61110187742749056</c:v>
                </c:pt>
                <c:pt idx="29">
                  <c:v>0.63733322928608793</c:v>
                </c:pt>
                <c:pt idx="30">
                  <c:v>0.66236409233072868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F-413C-A382-BDDA928D9525}"/>
            </c:ext>
          </c:extLst>
        </c:ser>
        <c:ser>
          <c:idx val="2"/>
          <c:order val="1"/>
          <c:tx>
            <c:strRef>
              <c:f>'[3]T parc auto'!$A$4</c:f>
              <c:strCache>
                <c:ptCount val="1"/>
                <c:pt idx="0">
                  <c:v>TEND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'[3]T parc auto'!$I$6:$AM$6</c:f>
              <c:numCache>
                <c:formatCode>General</c:formatCode>
                <c:ptCount val="31"/>
                <c:pt idx="0">
                  <c:v>8.5699726798540449E-3</c:v>
                </c:pt>
                <c:pt idx="1">
                  <c:v>1.3125767536852568E-2</c:v>
                </c:pt>
                <c:pt idx="2">
                  <c:v>2.093814652035246E-2</c:v>
                </c:pt>
                <c:pt idx="3">
                  <c:v>2.9339596650975963E-2</c:v>
                </c:pt>
                <c:pt idx="4">
                  <c:v>3.8422705171822412E-2</c:v>
                </c:pt>
                <c:pt idx="5">
                  <c:v>4.8298948326351107E-2</c:v>
                </c:pt>
                <c:pt idx="6">
                  <c:v>5.9426982864022086E-2</c:v>
                </c:pt>
                <c:pt idx="7">
                  <c:v>7.1945526561541698E-2</c:v>
                </c:pt>
                <c:pt idx="8">
                  <c:v>8.5942049539349558E-2</c:v>
                </c:pt>
                <c:pt idx="9">
                  <c:v>0.10147172535354351</c:v>
                </c:pt>
                <c:pt idx="10">
                  <c:v>0.11859008108472456</c:v>
                </c:pt>
                <c:pt idx="11">
                  <c:v>0.13730358074183932</c:v>
                </c:pt>
                <c:pt idx="12">
                  <c:v>0.15763780877629907</c:v>
                </c:pt>
                <c:pt idx="13">
                  <c:v>0.17959577390884213</c:v>
                </c:pt>
                <c:pt idx="14">
                  <c:v>0.20315166958215294</c:v>
                </c:pt>
                <c:pt idx="15">
                  <c:v>0.22824904180571959</c:v>
                </c:pt>
                <c:pt idx="16">
                  <c:v>0.2547637951132391</c:v>
                </c:pt>
                <c:pt idx="17">
                  <c:v>0.28256330245612871</c:v>
                </c:pt>
                <c:pt idx="18">
                  <c:v>0.31147078409409074</c:v>
                </c:pt>
                <c:pt idx="19">
                  <c:v>0.34127816401018973</c:v>
                </c:pt>
                <c:pt idx="20">
                  <c:v>0.3717464103001657</c:v>
                </c:pt>
                <c:pt idx="21">
                  <c:v>0.40269710709271045</c:v>
                </c:pt>
                <c:pt idx="22">
                  <c:v>0.43384849821076515</c:v>
                </c:pt>
                <c:pt idx="23">
                  <c:v>0.464913357170052</c:v>
                </c:pt>
                <c:pt idx="24">
                  <c:v>0.49563467577965337</c:v>
                </c:pt>
                <c:pt idx="25">
                  <c:v>0.52577836510113596</c:v>
                </c:pt>
                <c:pt idx="26">
                  <c:v>0.55514202702634574</c:v>
                </c:pt>
                <c:pt idx="27">
                  <c:v>0.58357173153926301</c:v>
                </c:pt>
                <c:pt idx="28">
                  <c:v>0.61094374421556352</c:v>
                </c:pt>
                <c:pt idx="29">
                  <c:v>0.63716406480512056</c:v>
                </c:pt>
                <c:pt idx="30">
                  <c:v>0.66218106938290833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CF-413C-A382-BDDA928D9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753344"/>
        <c:axId val="688757280"/>
      </c:lineChart>
      <c:catAx>
        <c:axId val="6887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920000" spcFirstLastPara="1" vertOverflow="ellipsis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7280"/>
        <c:crosses val="autoZero"/>
        <c:auto val="1"/>
        <c:lblAlgn val="ctr"/>
        <c:lblOffset val="100"/>
        <c:noMultiLvlLbl val="0"/>
      </c:catAx>
      <c:valAx>
        <c:axId val="688757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>
                    <a:solidFill>
                      <a:sysClr val="windowText" lastClr="000000"/>
                    </a:solidFill>
                  </a:rPr>
                  <a:t>Pénétration véhicule</a:t>
                </a:r>
                <a:r>
                  <a:rPr lang="fr-FR" b="1" baseline="0">
                    <a:solidFill>
                      <a:sysClr val="windowText" lastClr="000000"/>
                    </a:solidFill>
                  </a:rPr>
                  <a:t> elec (% du parc)</a:t>
                </a:r>
              </a:p>
              <a:p>
                <a:pPr>
                  <a:defRPr/>
                </a:pPr>
                <a:r>
                  <a:rPr lang="fr-FR" b="1" baseline="0">
                    <a:solidFill>
                      <a:sysClr val="windowText" lastClr="000000"/>
                    </a:solidFill>
                  </a:rPr>
                  <a:t>(actualiser TEND)</a:t>
                </a:r>
                <a:endParaRPr lang="fr-FR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3.1474388951702174E-2"/>
              <c:y val="3.65417066788709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/>
      </a:pPr>
      <a:endParaRPr lang="fr-FR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Graphs'!$B$10</c:f>
          <c:strCache>
            <c:ptCount val="1"/>
            <c:pt idx="0">
              <c:v>SNBC3 : Ventilation du parc auto (%)</c:v>
            </c:pt>
          </c:strCache>
        </c:strRef>
      </c:tx>
      <c:layout>
        <c:manualLayout>
          <c:xMode val="edge"/>
          <c:yMode val="edge"/>
          <c:x val="2.7810470205815105E-2"/>
          <c:y val="2.08955228791990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'T parc auto'!$C$18</c:f>
              <c:strCache>
                <c:ptCount val="1"/>
                <c:pt idx="0">
                  <c:v>Fortement émettrices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1.0008066809404825E-16"/>
                  <c:y val="-8.357760863731808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82-44F6-A16A-C8BCAA280A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auto'!$I$18:$K$18</c:f>
              <c:numCache>
                <c:formatCode>0%</c:formatCode>
                <c:ptCount val="3"/>
                <c:pt idx="0">
                  <c:v>0.10384453692784337</c:v>
                </c:pt>
                <c:pt idx="1">
                  <c:v>5.8228231615730743E-2</c:v>
                </c:pt>
                <c:pt idx="2">
                  <c:v>1.5208755730104268E-2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2-44F6-A16A-C8BCAA280A45}"/>
            </c:ext>
          </c:extLst>
        </c:ser>
        <c:ser>
          <c:idx val="2"/>
          <c:order val="1"/>
          <c:tx>
            <c:strRef>
              <c:f>'T parc auto'!$C$17</c:f>
              <c:strCache>
                <c:ptCount val="1"/>
                <c:pt idx="0">
                  <c:v>Modérément émettrices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auto'!$I$17:$K$17</c:f>
              <c:numCache>
                <c:formatCode>0%</c:formatCode>
                <c:ptCount val="3"/>
                <c:pt idx="0">
                  <c:v>0.71138366235684913</c:v>
                </c:pt>
                <c:pt idx="1">
                  <c:v>0.61295757755974301</c:v>
                </c:pt>
                <c:pt idx="2">
                  <c:v>0.2227276325833768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82-44F6-A16A-C8BCAA280A45}"/>
            </c:ext>
          </c:extLst>
        </c:ser>
        <c:ser>
          <c:idx val="1"/>
          <c:order val="2"/>
          <c:tx>
            <c:strRef>
              <c:f>'T parc auto'!$C$16</c:f>
              <c:strCache>
                <c:ptCount val="1"/>
                <c:pt idx="0">
                  <c:v>Faiblement émettrices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auto'!$I$16:$K$16</c:f>
              <c:numCache>
                <c:formatCode>0%</c:formatCode>
                <c:ptCount val="3"/>
                <c:pt idx="0">
                  <c:v>0.17620223853363462</c:v>
                </c:pt>
                <c:pt idx="1">
                  <c:v>0.21047170227552586</c:v>
                </c:pt>
                <c:pt idx="2">
                  <c:v>9.9699519308597634E-2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82-44F6-A16A-C8BCAA280A45}"/>
            </c:ext>
          </c:extLst>
        </c:ser>
        <c:ser>
          <c:idx val="0"/>
          <c:order val="3"/>
          <c:tx>
            <c:strRef>
              <c:f>'T parc auto'!$C$14</c:f>
              <c:strCache>
                <c:ptCount val="1"/>
                <c:pt idx="0">
                  <c:v>Electriques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auto'!$I$14:$K$14</c:f>
              <c:numCache>
                <c:formatCode>0%</c:formatCode>
                <c:ptCount val="3"/>
                <c:pt idx="0">
                  <c:v>8.5695622105211311E-3</c:v>
                </c:pt>
                <c:pt idx="1">
                  <c:v>0.11834248840988565</c:v>
                </c:pt>
                <c:pt idx="2">
                  <c:v>0.66236409233072868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82-44F6-A16A-C8BCAA280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8712"/>
        <c:axId val="311369104"/>
      </c:barChart>
      <c:catAx>
        <c:axId val="31136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104"/>
        <c:crosses val="autoZero"/>
        <c:auto val="1"/>
        <c:lblAlgn val="ctr"/>
        <c:lblOffset val="100"/>
        <c:noMultiLvlLbl val="0"/>
      </c:catAx>
      <c:valAx>
        <c:axId val="311369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871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03162901676298"/>
          <c:y val="0.21336550323470299"/>
          <c:w val="0.28077254186433814"/>
          <c:h val="0.68854991088357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 codeName="Graphique4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 codeName="Graphique17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 codeName="Graphique5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 codeName="Graphique6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 codeName="Graphique7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 codeName="Graphique8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 codeName="Graphique10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 codeName="Graphique12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 codeName="Graphique13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 codeName="Graphique14">
    <tabColor rgb="FFFF0000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llonnecg/Github/ThreeME/data/shocks/Bilan%20S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ma.monserand\Documents\GitHub\ThreeME\data\shocks\Bilan%20&#233;nergie%20-%20AMErun2%20-%20AMSrun1bis.xlsx" TargetMode="External"/><Relationship Id="rId1" Type="http://schemas.openxmlformats.org/officeDocument/2006/relationships/externalLinkPath" Target="/Users/alma.monserand/Documents/GitHub/ThreeME/data/shocks/Bilan%20&#233;nergie%20-%20AMErun2%20-%20AMSrun1bi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ma.monserand\Documents\GitHub\ThreeME\results\reporting%201%20-%20energie%20TEND.xlsx" TargetMode="External"/><Relationship Id="rId1" Type="http://schemas.openxmlformats.org/officeDocument/2006/relationships/externalLinkPath" Target="/Users/alma.monserand/Documents/GitHub/ThreeME/results/reporting%201%20-%20energie%20TE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1"/>
      <sheetName val="Cibles THREEME"/>
      <sheetName val="Bilan 2030"/>
      <sheetName val="Bilan 2050"/>
      <sheetName val="Bilan 2020 BAU"/>
      <sheetName val="Bilan 2006"/>
      <sheetName val="Bilan 2010"/>
      <sheetName val="Bilan 2015"/>
      <sheetName val="Bilan 2025"/>
      <sheetName val="bilan énergie format SDS"/>
      <sheetName val="Bilan enerdata_2015"/>
      <sheetName val="Bilan enerdata_2020"/>
      <sheetName val="Bilan enerdata_2025"/>
      <sheetName val="Bilan enerdata_2030"/>
      <sheetName val="Bilan enerdata_2050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Mix énergie_2020"/>
      <sheetName val="Mix énergie_2025"/>
      <sheetName val="Mix énergie_2030"/>
      <sheetName val="Mix énergie_2050"/>
    </sheetNames>
    <sheetDataSet>
      <sheetData sheetId="0" refreshError="1"/>
      <sheetData sheetId="1" refreshError="1">
        <row r="4">
          <cell r="H4">
            <v>10.400607231191495</v>
          </cell>
          <cell r="AJ4">
            <v>9.6821026074859624</v>
          </cell>
        </row>
        <row r="5">
          <cell r="H5">
            <v>3.4968412155770827</v>
          </cell>
          <cell r="AJ5">
            <v>3.4968412155770827</v>
          </cell>
        </row>
        <row r="8">
          <cell r="AJ8">
            <v>0.62105913154569725</v>
          </cell>
        </row>
        <row r="9">
          <cell r="AJ9">
            <v>0.01</v>
          </cell>
        </row>
        <row r="10">
          <cell r="H10">
            <v>2.6577034315641361</v>
          </cell>
          <cell r="AJ10">
            <v>1.0959867027277013</v>
          </cell>
        </row>
        <row r="11">
          <cell r="H11">
            <v>0</v>
          </cell>
          <cell r="AJ11">
            <v>0.01</v>
          </cell>
        </row>
        <row r="12">
          <cell r="H12">
            <v>2.2929206076239605</v>
          </cell>
          <cell r="AJ12">
            <v>12.585580636323101</v>
          </cell>
        </row>
        <row r="13">
          <cell r="H13">
            <v>0</v>
          </cell>
          <cell r="AJ13">
            <v>7.4283543184877532</v>
          </cell>
        </row>
        <row r="14">
          <cell r="H14">
            <v>17.773000859845226</v>
          </cell>
          <cell r="AJ14">
            <v>3.8663975346227235</v>
          </cell>
        </row>
        <row r="15">
          <cell r="AJ15">
            <v>0.31052956577284868</v>
          </cell>
        </row>
        <row r="17">
          <cell r="H17">
            <v>10.490111779879621</v>
          </cell>
          <cell r="AJ17">
            <v>1.3970598106217755</v>
          </cell>
        </row>
        <row r="18">
          <cell r="H18">
            <v>5.4600171969045563</v>
          </cell>
          <cell r="AJ18">
            <v>10.432652801530878</v>
          </cell>
        </row>
        <row r="19">
          <cell r="H19">
            <v>1.1621270136304822</v>
          </cell>
          <cell r="AJ19">
            <v>12.301085039507219</v>
          </cell>
        </row>
        <row r="20">
          <cell r="AJ20">
            <v>0.69912973511411425</v>
          </cell>
        </row>
        <row r="21">
          <cell r="AJ21">
            <v>0.94296387002405035</v>
          </cell>
        </row>
        <row r="22">
          <cell r="AJ22">
            <v>6.7613203915324087</v>
          </cell>
        </row>
        <row r="28">
          <cell r="H28">
            <v>5.438782729559458</v>
          </cell>
        </row>
        <row r="29">
          <cell r="H29">
            <v>11.911185835668668</v>
          </cell>
        </row>
        <row r="30">
          <cell r="H30">
            <v>12.325609312525271</v>
          </cell>
        </row>
        <row r="31">
          <cell r="H31">
            <v>0.79152054400721716</v>
          </cell>
        </row>
        <row r="32">
          <cell r="H32">
            <v>0.25795356835769562</v>
          </cell>
        </row>
        <row r="33">
          <cell r="H33">
            <v>7.4811633429693902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ibles THREEME"/>
      <sheetName val="Cibles THREEME AMS"/>
      <sheetName val="Cibles ThreeME v2 "/>
      <sheetName val="Cibles ThreeME v2 AMS"/>
      <sheetName val="Cibles ThreeME v3"/>
      <sheetName val="Cibles ThreeME v3 AMS"/>
      <sheetName val="brouillon"/>
      <sheetName val="Bilan_enerdata_2015"/>
      <sheetName val="Bilan 2015"/>
      <sheetName val="Bilan 2020"/>
      <sheetName val="Bilan 2023"/>
      <sheetName val="Bilan 2025"/>
      <sheetName val="Bilan 2028"/>
      <sheetName val="Bilan 2030"/>
      <sheetName val="Bilan 2033"/>
      <sheetName val="Bilan 2035"/>
      <sheetName val="Bilan 2038"/>
      <sheetName val="Bilan 2040"/>
      <sheetName val="Bilan 2045"/>
      <sheetName val="Bilan 2050"/>
      <sheetName val="Bilan 2023 AMS"/>
      <sheetName val="Bilan 2025 AMS"/>
      <sheetName val="Bilan 2028 AMS"/>
      <sheetName val="Bilan 2030 AMS"/>
      <sheetName val="Bilan 2033 AMS"/>
      <sheetName val="Bilan 2035 AMS"/>
      <sheetName val="Bilan 2038 AMS"/>
      <sheetName val="Bilan 2040 AMS"/>
      <sheetName val="Bilan 2045 AMS"/>
      <sheetName val="Bilan 2050 AMS"/>
      <sheetName val="Bilan_E_KP_AME_2020"/>
      <sheetName val="Bilan_E_KP_AME_2023"/>
      <sheetName val="Bilan_E_KP_AME_2025"/>
      <sheetName val="Bilan_E_KP_AME_2028"/>
      <sheetName val="Bilan_E_KP_AME_2030"/>
      <sheetName val="Bilan_E_KP_AME_2033"/>
      <sheetName val="Bilan_E_KP_AME_2035"/>
      <sheetName val="Bilan_E_KP_AME_2038"/>
      <sheetName val="Bilan_E_KP_AME_2040"/>
      <sheetName val="Bilan_E_KP_AME_2043"/>
      <sheetName val="Bilan_E_KP_AME_2045"/>
      <sheetName val="Bilan_E_KP_AME_2050"/>
      <sheetName val="Bilan_E_KP_AME"/>
      <sheetName val="Bilan_E_AME_Met_2020"/>
      <sheetName val="Bilan_E_AME_Met_2023"/>
      <sheetName val="Bilan_E_AME_Met_2025"/>
      <sheetName val="Bilan_E_AME_Met_2028"/>
      <sheetName val="Bilan_E_AME_Met_2030"/>
      <sheetName val="Bilan_E_AME_Met_2033"/>
      <sheetName val="Bilan_E_AME_Met_2035"/>
      <sheetName val="Bilan_E_AME_Met_2038"/>
      <sheetName val="Bilan_E_AME_Met_2040"/>
      <sheetName val="Bilan_E_AME_Met_2045"/>
      <sheetName val="Bilan_E_AME_Met_2050"/>
      <sheetName val="Bilan_E_KP_AMS"/>
      <sheetName val="Bilan_E_KP_AMS_2023"/>
      <sheetName val="Bilan_E_KP_AMS_2025"/>
      <sheetName val="Bilan_E_KP_AMS_2028"/>
      <sheetName val="Bilan_E_KP_AMS_2030"/>
      <sheetName val="Bilan_E_KP_AMS_2033"/>
      <sheetName val="Bilan_E_KP_AMS_2035"/>
      <sheetName val="Bilan_E_KP_AMS_2038"/>
      <sheetName val="Bilan_E_KP_AMS_2040"/>
      <sheetName val="Bilan_E_KP_AMS_2043"/>
      <sheetName val="Bilan_E_KP_AMS_2045"/>
      <sheetName val="Bilan_E_KP_AMS_2050"/>
      <sheetName val="Bilan_E_AMS_Met_2023"/>
      <sheetName val="Bilan_E_AMS_Met_2025"/>
      <sheetName val="Bilan_E_AMS_Met_2028"/>
      <sheetName val="Bilan_E_AMS_Met_2030"/>
      <sheetName val="Bilan_E_AMS_Met_2033"/>
      <sheetName val="Bilan_E_AMS_Met_2035"/>
      <sheetName val="Bilan_E_AMS_Met_2038"/>
      <sheetName val="Bilan_E_AMS_Met_2040"/>
      <sheetName val="Bilan_E_AMS_Met_2045"/>
      <sheetName val="Bilan_E_AMS_Met_2050"/>
      <sheetName val="Bilan_E_AMS_Met"/>
      <sheetName val="P1_G4-G5"/>
      <sheetName val="P1_G6"/>
      <sheetName val="bilan énergie format SDS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Bilans_E_AMS_Kyoto_2050"/>
      <sheetName val="Bilan 2050 AMS_ancien"/>
      <sheetName val="Bilans_E_AMS_Kyoto"/>
      <sheetName val="Bilan énergie - AMErun2 - AMSru"/>
    </sheetNames>
    <sheetDataSet>
      <sheetData sheetId="0"/>
      <sheetData sheetId="1"/>
      <sheetData sheetId="2">
        <row r="22">
          <cell r="I22">
            <v>0.95161573824348877</v>
          </cell>
        </row>
      </sheetData>
      <sheetData sheetId="3">
        <row r="22">
          <cell r="M22">
            <v>0.92508293474975023</v>
          </cell>
        </row>
      </sheetData>
      <sheetData sheetId="4"/>
      <sheetData sheetId="5"/>
      <sheetData sheetId="6"/>
      <sheetData sheetId="7"/>
      <sheetData sheetId="8">
        <row r="13">
          <cell r="T13">
            <v>0.74651762682717104</v>
          </cell>
          <cell r="U13">
            <v>10.069552160228</v>
          </cell>
          <cell r="V13">
            <v>13.6203670581426</v>
          </cell>
          <cell r="W13">
            <v>12.701365476499801</v>
          </cell>
          <cell r="X13">
            <v>0.94471195184866696</v>
          </cell>
        </row>
        <row r="22">
          <cell r="T22">
            <v>0.20373357065436756</v>
          </cell>
          <cell r="U22">
            <v>10.286252455773868</v>
          </cell>
          <cell r="V22">
            <v>11.918962927436349</v>
          </cell>
          <cell r="W22">
            <v>7.2076013059472235</v>
          </cell>
          <cell r="X22">
            <v>7.2729058819149789E-2</v>
          </cell>
        </row>
        <row r="30">
          <cell r="T30">
            <v>6.4536710533781398E-3</v>
          </cell>
          <cell r="U30">
            <v>1.3757403095240033</v>
          </cell>
          <cell r="V30">
            <v>1.21184436300186</v>
          </cell>
          <cell r="W30">
            <v>0.710753475039681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3.5377495274347415E-2</v>
          </cell>
          <cell r="U37">
            <v>0.99652219098612382</v>
          </cell>
          <cell r="V37">
            <v>6.1682880084838283</v>
          </cell>
          <cell r="W37">
            <v>0.32710227495852834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8.9396802728204314E-3</v>
          </cell>
          <cell r="U39">
            <v>0</v>
          </cell>
          <cell r="V39">
            <v>3.1713574862667765E-2</v>
          </cell>
          <cell r="W39">
            <v>7.7423009823055625E-2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2.5020548325390175</v>
          </cell>
          <cell r="W40">
            <v>0.42323217882164721</v>
          </cell>
          <cell r="X40">
            <v>0</v>
          </cell>
        </row>
        <row r="41">
          <cell r="T41">
            <v>0.11181503207557658</v>
          </cell>
          <cell r="U41">
            <v>5.2409905400054732E-2</v>
          </cell>
          <cell r="V41">
            <v>0</v>
          </cell>
          <cell r="W41">
            <v>0</v>
          </cell>
          <cell r="X41">
            <v>2.9416417890777748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39.807000000000002</v>
          </cell>
        </row>
        <row r="43">
          <cell r="T43">
            <v>3.371</v>
          </cell>
          <cell r="U43">
            <v>2.3566094604778201</v>
          </cell>
          <cell r="V43">
            <v>6.6752954110546101</v>
          </cell>
          <cell r="W43">
            <v>3.01546564464017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2.2137192704974398E-3</v>
          </cell>
          <cell r="U46">
            <v>1.0493092649428299</v>
          </cell>
          <cell r="V46">
            <v>3.6764196608413298E-2</v>
          </cell>
          <cell r="W46">
            <v>4.3073392295861899E-2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3.2143188055943388</v>
          </cell>
        </row>
        <row r="53">
          <cell r="E53">
            <v>1.1015862413247299</v>
          </cell>
        </row>
        <row r="54">
          <cell r="E54">
            <v>12.452999999999999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9">
        <row r="13">
          <cell r="L13">
            <v>45.039193999999995</v>
          </cell>
          <cell r="T13">
            <v>8.0414155849497</v>
          </cell>
          <cell r="U13">
            <v>105.150592236873</v>
          </cell>
          <cell r="V13">
            <v>158.3858485003</v>
          </cell>
          <cell r="W13">
            <v>124.730012203676</v>
          </cell>
          <cell r="X13">
            <v>8.3371990700000005</v>
          </cell>
        </row>
        <row r="22">
          <cell r="T22">
            <v>2.7076685555555562</v>
          </cell>
          <cell r="U22">
            <v>116.5874281388889</v>
          </cell>
          <cell r="V22">
            <v>125.05981224999999</v>
          </cell>
          <cell r="W22">
            <v>66.374696373468396</v>
          </cell>
          <cell r="X22">
            <v>2.2477144999999998</v>
          </cell>
        </row>
        <row r="30">
          <cell r="T30">
            <v>0.189373333333333</v>
          </cell>
          <cell r="U30">
            <v>22.254054739303911</v>
          </cell>
          <cell r="V30">
            <v>14.411899999999999</v>
          </cell>
          <cell r="W30">
            <v>9.5887644444444504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1.69047944444444</v>
          </cell>
          <cell r="U37">
            <v>15.5648575</v>
          </cell>
          <cell r="V37">
            <v>69.4067088888889</v>
          </cell>
          <cell r="W37">
            <v>2.8232277777777801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0.29232166666666698</v>
          </cell>
          <cell r="U39">
            <v>1.51127777777778E-2</v>
          </cell>
          <cell r="V39">
            <v>1.04480216638667</v>
          </cell>
          <cell r="W39">
            <v>0.354625058755556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27.426589444444399</v>
          </cell>
          <cell r="W40">
            <v>4.4857555555555599</v>
          </cell>
          <cell r="X40">
            <v>0</v>
          </cell>
        </row>
        <row r="41">
          <cell r="T41">
            <v>1.93666726391606</v>
          </cell>
          <cell r="U41">
            <v>1.0434102222764099</v>
          </cell>
          <cell r="V41">
            <v>0</v>
          </cell>
          <cell r="W41">
            <v>0</v>
          </cell>
          <cell r="X41">
            <v>30.751352031352699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384.06791201745</v>
          </cell>
        </row>
        <row r="43">
          <cell r="T43">
            <v>37.008579624305803</v>
          </cell>
          <cell r="U43">
            <v>30.361762354379302</v>
          </cell>
          <cell r="V43">
            <v>49.863308104442503</v>
          </cell>
          <cell r="W43">
            <v>31.480497483360899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1.5371382629999999E-2</v>
          </cell>
          <cell r="U46">
            <v>8.9862670625500005</v>
          </cell>
          <cell r="V46">
            <v>0.24074954805000001</v>
          </cell>
          <cell r="W46">
            <v>0.35525487623000002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27.795210764186699</v>
          </cell>
        </row>
        <row r="53">
          <cell r="E53">
            <v>12.027936499999999</v>
          </cell>
        </row>
        <row r="54">
          <cell r="E54">
            <v>130.484119421548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0">
        <row r="13">
          <cell r="L13">
            <v>24.298097404469559</v>
          </cell>
        </row>
      </sheetData>
      <sheetData sheetId="11">
        <row r="13">
          <cell r="L13">
            <v>64.055272794649682</v>
          </cell>
        </row>
      </sheetData>
      <sheetData sheetId="12">
        <row r="13">
          <cell r="L13">
            <v>71.534753758802367</v>
          </cell>
        </row>
      </sheetData>
      <sheetData sheetId="13">
        <row r="13">
          <cell r="L13">
            <v>73.711460432822037</v>
          </cell>
        </row>
      </sheetData>
      <sheetData sheetId="14">
        <row r="13">
          <cell r="L13">
            <v>60.003896317889257</v>
          </cell>
        </row>
      </sheetData>
      <sheetData sheetId="15">
        <row r="13">
          <cell r="L13">
            <v>50.941346245748719</v>
          </cell>
        </row>
      </sheetData>
      <sheetData sheetId="16">
        <row r="13">
          <cell r="L13">
            <v>38.942042128507637</v>
          </cell>
        </row>
      </sheetData>
      <sheetData sheetId="17">
        <row r="13">
          <cell r="L13">
            <v>31.055970799843635</v>
          </cell>
        </row>
      </sheetData>
      <sheetData sheetId="18">
        <row r="13">
          <cell r="L13">
            <v>16.706363002811486</v>
          </cell>
        </row>
      </sheetData>
      <sheetData sheetId="19">
        <row r="13">
          <cell r="L13">
            <v>12.7985093299136</v>
          </cell>
        </row>
      </sheetData>
      <sheetData sheetId="20"/>
      <sheetData sheetId="21">
        <row r="13">
          <cell r="L13">
            <v>40.000032758951647</v>
          </cell>
          <cell r="T13">
            <v>7.9839854804023167</v>
          </cell>
          <cell r="U13">
            <v>121.32585979507003</v>
          </cell>
          <cell r="V13">
            <v>167.05352361968622</v>
          </cell>
          <cell r="W13">
            <v>115.22915089485383</v>
          </cell>
          <cell r="X13">
            <v>15.644073294761139</v>
          </cell>
        </row>
        <row r="22">
          <cell r="T22">
            <v>2.5620317912758828</v>
          </cell>
          <cell r="U22">
            <v>101.89198183958929</v>
          </cell>
          <cell r="V22">
            <v>112.58996281774162</v>
          </cell>
          <cell r="W22">
            <v>49.692336714841716</v>
          </cell>
          <cell r="X22">
            <v>4.0057458533464949</v>
          </cell>
        </row>
        <row r="30">
          <cell r="T30">
            <v>0</v>
          </cell>
          <cell r="U30">
            <v>20.458157406991582</v>
          </cell>
          <cell r="V30">
            <v>26.615725966388851</v>
          </cell>
          <cell r="W30">
            <v>13.391663307903183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1.325152202471839</v>
          </cell>
          <cell r="U37">
            <v>18.774389983885822</v>
          </cell>
          <cell r="V37">
            <v>59.150287479050967</v>
          </cell>
          <cell r="W37">
            <v>0.34286013585192066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0.36066131262685786</v>
          </cell>
          <cell r="U39">
            <v>4.7991131198633983E-4</v>
          </cell>
          <cell r="V39">
            <v>1.4653773673998376</v>
          </cell>
          <cell r="W39">
            <v>0.84471066492371039</v>
          </cell>
          <cell r="X39">
            <v>0</v>
          </cell>
        </row>
        <row r="40">
          <cell r="T40">
            <v>0.25</v>
          </cell>
          <cell r="U40">
            <v>1.955318115234375</v>
          </cell>
          <cell r="V40">
            <v>50.263804232391934</v>
          </cell>
          <cell r="W40">
            <v>10.628217280358204</v>
          </cell>
          <cell r="X40">
            <v>0</v>
          </cell>
        </row>
        <row r="41">
          <cell r="T41">
            <v>2.8798420607810633</v>
          </cell>
          <cell r="U41">
            <v>0.75934024169921888</v>
          </cell>
          <cell r="V41">
            <v>0</v>
          </cell>
          <cell r="W41">
            <v>0</v>
          </cell>
          <cell r="X41">
            <v>41.205948968253495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390.32849052575307</v>
          </cell>
        </row>
        <row r="43">
          <cell r="T43">
            <v>31.022615677081973</v>
          </cell>
          <cell r="U43">
            <v>20.140625662246215</v>
          </cell>
          <cell r="V43">
            <v>12.124097766198929</v>
          </cell>
          <cell r="W43">
            <v>17.266825593867647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5.7659559812914596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30.804065429687501</v>
          </cell>
        </row>
        <row r="53">
          <cell r="E53">
            <v>12.578912449765744</v>
          </cell>
        </row>
        <row r="54">
          <cell r="E54">
            <v>113.21942779139728</v>
          </cell>
        </row>
        <row r="55">
          <cell r="E55">
            <v>0.53337670416372851</v>
          </cell>
        </row>
        <row r="56">
          <cell r="E56">
            <v>6.0152368288072022</v>
          </cell>
        </row>
        <row r="57">
          <cell r="E57">
            <v>4.4048588394360317</v>
          </cell>
        </row>
      </sheetData>
      <sheetData sheetId="22">
        <row r="13">
          <cell r="L13">
            <v>39.63136742270666</v>
          </cell>
        </row>
      </sheetData>
      <sheetData sheetId="23">
        <row r="13">
          <cell r="L13">
            <v>40.000168370113556</v>
          </cell>
          <cell r="T13">
            <v>7.6640280422278524</v>
          </cell>
          <cell r="U13">
            <v>125.34883441740973</v>
          </cell>
          <cell r="V13">
            <v>167.58037418148072</v>
          </cell>
          <cell r="W13">
            <v>100.94959269616226</v>
          </cell>
          <cell r="X13">
            <v>30.954972159028785</v>
          </cell>
        </row>
        <row r="22">
          <cell r="T22">
            <v>2.1461334494600726</v>
          </cell>
          <cell r="U22">
            <v>85.507147432547441</v>
          </cell>
          <cell r="V22">
            <v>73.489583332648436</v>
          </cell>
          <cell r="W22">
            <v>31.783583129637009</v>
          </cell>
          <cell r="X22">
            <v>6.3031544539274833</v>
          </cell>
        </row>
        <row r="30">
          <cell r="T30">
            <v>0</v>
          </cell>
          <cell r="U30">
            <v>20.589706261589171</v>
          </cell>
          <cell r="V30">
            <v>29.293864289346555</v>
          </cell>
          <cell r="W30">
            <v>18.690596972952971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2.1723993471697325</v>
          </cell>
          <cell r="U37">
            <v>20.422417009283894</v>
          </cell>
          <cell r="V37">
            <v>45.694565750921086</v>
          </cell>
          <cell r="W37">
            <v>0.46314310358360405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0.62518456969816016</v>
          </cell>
          <cell r="U39">
            <v>5.5791983277925228E-4</v>
          </cell>
          <cell r="V39">
            <v>1.8312707461125663</v>
          </cell>
          <cell r="W39">
            <v>0.86463956078668247</v>
          </cell>
          <cell r="X39">
            <v>0</v>
          </cell>
        </row>
        <row r="40">
          <cell r="T40">
            <v>0.5</v>
          </cell>
          <cell r="U40">
            <v>3.4088933105468748</v>
          </cell>
          <cell r="V40">
            <v>71.668518554839707</v>
          </cell>
          <cell r="W40">
            <v>16.00449528116604</v>
          </cell>
          <cell r="X40">
            <v>0</v>
          </cell>
        </row>
        <row r="41">
          <cell r="T41">
            <v>4.6410977021219679</v>
          </cell>
          <cell r="U41">
            <v>1.0285361411132812</v>
          </cell>
          <cell r="V41">
            <v>0</v>
          </cell>
          <cell r="W41">
            <v>0</v>
          </cell>
          <cell r="X41">
            <v>36.640275077422793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299.68098831610791</v>
          </cell>
        </row>
        <row r="43">
          <cell r="T43">
            <v>27.024104246708042</v>
          </cell>
          <cell r="U43">
            <v>12.308271650577865</v>
          </cell>
          <cell r="V43">
            <v>4.6180690607080663</v>
          </cell>
          <cell r="W43">
            <v>5.9743988488591224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3.4252792556992748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16.075615722656249</v>
          </cell>
        </row>
        <row r="53">
          <cell r="E53">
            <v>10.356262080325934</v>
          </cell>
        </row>
        <row r="54">
          <cell r="E54">
            <v>95.324260386983326</v>
          </cell>
        </row>
        <row r="55">
          <cell r="E55">
            <v>0.98433711774094745</v>
          </cell>
        </row>
        <row r="56">
          <cell r="E56">
            <v>9.5751859683728693</v>
          </cell>
        </row>
        <row r="57">
          <cell r="E57">
            <v>9.4804311672852979</v>
          </cell>
        </row>
      </sheetData>
      <sheetData sheetId="24">
        <row r="13">
          <cell r="L13">
            <v>39.430412100204194</v>
          </cell>
        </row>
      </sheetData>
      <sheetData sheetId="25">
        <row r="13">
          <cell r="L13">
            <v>40.000125067890167</v>
          </cell>
          <cell r="T13">
            <v>7.7126288806125016</v>
          </cell>
          <cell r="U13">
            <v>130.36754517319469</v>
          </cell>
          <cell r="V13">
            <v>158.98187870009832</v>
          </cell>
          <cell r="W13">
            <v>96.862888654792613</v>
          </cell>
          <cell r="X13">
            <v>57.341707182273488</v>
          </cell>
        </row>
        <row r="22">
          <cell r="T22">
            <v>2.1353999867470588</v>
          </cell>
          <cell r="U22">
            <v>72.864660758006423</v>
          </cell>
          <cell r="V22">
            <v>53.853852150263208</v>
          </cell>
          <cell r="W22">
            <v>26.933903026729944</v>
          </cell>
          <cell r="X22">
            <v>8.3024469646833161</v>
          </cell>
        </row>
        <row r="30">
          <cell r="T30">
            <v>0</v>
          </cell>
          <cell r="U30">
            <v>20.573940378796198</v>
          </cell>
          <cell r="V30">
            <v>28.917251051933125</v>
          </cell>
          <cell r="W30">
            <v>18.878892704975588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2.7730307508519707</v>
          </cell>
          <cell r="U37">
            <v>20.203559685037114</v>
          </cell>
          <cell r="V37">
            <v>38.595135513286785</v>
          </cell>
          <cell r="W37">
            <v>0.43406989863895534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0.96290247555165809</v>
          </cell>
          <cell r="U39">
            <v>6.9244826847420892E-4</v>
          </cell>
          <cell r="V39">
            <v>2.3427124137087052</v>
          </cell>
          <cell r="W39">
            <v>0.93898003664808516</v>
          </cell>
          <cell r="X39">
            <v>0</v>
          </cell>
        </row>
        <row r="40">
          <cell r="T40">
            <v>0.75</v>
          </cell>
          <cell r="U40">
            <v>5.5404179687499999</v>
          </cell>
          <cell r="V40">
            <v>88.021667456281236</v>
          </cell>
          <cell r="W40">
            <v>20.482042486716281</v>
          </cell>
          <cell r="X40">
            <v>0</v>
          </cell>
        </row>
        <row r="41">
          <cell r="T41">
            <v>8.3214654409998232</v>
          </cell>
          <cell r="U41">
            <v>1.1254933974609376</v>
          </cell>
          <cell r="V41">
            <v>0</v>
          </cell>
          <cell r="W41">
            <v>0</v>
          </cell>
          <cell r="X41">
            <v>53.229824534966241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183.65265309164423</v>
          </cell>
        </row>
        <row r="43">
          <cell r="T43">
            <v>19.85629550078999</v>
          </cell>
          <cell r="U43">
            <v>9.0742751543652709</v>
          </cell>
          <cell r="V43">
            <v>3.260836950166615</v>
          </cell>
          <cell r="W43">
            <v>3.4419330830775619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3.5288056070999749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12.650076660156248</v>
          </cell>
        </row>
        <row r="53">
          <cell r="E53">
            <v>8.5375790835295255</v>
          </cell>
        </row>
        <row r="54">
          <cell r="E54">
            <v>78.311135803097855</v>
          </cell>
        </row>
        <row r="55">
          <cell r="E55">
            <v>1.800451278990862</v>
          </cell>
        </row>
        <row r="56">
          <cell r="E56">
            <v>16.223620243483047</v>
          </cell>
        </row>
        <row r="57">
          <cell r="E57">
            <v>17.811580806374948</v>
          </cell>
        </row>
      </sheetData>
      <sheetData sheetId="26">
        <row r="13">
          <cell r="L13">
            <v>39.267637363013023</v>
          </cell>
        </row>
      </sheetData>
      <sheetData sheetId="27">
        <row r="13">
          <cell r="L13">
            <v>40.000273468658179</v>
          </cell>
          <cell r="T13">
            <v>7.76122971899715</v>
          </cell>
          <cell r="U13">
            <v>134.5958383814887</v>
          </cell>
          <cell r="V13">
            <v>149.5228289340921</v>
          </cell>
          <cell r="W13">
            <v>92.228183694440688</v>
          </cell>
          <cell r="X13">
            <v>85.601807225833156</v>
          </cell>
        </row>
        <row r="22">
          <cell r="T22">
            <v>2.1246665240340468</v>
          </cell>
          <cell r="U22">
            <v>61.74986568544189</v>
          </cell>
          <cell r="V22">
            <v>40.99551664852801</v>
          </cell>
          <cell r="W22">
            <v>22.444989891684408</v>
          </cell>
          <cell r="X22">
            <v>9.5408937218332817</v>
          </cell>
        </row>
        <row r="30">
          <cell r="T30">
            <v>0</v>
          </cell>
          <cell r="U30">
            <v>20.658237597633519</v>
          </cell>
          <cell r="V30">
            <v>26.593767108522837</v>
          </cell>
          <cell r="W30">
            <v>19.0580863696926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3.3736621545342089</v>
          </cell>
          <cell r="U37">
            <v>19.866368456853682</v>
          </cell>
          <cell r="V37">
            <v>34.097641504490639</v>
          </cell>
          <cell r="W37">
            <v>0.40515733033320123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1.300620381405156</v>
          </cell>
          <cell r="U39">
            <v>7.8820466826144567E-4</v>
          </cell>
          <cell r="V39">
            <v>2.7285855468891569</v>
          </cell>
          <cell r="W39">
            <v>1.0133205125094877</v>
          </cell>
          <cell r="X39">
            <v>0</v>
          </cell>
        </row>
        <row r="40">
          <cell r="T40">
            <v>1</v>
          </cell>
          <cell r="U40">
            <v>7.6335380859375004</v>
          </cell>
          <cell r="V40">
            <v>103.59461616627088</v>
          </cell>
          <cell r="W40">
            <v>25.404172221757367</v>
          </cell>
          <cell r="X40">
            <v>0</v>
          </cell>
        </row>
        <row r="41">
          <cell r="T41">
            <v>15.889145060057182</v>
          </cell>
          <cell r="U41">
            <v>2.1415231567382813</v>
          </cell>
          <cell r="V41">
            <v>0</v>
          </cell>
          <cell r="W41">
            <v>0</v>
          </cell>
          <cell r="X41">
            <v>71.59302193291866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62.42121803575882</v>
          </cell>
        </row>
        <row r="43">
          <cell r="T43">
            <v>9.0097391312566604</v>
          </cell>
          <cell r="U43">
            <v>5.1952563518908157</v>
          </cell>
          <cell r="V43">
            <v>2.2535083725168867</v>
          </cell>
          <cell r="W43">
            <v>1.3399462790047187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2.7841882556496467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9.617915039062499</v>
          </cell>
        </row>
        <row r="53">
          <cell r="E53">
            <v>6.7321107560009157</v>
          </cell>
        </row>
        <row r="54">
          <cell r="E54">
            <v>63.453621141900157</v>
          </cell>
        </row>
        <row r="55">
          <cell r="E55">
            <v>2.7141517882424018</v>
          </cell>
        </row>
        <row r="56">
          <cell r="E56">
            <v>21.978073187488125</v>
          </cell>
        </row>
        <row r="57">
          <cell r="E57">
            <v>25.023965550983899</v>
          </cell>
        </row>
      </sheetData>
      <sheetData sheetId="28">
        <row r="13">
          <cell r="L13">
            <v>40.00031821738844</v>
          </cell>
        </row>
      </sheetData>
      <sheetData sheetId="29">
        <row r="13">
          <cell r="L13">
            <v>40.000075434727478</v>
          </cell>
          <cell r="T13">
            <v>7.8459207286229669</v>
          </cell>
          <cell r="U13">
            <v>137.71292998685365</v>
          </cell>
          <cell r="V13">
            <v>129.06523934568938</v>
          </cell>
          <cell r="W13">
            <v>81.567308013661545</v>
          </cell>
          <cell r="X13">
            <v>110.4417553978261</v>
          </cell>
        </row>
        <row r="22">
          <cell r="T22">
            <v>2.0699451002198215</v>
          </cell>
          <cell r="U22">
            <v>41.814196369584614</v>
          </cell>
          <cell r="V22">
            <v>26.189974300976441</v>
          </cell>
          <cell r="W22">
            <v>13.079973215835341</v>
          </cell>
          <cell r="X22">
            <v>10.559576245645603</v>
          </cell>
        </row>
        <row r="30">
          <cell r="T30">
            <v>0</v>
          </cell>
          <cell r="U30">
            <v>20.476765974261674</v>
          </cell>
          <cell r="V30">
            <v>22.248806062911136</v>
          </cell>
          <cell r="W30">
            <v>18.887400278885494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4.5749249618986854</v>
          </cell>
          <cell r="U37">
            <v>18.511250218523632</v>
          </cell>
          <cell r="V37">
            <v>28.937300829462252</v>
          </cell>
          <cell r="W37">
            <v>0.34200087095620557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2.1874070050904897</v>
          </cell>
          <cell r="U39">
            <v>8.5890570413253253E-4</v>
          </cell>
          <cell r="V39">
            <v>3.1166998128913419</v>
          </cell>
          <cell r="W39">
            <v>0.98841007039498519</v>
          </cell>
          <cell r="X39">
            <v>0</v>
          </cell>
        </row>
        <row r="40">
          <cell r="T40">
            <v>1.5</v>
          </cell>
          <cell r="U40">
            <v>11.306912109375</v>
          </cell>
          <cell r="V40">
            <v>124.95584249070536</v>
          </cell>
          <cell r="W40">
            <v>29.475134675869491</v>
          </cell>
          <cell r="X40">
            <v>0</v>
          </cell>
        </row>
        <row r="41">
          <cell r="T41">
            <v>17.116756732826516</v>
          </cell>
          <cell r="U41">
            <v>1.4169866943359375</v>
          </cell>
          <cell r="V41">
            <v>0</v>
          </cell>
          <cell r="W41">
            <v>0</v>
          </cell>
          <cell r="X41">
            <v>14.232306217999398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2.0327553633446804</v>
          </cell>
        </row>
        <row r="43">
          <cell r="T43">
            <v>0</v>
          </cell>
          <cell r="U43">
            <v>0.671413025716175</v>
          </cell>
          <cell r="V43">
            <v>0.19325490667833059</v>
          </cell>
          <cell r="W43">
            <v>0.13103912510682203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1.2844353845350245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4.6467534179687497</v>
          </cell>
        </row>
        <row r="53">
          <cell r="E53">
            <v>2.6585092475046008</v>
          </cell>
        </row>
        <row r="54">
          <cell r="E54">
            <v>39.848807090011732</v>
          </cell>
        </row>
        <row r="55">
          <cell r="E55">
            <v>4.780741280438523</v>
          </cell>
        </row>
        <row r="56">
          <cell r="E56">
            <v>30.295802166304487</v>
          </cell>
        </row>
        <row r="57">
          <cell r="E57">
            <v>35.496713960556022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ésultats"/>
      <sheetName val="T energie vecteurs"/>
      <sheetName val="T energie usages"/>
      <sheetName val="G energie"/>
      <sheetName val="G mix élec"/>
      <sheetName val="G mix carb"/>
      <sheetName val="G mix gaz"/>
      <sheetName val="T CO2"/>
      <sheetName val="G CO2"/>
      <sheetName val="T parc auto"/>
      <sheetName val="G parc auto"/>
      <sheetName val="T logement"/>
      <sheetName val="G parc logt"/>
      <sheetName val="Table Graphs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>
        <row r="4">
          <cell r="A4" t="str">
            <v>TEND</v>
          </cell>
        </row>
        <row r="5">
          <cell r="I5">
            <v>34.664492700000004</v>
          </cell>
          <cell r="J5">
            <v>34.956187980000003</v>
          </cell>
          <cell r="K5">
            <v>35.116030049999999</v>
          </cell>
          <cell r="L5">
            <v>35.22984451</v>
          </cell>
          <cell r="M5">
            <v>35.293663940000002</v>
          </cell>
          <cell r="N5">
            <v>35.310390290000001</v>
          </cell>
          <cell r="O5">
            <v>35.378433780000002</v>
          </cell>
          <cell r="P5">
            <v>35.496856720000004</v>
          </cell>
          <cell r="Q5">
            <v>35.653829440000003</v>
          </cell>
          <cell r="R5">
            <v>35.834650719999999</v>
          </cell>
          <cell r="S5">
            <v>36.029956510000005</v>
          </cell>
          <cell r="T5">
            <v>36.22702245</v>
          </cell>
          <cell r="U5">
            <v>36.422585409999996</v>
          </cell>
          <cell r="V5">
            <v>36.615497920000003</v>
          </cell>
          <cell r="W5">
            <v>36.806113070000002</v>
          </cell>
          <cell r="X5">
            <v>36.99621071</v>
          </cell>
          <cell r="Y5">
            <v>37.184294620000003</v>
          </cell>
          <cell r="Z5">
            <v>37.372872549999997</v>
          </cell>
          <cell r="AA5">
            <v>37.563526299999999</v>
          </cell>
          <cell r="AB5">
            <v>37.757729379999994</v>
          </cell>
          <cell r="AC5">
            <v>37.955981359999996</v>
          </cell>
          <cell r="AD5">
            <v>38.166927919999999</v>
          </cell>
          <cell r="AE5">
            <v>38.388725370000003</v>
          </cell>
          <cell r="AF5">
            <v>38.617999920000003</v>
          </cell>
          <cell r="AG5">
            <v>38.852641049999995</v>
          </cell>
          <cell r="AH5">
            <v>39.090289320000004</v>
          </cell>
          <cell r="AI5">
            <v>39.328744280000002</v>
          </cell>
          <cell r="AJ5">
            <v>39.56777889</v>
          </cell>
          <cell r="AK5">
            <v>39.807161919999999</v>
          </cell>
          <cell r="AL5">
            <v>40.046711999999999</v>
          </cell>
          <cell r="AM5">
            <v>40.288447350000006</v>
          </cell>
        </row>
        <row r="6">
          <cell r="I6">
            <v>8.5699726798540449E-3</v>
          </cell>
          <cell r="J6">
            <v>1.3125767536852568E-2</v>
          </cell>
          <cell r="K6">
            <v>2.093814652035246E-2</v>
          </cell>
          <cell r="L6">
            <v>2.9339596650975963E-2</v>
          </cell>
          <cell r="M6">
            <v>3.8422705171822412E-2</v>
          </cell>
          <cell r="N6">
            <v>4.8298948326351107E-2</v>
          </cell>
          <cell r="O6">
            <v>5.9426982864022086E-2</v>
          </cell>
          <cell r="P6">
            <v>7.1945526561541698E-2</v>
          </cell>
          <cell r="Q6">
            <v>8.5942049539349558E-2</v>
          </cell>
          <cell r="R6">
            <v>0.10147172535354351</v>
          </cell>
          <cell r="S6">
            <v>0.11859008108472456</v>
          </cell>
          <cell r="T6">
            <v>0.13730358074183932</v>
          </cell>
          <cell r="U6">
            <v>0.15763780877629907</v>
          </cell>
          <cell r="V6">
            <v>0.17959577390884213</v>
          </cell>
          <cell r="W6">
            <v>0.20315166958215294</v>
          </cell>
          <cell r="X6">
            <v>0.22824904180571959</v>
          </cell>
          <cell r="Y6">
            <v>0.2547637951132391</v>
          </cell>
          <cell r="Z6">
            <v>0.28256330245612871</v>
          </cell>
          <cell r="AA6">
            <v>0.31147078409409074</v>
          </cell>
          <cell r="AB6">
            <v>0.34127816401018973</v>
          </cell>
          <cell r="AC6">
            <v>0.3717464103001657</v>
          </cell>
          <cell r="AD6">
            <v>0.40269710709271045</v>
          </cell>
          <cell r="AE6">
            <v>0.43384849821076515</v>
          </cell>
          <cell r="AF6">
            <v>0.464913357170052</v>
          </cell>
          <cell r="AG6">
            <v>0.49563467577965337</v>
          </cell>
          <cell r="AH6">
            <v>0.52577836510113596</v>
          </cell>
          <cell r="AI6">
            <v>0.55514202702634574</v>
          </cell>
          <cell r="AJ6">
            <v>0.58357173153926301</v>
          </cell>
          <cell r="AK6">
            <v>0.61094374421556352</v>
          </cell>
          <cell r="AL6">
            <v>0.63716406480512056</v>
          </cell>
          <cell r="AM6">
            <v>0.66218106938290833</v>
          </cell>
        </row>
      </sheetData>
      <sheetData sheetId="10" refreshError="1"/>
      <sheetData sheetId="11"/>
      <sheetData sheetId="12" refreshError="1"/>
      <sheetData sheetId="13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2">
    <tabColor rgb="FF0070C0"/>
  </sheetPr>
  <dimension ref="A1:BF524"/>
  <sheetViews>
    <sheetView topLeftCell="I1" zoomScale="90" zoomScaleNormal="90" workbookViewId="0">
      <selection activeCell="T5" sqref="T5"/>
    </sheetView>
  </sheetViews>
  <sheetFormatPr baseColWidth="10" defaultRowHeight="15" x14ac:dyDescent="0.25"/>
  <cols>
    <col min="2" max="2" width="14.42578125" customWidth="1"/>
    <col min="3" max="3" width="18.5703125" bestFit="1" customWidth="1"/>
    <col min="4" max="4" width="18.5703125" customWidth="1"/>
    <col min="5" max="8" width="5.5703125" customWidth="1"/>
    <col min="9" max="23" width="7.42578125" customWidth="1"/>
    <col min="25" max="58" width="11.42578125" style="3"/>
  </cols>
  <sheetData>
    <row r="1" spans="1:29" ht="28.5" x14ac:dyDescent="0.45">
      <c r="A1" s="171" t="s">
        <v>97</v>
      </c>
      <c r="B1" s="3"/>
      <c r="C1" s="3"/>
      <c r="D1" s="3" t="s">
        <v>523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9" ht="23.25" x14ac:dyDescent="0.35">
      <c r="A2" s="46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9" ht="21" x14ac:dyDescent="0.35">
      <c r="A3" s="172" t="s">
        <v>81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9" ht="23.25" x14ac:dyDescent="0.35">
      <c r="A4" s="161" t="str">
        <f>Résultats!B1</f>
        <v>SNBC3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9" s="3" customFormat="1" ht="23.25" x14ac:dyDescent="0.35">
      <c r="A5" s="46"/>
      <c r="D5" s="7"/>
      <c r="E5" s="235">
        <f>Résultats!E1</f>
        <v>4</v>
      </c>
      <c r="F5" s="235">
        <f>E5+9</f>
        <v>13</v>
      </c>
      <c r="G5" s="235">
        <f>F5+3</f>
        <v>16</v>
      </c>
      <c r="H5" s="235">
        <f t="shared" ref="H5:S5" si="0">G5+1</f>
        <v>17</v>
      </c>
      <c r="I5" s="235">
        <f t="shared" si="0"/>
        <v>18</v>
      </c>
      <c r="J5" s="235">
        <f t="shared" si="0"/>
        <v>19</v>
      </c>
      <c r="K5" s="235">
        <f t="shared" si="0"/>
        <v>20</v>
      </c>
      <c r="L5" s="235">
        <f t="shared" si="0"/>
        <v>21</v>
      </c>
      <c r="M5" s="235">
        <f t="shared" si="0"/>
        <v>22</v>
      </c>
      <c r="N5" s="235">
        <f t="shared" si="0"/>
        <v>23</v>
      </c>
      <c r="O5" s="235">
        <f t="shared" si="0"/>
        <v>24</v>
      </c>
      <c r="P5" s="235">
        <f t="shared" si="0"/>
        <v>25</v>
      </c>
      <c r="Q5" s="235">
        <f t="shared" si="0"/>
        <v>26</v>
      </c>
      <c r="R5" s="235">
        <f t="shared" si="0"/>
        <v>27</v>
      </c>
      <c r="S5" s="235">
        <f t="shared" si="0"/>
        <v>28</v>
      </c>
      <c r="T5" s="235">
        <f>S5+5</f>
        <v>33</v>
      </c>
      <c r="U5" s="235">
        <f>T5+5</f>
        <v>38</v>
      </c>
      <c r="V5" s="235">
        <f>U5+5</f>
        <v>43</v>
      </c>
      <c r="W5" s="235">
        <f>V5+5</f>
        <v>48</v>
      </c>
    </row>
    <row r="6" spans="1:29" x14ac:dyDescent="0.25">
      <c r="A6" s="3"/>
      <c r="B6" s="168"/>
      <c r="C6" s="2"/>
      <c r="D6" s="15"/>
      <c r="E6" s="4">
        <v>2006</v>
      </c>
      <c r="F6" s="4">
        <v>2015</v>
      </c>
      <c r="G6" s="20">
        <v>2018</v>
      </c>
      <c r="H6" s="27">
        <v>2019</v>
      </c>
      <c r="I6" s="83">
        <v>2020</v>
      </c>
      <c r="J6" s="91">
        <v>2021</v>
      </c>
      <c r="K6" s="27">
        <v>2022</v>
      </c>
      <c r="L6" s="27">
        <v>2023</v>
      </c>
      <c r="M6" s="27">
        <v>2024</v>
      </c>
      <c r="N6" s="83">
        <v>2025</v>
      </c>
      <c r="O6" s="91">
        <v>2026</v>
      </c>
      <c r="P6" s="27">
        <v>2027</v>
      </c>
      <c r="Q6" s="27">
        <v>2028</v>
      </c>
      <c r="R6" s="27">
        <v>2029</v>
      </c>
      <c r="S6" s="92">
        <v>2030</v>
      </c>
      <c r="T6" s="93">
        <v>2035</v>
      </c>
      <c r="U6" s="93">
        <v>2040</v>
      </c>
      <c r="V6" s="93">
        <v>2045</v>
      </c>
      <c r="W6" s="93">
        <v>2050</v>
      </c>
      <c r="X6" s="3"/>
      <c r="Y6" s="19"/>
      <c r="Z6" s="166" t="s">
        <v>90</v>
      </c>
      <c r="AA6" s="166"/>
      <c r="AB6" s="166"/>
      <c r="AC6" s="38"/>
    </row>
    <row r="7" spans="1:29" ht="15" customHeight="1" x14ac:dyDescent="0.25">
      <c r="A7" s="3"/>
      <c r="B7" s="299" t="s">
        <v>0</v>
      </c>
      <c r="C7" s="5" t="s">
        <v>1</v>
      </c>
      <c r="D7" s="2"/>
      <c r="E7" s="6">
        <f>SUM(E8:E9)</f>
        <v>89.447820110999999</v>
      </c>
      <c r="F7" s="6">
        <f>SUM(F8:F9)</f>
        <v>74.147664801000005</v>
      </c>
      <c r="G7" s="84">
        <f t="shared" ref="G7:R7" si="1">SUM(G8:G9)</f>
        <v>71.777377572999995</v>
      </c>
      <c r="H7" s="6">
        <f t="shared" si="1"/>
        <v>71.052618050999996</v>
      </c>
      <c r="I7" s="85">
        <f t="shared" si="1"/>
        <v>70.495941844000001</v>
      </c>
      <c r="J7" s="84">
        <f t="shared" si="1"/>
        <v>70.863913744000001</v>
      </c>
      <c r="K7" s="6">
        <f t="shared" si="1"/>
        <v>70.943863200999999</v>
      </c>
      <c r="L7" s="6">
        <f t="shared" si="1"/>
        <v>70.998968744999999</v>
      </c>
      <c r="M7" s="6">
        <f t="shared" si="1"/>
        <v>69.969616209999998</v>
      </c>
      <c r="N7" s="85">
        <f t="shared" si="1"/>
        <v>68.654848471999998</v>
      </c>
      <c r="O7" s="84">
        <f t="shared" si="1"/>
        <v>67.573228428999997</v>
      </c>
      <c r="P7" s="6">
        <f t="shared" si="1"/>
        <v>66.913264596999994</v>
      </c>
      <c r="Q7" s="6">
        <f t="shared" si="1"/>
        <v>66.548681146999996</v>
      </c>
      <c r="R7" s="6">
        <f t="shared" si="1"/>
        <v>66.396082152000005</v>
      </c>
      <c r="S7" s="85">
        <f>SUM(S8:S9)</f>
        <v>66.376689077999998</v>
      </c>
      <c r="T7" s="94">
        <f>SUM(T8:T9)</f>
        <v>65.360858190000002</v>
      </c>
      <c r="U7" s="94">
        <f>SUM(U8:U9)</f>
        <v>63.648993116</v>
      </c>
      <c r="V7" s="94">
        <f>SUM(V8:V9)</f>
        <v>61.981661997000003</v>
      </c>
      <c r="W7" s="94">
        <f>SUM(W8:W9)</f>
        <v>60.627011872999994</v>
      </c>
      <c r="X7" s="3"/>
      <c r="Y7" s="75"/>
      <c r="Z7" s="194"/>
      <c r="AA7" s="195">
        <v>2020</v>
      </c>
      <c r="AB7" s="195">
        <v>2030</v>
      </c>
      <c r="AC7" s="196">
        <v>2050</v>
      </c>
    </row>
    <row r="8" spans="1:29" x14ac:dyDescent="0.25">
      <c r="A8" s="3"/>
      <c r="B8" s="300"/>
      <c r="C8" s="3" t="s">
        <v>2</v>
      </c>
      <c r="D8" s="15" t="s">
        <v>384</v>
      </c>
      <c r="E8" s="16">
        <f>VLOOKUP($D8,Résultats!$B$2:$AX$476,E$5,FALSE)</f>
        <v>88.747785539999995</v>
      </c>
      <c r="F8" s="16">
        <f>VLOOKUP($D8,Résultats!$B$2:$AX$476,F$5,FALSE)</f>
        <v>70.502560200000005</v>
      </c>
      <c r="G8" s="22">
        <f>VLOOKUP($D8,Résultats!$B$2:$AX$476,G$5,FALSE)</f>
        <v>67.642977950000002</v>
      </c>
      <c r="H8" s="16">
        <f>VLOOKUP($D8,Résultats!$B$2:$AX$476,H$5,FALSE)</f>
        <v>66.739395139999999</v>
      </c>
      <c r="I8" s="86">
        <f>VLOOKUP($D8,Résultats!$B$2:$AX$476,I$5,FALSE)</f>
        <v>67.152696840000004</v>
      </c>
      <c r="J8" s="22">
        <f>VLOOKUP($D8,Résultats!$B$2:$AX$476,J$5,FALSE)</f>
        <v>67.320377930000006</v>
      </c>
      <c r="K8" s="16">
        <f>VLOOKUP($D8,Résultats!$B$2:$AX$476,K$5,FALSE)</f>
        <v>67.217744850000003</v>
      </c>
      <c r="L8" s="16">
        <f>VLOOKUP($D8,Résultats!$B$2:$AX$476,L$5,FALSE)</f>
        <v>67.095555649999994</v>
      </c>
      <c r="M8" s="16">
        <f>VLOOKUP($D8,Résultats!$B$2:$AX$476,M$5,FALSE)</f>
        <v>66.010039750000004</v>
      </c>
      <c r="N8" s="86">
        <f>VLOOKUP($D8,Résultats!$B$2:$AX$476,N$5,FALSE)</f>
        <v>64.658510109999995</v>
      </c>
      <c r="O8" s="22">
        <f>VLOOKUP($D8,Résultats!$B$2:$AX$476,O$5,FALSE)</f>
        <v>63.643953500000002</v>
      </c>
      <c r="P8" s="16">
        <f>VLOOKUP($D8,Résultats!$B$2:$AX$476,P$5,FALSE)</f>
        <v>63.026432229999998</v>
      </c>
      <c r="Q8" s="16">
        <f>VLOOKUP($D8,Résultats!$B$2:$AX$476,Q$5,FALSE)</f>
        <v>62.687075669999999</v>
      </c>
      <c r="R8" s="16">
        <f>VLOOKUP($D8,Résultats!$B$2:$AX$476,R$5,FALSE)</f>
        <v>62.5468373</v>
      </c>
      <c r="S8" s="86">
        <f>VLOOKUP($D8,Résultats!$B$2:$AX$476,S$5,FALSE)</f>
        <v>62.532003600000003</v>
      </c>
      <c r="T8" s="95">
        <f>VLOOKUP($D8,Résultats!$B$2:$AX$476,T$5,FALSE)</f>
        <v>61.611057959999997</v>
      </c>
      <c r="U8" s="95">
        <f>VLOOKUP($D8,Résultats!$B$2:$AX$476,U$5,FALSE)</f>
        <v>60.008742499999997</v>
      </c>
      <c r="V8" s="95">
        <f>VLOOKUP($D8,Résultats!$B$2:$AX$476,V$5,FALSE)</f>
        <v>58.38012732</v>
      </c>
      <c r="W8" s="95">
        <f>VLOOKUP($D8,Résultats!$B$2:$AX$476,W$5,FALSE)</f>
        <v>57.017607409999997</v>
      </c>
      <c r="X8" s="45">
        <f>W8-'[1]Cibles THREEME'!$H4</f>
        <v>46.617000178808503</v>
      </c>
      <c r="Y8" s="75"/>
      <c r="Z8" s="198" t="s">
        <v>68</v>
      </c>
      <c r="AA8" s="199">
        <f>I27</f>
        <v>230.63347558520002</v>
      </c>
      <c r="AB8" s="199">
        <f>S27</f>
        <v>222.6483353452</v>
      </c>
      <c r="AC8" s="89">
        <f>W27</f>
        <v>190.18987094459999</v>
      </c>
    </row>
    <row r="9" spans="1:29" x14ac:dyDescent="0.25">
      <c r="A9" s="3"/>
      <c r="B9" s="301"/>
      <c r="C9" s="7" t="s">
        <v>3</v>
      </c>
      <c r="D9" s="15" t="s">
        <v>385</v>
      </c>
      <c r="E9" s="16">
        <f>VLOOKUP($D9,Résultats!$B$2:$AX$476,E$5,FALSE)</f>
        <v>0.70003457099999999</v>
      </c>
      <c r="F9" s="16">
        <f>VLOOKUP($D9,Résultats!$B$2:$AX$476,F$5,FALSE)</f>
        <v>3.6451046009999999</v>
      </c>
      <c r="G9" s="22">
        <f>VLOOKUP($D9,Résultats!$B$2:$AX$476,G$5,FALSE)</f>
        <v>4.1343996230000002</v>
      </c>
      <c r="H9" s="16">
        <f>VLOOKUP($D9,Résultats!$B$2:$AX$476,H$5,FALSE)</f>
        <v>4.3132229110000004</v>
      </c>
      <c r="I9" s="86">
        <f>VLOOKUP($D9,Résultats!$B$2:$AX$476,I$5,FALSE)</f>
        <v>3.3432450039999999</v>
      </c>
      <c r="J9" s="22">
        <f>VLOOKUP($D9,Résultats!$B$2:$AX$476,J$5,FALSE)</f>
        <v>3.5435358140000002</v>
      </c>
      <c r="K9" s="16">
        <f>VLOOKUP($D9,Résultats!$B$2:$AX$476,K$5,FALSE)</f>
        <v>3.7261183510000002</v>
      </c>
      <c r="L9" s="16">
        <f>VLOOKUP($D9,Résultats!$B$2:$AX$476,L$5,FALSE)</f>
        <v>3.9034130949999999</v>
      </c>
      <c r="M9" s="16">
        <f>VLOOKUP($D9,Résultats!$B$2:$AX$476,M$5,FALSE)</f>
        <v>3.9595764600000001</v>
      </c>
      <c r="N9" s="86">
        <f>VLOOKUP($D9,Résultats!$B$2:$AX$476,N$5,FALSE)</f>
        <v>3.9963383619999999</v>
      </c>
      <c r="O9" s="22">
        <f>VLOOKUP($D9,Résultats!$B$2:$AX$476,O$5,FALSE)</f>
        <v>3.929274929</v>
      </c>
      <c r="P9" s="16">
        <f>VLOOKUP($D9,Résultats!$B$2:$AX$476,P$5,FALSE)</f>
        <v>3.8868323669999998</v>
      </c>
      <c r="Q9" s="16">
        <f>VLOOKUP($D9,Résultats!$B$2:$AX$476,Q$5,FALSE)</f>
        <v>3.8616054769999999</v>
      </c>
      <c r="R9" s="16">
        <f>VLOOKUP($D9,Résultats!$B$2:$AX$476,R$5,FALSE)</f>
        <v>3.849244852</v>
      </c>
      <c r="S9" s="86">
        <f>VLOOKUP($D9,Résultats!$B$2:$AX$476,S$5,FALSE)</f>
        <v>3.8446854780000002</v>
      </c>
      <c r="T9" s="95">
        <f>VLOOKUP($D9,Résultats!$B$2:$AX$476,T$5,FALSE)</f>
        <v>3.74980023</v>
      </c>
      <c r="U9" s="95">
        <f>VLOOKUP($D9,Résultats!$B$2:$AX$476,U$5,FALSE)</f>
        <v>3.6402506159999999</v>
      </c>
      <c r="V9" s="95">
        <f>VLOOKUP($D9,Résultats!$B$2:$AX$476,V$5,FALSE)</f>
        <v>3.6015346770000001</v>
      </c>
      <c r="W9" s="95">
        <f>VLOOKUP($D9,Résultats!$B$2:$AX$476,W$5,FALSE)</f>
        <v>3.6094044630000002</v>
      </c>
      <c r="X9" s="45">
        <f>W9-'[1]Cibles THREEME'!$H5</f>
        <v>0.11256324742291746</v>
      </c>
      <c r="Y9" s="75"/>
      <c r="Z9" s="75"/>
      <c r="AA9" s="75"/>
      <c r="AB9" s="75"/>
      <c r="AC9" s="75"/>
    </row>
    <row r="10" spans="1:29" ht="15" customHeight="1" x14ac:dyDescent="0.25">
      <c r="A10" s="3"/>
      <c r="B10" s="299" t="s">
        <v>4</v>
      </c>
      <c r="C10" s="5" t="s">
        <v>1</v>
      </c>
      <c r="D10" s="2"/>
      <c r="E10" s="8">
        <f>SUM(E11:E18)</f>
        <v>135.21335642290001</v>
      </c>
      <c r="F10" s="8">
        <f>SUM(F11:F18)</f>
        <v>141.23996720969998</v>
      </c>
      <c r="G10" s="21">
        <f t="shared" ref="G10:R10" si="2">SUM(G11:G18)</f>
        <v>136.10478738540002</v>
      </c>
      <c r="H10" s="8">
        <f t="shared" si="2"/>
        <v>132.25060346429999</v>
      </c>
      <c r="I10" s="87">
        <f t="shared" si="2"/>
        <v>123.02550504189999</v>
      </c>
      <c r="J10" s="21">
        <f t="shared" si="2"/>
        <v>118.51505881929998</v>
      </c>
      <c r="K10" s="8">
        <f t="shared" si="2"/>
        <v>115.36293183790002</v>
      </c>
      <c r="L10" s="8">
        <f t="shared" si="2"/>
        <v>112.91108681469998</v>
      </c>
      <c r="M10" s="8">
        <f t="shared" si="2"/>
        <v>121.5464083392</v>
      </c>
      <c r="N10" s="87">
        <f t="shared" si="2"/>
        <v>129.12749948699999</v>
      </c>
      <c r="O10" s="21">
        <f t="shared" si="2"/>
        <v>127.77015948309999</v>
      </c>
      <c r="P10" s="8">
        <f t="shared" si="2"/>
        <v>126.10446043060001</v>
      </c>
      <c r="Q10" s="8">
        <f t="shared" si="2"/>
        <v>124.4895608873</v>
      </c>
      <c r="R10" s="8">
        <f t="shared" si="2"/>
        <v>122.78434790509999</v>
      </c>
      <c r="S10" s="87">
        <f>SUM(S11:S18)</f>
        <v>121.3489061909</v>
      </c>
      <c r="T10" s="96">
        <f>SUM(T11:T18)</f>
        <v>108.85268072160001</v>
      </c>
      <c r="U10" s="96">
        <f>SUM(U11:U18)</f>
        <v>100.92398132169998</v>
      </c>
      <c r="V10" s="96">
        <f>SUM(V11:V18)</f>
        <v>95.297568234399989</v>
      </c>
      <c r="W10" s="96">
        <f>SUM(W11:W18)</f>
        <v>92.74046123490001</v>
      </c>
      <c r="X10" s="45"/>
      <c r="Y10" s="75"/>
      <c r="Z10" s="75"/>
      <c r="AA10" s="75"/>
      <c r="AB10" s="75"/>
      <c r="AC10" s="75"/>
    </row>
    <row r="11" spans="1:29" x14ac:dyDescent="0.25">
      <c r="A11" s="3"/>
      <c r="B11" s="300"/>
      <c r="C11" s="3" t="s">
        <v>5</v>
      </c>
      <c r="D11" s="3" t="s">
        <v>386</v>
      </c>
      <c r="E11" s="16">
        <f>VLOOKUP($D11,Résultats!$B$2:$AX$476,E$5,FALSE)</f>
        <v>118.47422469999999</v>
      </c>
      <c r="F11" s="16">
        <f>VLOOKUP($D11,Résultats!$B$2:$AX$476,F$5,FALSE)</f>
        <v>125.195652</v>
      </c>
      <c r="G11" s="22">
        <f>VLOOKUP($D11,Résultats!$B$2:$AX$476,G$5,FALSE)</f>
        <v>117.6849642</v>
      </c>
      <c r="H11" s="16">
        <f>VLOOKUP($D11,Résultats!$B$2:$AX$476,H$5,FALSE)</f>
        <v>113.114419</v>
      </c>
      <c r="I11" s="86">
        <f>VLOOKUP($D11,Résultats!$B$2:$AX$476,I$5,FALSE)</f>
        <v>103.28964329999999</v>
      </c>
      <c r="J11" s="22">
        <f>VLOOKUP($D11,Résultats!$B$2:$AX$476,J$5,FALSE)</f>
        <v>99.55357789</v>
      </c>
      <c r="K11" s="16">
        <f>VLOOKUP($D11,Résultats!$B$2:$AX$476,K$5,FALSE)</f>
        <v>96.99529665</v>
      </c>
      <c r="L11" s="16">
        <f>VLOOKUP($D11,Résultats!$B$2:$AX$476,L$5,FALSE)</f>
        <v>95.059298819999995</v>
      </c>
      <c r="M11" s="16">
        <f>VLOOKUP($D11,Résultats!$B$2:$AX$476,M$5,FALSE)</f>
        <v>102.7593717</v>
      </c>
      <c r="N11" s="86">
        <f>VLOOKUP($D11,Résultats!$B$2:$AX$476,N$5,FALSE)</f>
        <v>109.6166887</v>
      </c>
      <c r="O11" s="22">
        <f>VLOOKUP($D11,Résultats!$B$2:$AX$476,O$5,FALSE)</f>
        <v>108.11134869999999</v>
      </c>
      <c r="P11" s="16">
        <f>VLOOKUP($D11,Résultats!$B$2:$AX$476,P$5,FALSE)</f>
        <v>106.36824</v>
      </c>
      <c r="Q11" s="16">
        <f>VLOOKUP($D11,Résultats!$B$2:$AX$476,Q$5,FALSE)</f>
        <v>104.6910237</v>
      </c>
      <c r="R11" s="16">
        <f>VLOOKUP($D11,Résultats!$B$2:$AX$476,R$5,FALSE)</f>
        <v>102.9964112</v>
      </c>
      <c r="S11" s="86">
        <f>VLOOKUP($D11,Résultats!$B$2:$AX$476,S$5,FALSE)</f>
        <v>101.5466632</v>
      </c>
      <c r="T11" s="95">
        <f>VLOOKUP($D11,Résultats!$B$2:$AX$476,T$5,FALSE)</f>
        <v>86.777851949999999</v>
      </c>
      <c r="U11" s="95">
        <f>VLOOKUP($D11,Résultats!$B$2:$AX$476,U$5,FALSE)</f>
        <v>75.704903509999994</v>
      </c>
      <c r="V11" s="95">
        <f>VLOOKUP($D11,Résultats!$B$2:$AX$476,V$5,FALSE)</f>
        <v>66.605290229999994</v>
      </c>
      <c r="W11" s="95">
        <f>VLOOKUP($D11,Résultats!$B$2:$AX$476,W$5,FALSE)</f>
        <v>58.50150154</v>
      </c>
      <c r="X11" s="45">
        <f>W11-'[1]Cibles THREEME'!$H10</f>
        <v>55.843798108435863</v>
      </c>
      <c r="Y11" s="75"/>
      <c r="Z11" s="75"/>
      <c r="AA11" s="75"/>
      <c r="AB11" s="75"/>
      <c r="AC11" s="75"/>
    </row>
    <row r="12" spans="1:29" x14ac:dyDescent="0.25">
      <c r="A12" s="3"/>
      <c r="B12" s="300"/>
      <c r="C12" s="3" t="s">
        <v>6</v>
      </c>
      <c r="D12" s="3" t="s">
        <v>387</v>
      </c>
      <c r="E12" s="16">
        <f>VLOOKUP($D12,Résultats!$B$2:$AX$476,E$5,FALSE)</f>
        <v>1.321055477</v>
      </c>
      <c r="F12" s="16">
        <f>VLOOKUP($D12,Résultats!$B$2:$AX$476,F$5,FALSE)</f>
        <v>0.60013747719999999</v>
      </c>
      <c r="G12" s="22">
        <f>VLOOKUP($D12,Résultats!$B$2:$AX$476,G$5,FALSE)</f>
        <v>0.43012380690000002</v>
      </c>
      <c r="H12" s="16">
        <f>VLOOKUP($D12,Résultats!$B$2:$AX$476,H$5,FALSE)</f>
        <v>0.37764114430000001</v>
      </c>
      <c r="I12" s="86">
        <f>VLOOKUP($D12,Résultats!$B$2:$AX$476,I$5,FALSE)</f>
        <v>0.32753528009999999</v>
      </c>
      <c r="J12" s="22">
        <f>VLOOKUP($D12,Résultats!$B$2:$AX$476,J$5,FALSE)</f>
        <v>0.5138060069</v>
      </c>
      <c r="K12" s="16">
        <f>VLOOKUP($D12,Résultats!$B$2:$AX$476,K$5,FALSE)</f>
        <v>0.68501829999999997</v>
      </c>
      <c r="L12" s="16">
        <f>VLOOKUP($D12,Résultats!$B$2:$AX$476,L$5,FALSE)</f>
        <v>0.84410526529999996</v>
      </c>
      <c r="M12" s="16">
        <f>VLOOKUP($D12,Résultats!$B$2:$AX$476,M$5,FALSE)</f>
        <v>0.78861102819999995</v>
      </c>
      <c r="N12" s="86">
        <f>VLOOKUP($D12,Résultats!$B$2:$AX$476,N$5,FALSE)</f>
        <v>0.71087133920000001</v>
      </c>
      <c r="O12" s="22">
        <f>VLOOKUP($D12,Résultats!$B$2:$AX$476,O$5,FALSE)</f>
        <v>0.69564162439999999</v>
      </c>
      <c r="P12" s="16">
        <f>VLOOKUP($D12,Résultats!$B$2:$AX$476,P$5,FALSE)</f>
        <v>0.67903352959999996</v>
      </c>
      <c r="Q12" s="16">
        <f>VLOOKUP($D12,Résultats!$B$2:$AX$476,Q$5,FALSE)</f>
        <v>0.66300650350000001</v>
      </c>
      <c r="R12" s="16">
        <f>VLOOKUP($D12,Résultats!$B$2:$AX$476,R$5,FALSE)</f>
        <v>0.64722788630000005</v>
      </c>
      <c r="S12" s="86">
        <f>VLOOKUP($D12,Résultats!$B$2:$AX$476,S$5,FALSE)</f>
        <v>0.63314305959999995</v>
      </c>
      <c r="T12" s="95">
        <f>VLOOKUP($D12,Résultats!$B$2:$AX$476,T$5,FALSE)</f>
        <v>0.63718994520000005</v>
      </c>
      <c r="U12" s="95">
        <f>VLOOKUP($D12,Résultats!$B$2:$AX$476,U$5,FALSE)</f>
        <v>0.59015273229999998</v>
      </c>
      <c r="V12" s="95">
        <f>VLOOKUP($D12,Résultats!$B$2:$AX$476,V$5,FALSE)</f>
        <v>0.62378548909999998</v>
      </c>
      <c r="W12" s="95">
        <f>VLOOKUP($D12,Résultats!$B$2:$AX$476,W$5,FALSE)</f>
        <v>0.64663363470000002</v>
      </c>
      <c r="X12" s="45">
        <f>W12-'[1]Cibles THREEME'!$H11</f>
        <v>0.64663363470000002</v>
      </c>
      <c r="Y12" s="75"/>
      <c r="Z12" s="200"/>
      <c r="AA12" s="188"/>
      <c r="AB12" s="188"/>
      <c r="AC12" s="188"/>
    </row>
    <row r="13" spans="1:29" x14ac:dyDescent="0.25">
      <c r="A13" s="3"/>
      <c r="B13" s="300"/>
      <c r="C13" s="3" t="s">
        <v>7</v>
      </c>
      <c r="D13" s="3" t="s">
        <v>388</v>
      </c>
      <c r="E13" s="16">
        <f>VLOOKUP($D13,Résultats!$B$2:$AX$476,E$5,FALSE)</f>
        <v>3.5862282059999999</v>
      </c>
      <c r="F13" s="16">
        <f>VLOOKUP($D13,Résultats!$B$2:$AX$476,F$5,FALSE)</f>
        <v>2.6827340959999999</v>
      </c>
      <c r="G13" s="22">
        <f>VLOOKUP($D13,Résultats!$B$2:$AX$476,G$5,FALSE)</f>
        <v>3.4773300759999999</v>
      </c>
      <c r="H13" s="16">
        <f>VLOOKUP($D13,Résultats!$B$2:$AX$476,H$5,FALSE)</f>
        <v>3.7202158910000001</v>
      </c>
      <c r="I13" s="86">
        <f>VLOOKUP($D13,Résultats!$B$2:$AX$476,I$5,FALSE)</f>
        <v>5.7528590199999998</v>
      </c>
      <c r="J13" s="22">
        <f>VLOOKUP($D13,Résultats!$B$2:$AX$476,J$5,FALSE)</f>
        <v>4.2140884229999998</v>
      </c>
      <c r="K13" s="16">
        <f>VLOOKUP($D13,Résultats!$B$2:$AX$476,K$5,FALSE)</f>
        <v>2.8632353880000001</v>
      </c>
      <c r="L13" s="16">
        <f>VLOOKUP($D13,Résultats!$B$2:$AX$476,L$5,FALSE)</f>
        <v>1.6382203829999999</v>
      </c>
      <c r="M13" s="16">
        <f>VLOOKUP($D13,Résultats!$B$2:$AX$476,M$5,FALSE)</f>
        <v>1.6837142</v>
      </c>
      <c r="N13" s="86">
        <f>VLOOKUP($D13,Résultats!$B$2:$AX$476,N$5,FALSE)</f>
        <v>1.7059841149999999</v>
      </c>
      <c r="O13" s="22">
        <f>VLOOKUP($D13,Résultats!$B$2:$AX$476,O$5,FALSE)</f>
        <v>1.6681833319999999</v>
      </c>
      <c r="P13" s="16">
        <f>VLOOKUP($D13,Résultats!$B$2:$AX$476,P$5,FALSE)</f>
        <v>1.6272178639999999</v>
      </c>
      <c r="Q13" s="16">
        <f>VLOOKUP($D13,Résultats!$B$2:$AX$476,Q$5,FALSE)</f>
        <v>1.5877831549999999</v>
      </c>
      <c r="R13" s="16">
        <f>VLOOKUP($D13,Résultats!$B$2:$AX$476,R$5,FALSE)</f>
        <v>1.5496597459999999</v>
      </c>
      <c r="S13" s="86">
        <f>VLOOKUP($D13,Résultats!$B$2:$AX$476,S$5,FALSE)</f>
        <v>1.5156061599999999</v>
      </c>
      <c r="T13" s="95">
        <f>VLOOKUP($D13,Résultats!$B$2:$AX$476,T$5,FALSE)</f>
        <v>1.4159774970000001</v>
      </c>
      <c r="U13" s="95">
        <f>VLOOKUP($D13,Résultats!$B$2:$AX$476,U$5,FALSE)</f>
        <v>1.3645538189999999</v>
      </c>
      <c r="V13" s="95">
        <f>VLOOKUP($D13,Résultats!$B$2:$AX$476,V$5,FALSE)</f>
        <v>1.3442624620000001</v>
      </c>
      <c r="W13" s="95">
        <f>VLOOKUP($D13,Résultats!$B$2:$AX$476,W$5,FALSE)</f>
        <v>3.805679483</v>
      </c>
      <c r="X13" s="45">
        <f>W13-'[1]Cibles THREEME'!$H12</f>
        <v>1.5127588753760395</v>
      </c>
      <c r="Y13" s="75"/>
    </row>
    <row r="14" spans="1:29" x14ac:dyDescent="0.25">
      <c r="A14" s="3"/>
      <c r="B14" s="300"/>
      <c r="C14" s="3" t="s">
        <v>8</v>
      </c>
      <c r="D14" s="3" t="s">
        <v>389</v>
      </c>
      <c r="E14" s="16">
        <f>VLOOKUP($D14,Résultats!$B$2:$AX$476,E$5,FALSE)</f>
        <v>5.2640531209999999</v>
      </c>
      <c r="F14" s="16">
        <f>VLOOKUP($D14,Résultats!$B$2:$AX$476,F$5,FALSE)</f>
        <v>3.152843056</v>
      </c>
      <c r="G14" s="22">
        <f>VLOOKUP($D14,Résultats!$B$2:$AX$476,G$5,FALSE)</f>
        <v>2.410543734</v>
      </c>
      <c r="H14" s="16">
        <f>VLOOKUP($D14,Résultats!$B$2:$AX$476,H$5,FALSE)</f>
        <v>2.1619210600000001</v>
      </c>
      <c r="I14" s="86">
        <f>VLOOKUP($D14,Résultats!$B$2:$AX$476,I$5,FALSE)</f>
        <v>0.90270262980000004</v>
      </c>
      <c r="J14" s="22">
        <f>VLOOKUP($D14,Résultats!$B$2:$AX$476,J$5,FALSE)</f>
        <v>0.70888455240000003</v>
      </c>
      <c r="K14" s="16">
        <f>VLOOKUP($D14,Résultats!$B$2:$AX$476,K$5,FALSE)</f>
        <v>0.54091501789999996</v>
      </c>
      <c r="L14" s="16">
        <f>VLOOKUP($D14,Résultats!$B$2:$AX$476,L$5,FALSE)</f>
        <v>0.39009340139999998</v>
      </c>
      <c r="M14" s="16">
        <f>VLOOKUP($D14,Résultats!$B$2:$AX$476,M$5,FALSE)</f>
        <v>0.33299087999999999</v>
      </c>
      <c r="N14" s="86">
        <f>VLOOKUP($D14,Résultats!$B$2:$AX$476,N$5,FALSE)</f>
        <v>0.26096834279999997</v>
      </c>
      <c r="O14" s="22">
        <f>VLOOKUP($D14,Résultats!$B$2:$AX$476,O$5,FALSE)</f>
        <v>0.25730669270000001</v>
      </c>
      <c r="P14" s="16">
        <f>VLOOKUP($D14,Résultats!$B$2:$AX$476,P$5,FALSE)</f>
        <v>0.25308476000000002</v>
      </c>
      <c r="Q14" s="16">
        <f>VLOOKUP($D14,Résultats!$B$2:$AX$476,Q$5,FALSE)</f>
        <v>0.24902518879999999</v>
      </c>
      <c r="R14" s="16">
        <f>VLOOKUP($D14,Résultats!$B$2:$AX$476,R$5,FALSE)</f>
        <v>0.24491482980000001</v>
      </c>
      <c r="S14" s="86">
        <f>VLOOKUP($D14,Résultats!$B$2:$AX$476,S$5,FALSE)</f>
        <v>0.2413900923</v>
      </c>
      <c r="T14" s="95">
        <f>VLOOKUP($D14,Résultats!$B$2:$AX$476,T$5,FALSE)</f>
        <v>0.2284129754</v>
      </c>
      <c r="U14" s="95">
        <f>VLOOKUP($D14,Résultats!$B$2:$AX$476,U$5,FALSE)</f>
        <v>0.22321749439999999</v>
      </c>
      <c r="V14" s="95">
        <f>VLOOKUP($D14,Résultats!$B$2:$AX$476,V$5,FALSE)</f>
        <v>0.22333739929999999</v>
      </c>
      <c r="W14" s="95">
        <f>VLOOKUP($D14,Résultats!$B$2:$AX$476,W$5,FALSE)</f>
        <v>0.22740862019999999</v>
      </c>
      <c r="X14" s="45">
        <f>W14-'[1]Cibles THREEME'!$H13</f>
        <v>0.22740862019999999</v>
      </c>
      <c r="Y14" s="75"/>
    </row>
    <row r="15" spans="1:29" x14ac:dyDescent="0.25">
      <c r="A15" s="3"/>
      <c r="B15" s="300"/>
      <c r="C15" s="3" t="s">
        <v>9</v>
      </c>
      <c r="D15" s="3" t="s">
        <v>390</v>
      </c>
      <c r="E15" s="16">
        <f>VLOOKUP($D15,Résultats!$B$2:$AX$476,E$5,FALSE)</f>
        <v>0.36838541540000003</v>
      </c>
      <c r="F15" s="16">
        <f>VLOOKUP($D15,Résultats!$B$2:$AX$476,F$5,FALSE)</f>
        <v>1.718354344</v>
      </c>
      <c r="G15" s="22">
        <f>VLOOKUP($D15,Résultats!$B$2:$AX$476,G$5,FALSE)</f>
        <v>2.501076216</v>
      </c>
      <c r="H15" s="16">
        <f>VLOOKUP($D15,Résultats!$B$2:$AX$476,H$5,FALSE)</f>
        <v>2.7812188180000001</v>
      </c>
      <c r="I15" s="86">
        <f>VLOOKUP($D15,Résultats!$B$2:$AX$476,I$5,FALSE)</f>
        <v>3.6757253009999999</v>
      </c>
      <c r="J15" s="22">
        <f>VLOOKUP($D15,Résultats!$B$2:$AX$476,J$5,FALSE)</f>
        <v>3.7484893530000001</v>
      </c>
      <c r="K15" s="16">
        <f>VLOOKUP($D15,Résultats!$B$2:$AX$476,K$5,FALSE)</f>
        <v>3.848018272</v>
      </c>
      <c r="L15" s="16">
        <f>VLOOKUP($D15,Résultats!$B$2:$AX$476,L$5,FALSE)</f>
        <v>3.958980618</v>
      </c>
      <c r="M15" s="16">
        <f>VLOOKUP($D15,Résultats!$B$2:$AX$476,M$5,FALSE)</f>
        <v>4.5413655329999996</v>
      </c>
      <c r="N15" s="86">
        <f>VLOOKUP($D15,Résultats!$B$2:$AX$476,N$5,FALSE)</f>
        <v>5.1075114829999997</v>
      </c>
      <c r="O15" s="22">
        <f>VLOOKUP($D15,Résultats!$B$2:$AX$476,O$5,FALSE)</f>
        <v>5.3763786429999998</v>
      </c>
      <c r="P15" s="16">
        <f>VLOOKUP($D15,Résultats!$B$2:$AX$476,P$5,FALSE)</f>
        <v>5.6239689070000001</v>
      </c>
      <c r="Q15" s="16">
        <f>VLOOKUP($D15,Résultats!$B$2:$AX$476,Q$5,FALSE)</f>
        <v>5.865042152</v>
      </c>
      <c r="R15" s="16">
        <f>VLOOKUP($D15,Résultats!$B$2:$AX$476,R$5,FALSE)</f>
        <v>5.9925364310000004</v>
      </c>
      <c r="S15" s="86">
        <f>VLOOKUP($D15,Résultats!$B$2:$AX$476,S$5,FALSE)</f>
        <v>6.1275871029999998</v>
      </c>
      <c r="T15" s="95">
        <f>VLOOKUP($D15,Résultats!$B$2:$AX$476,T$5,FALSE)</f>
        <v>7.4789606409999996</v>
      </c>
      <c r="U15" s="95">
        <f>VLOOKUP($D15,Résultats!$B$2:$AX$476,U$5,FALSE)</f>
        <v>9.0123492540000001</v>
      </c>
      <c r="V15" s="95">
        <f>VLOOKUP($D15,Résultats!$B$2:$AX$476,V$5,FALSE)</f>
        <v>10.729338070000001</v>
      </c>
      <c r="W15" s="95">
        <f>VLOOKUP($D15,Résultats!$B$2:$AX$476,W$5,FALSE)</f>
        <v>12.56895312</v>
      </c>
      <c r="X15" s="45">
        <f>W15-'[1]Cibles THREEME'!$H14</f>
        <v>-5.2040477398452261</v>
      </c>
      <c r="Y15" s="75"/>
    </row>
    <row r="16" spans="1:29" x14ac:dyDescent="0.25">
      <c r="A16" s="3"/>
      <c r="B16" s="300"/>
      <c r="C16" s="3" t="s">
        <v>10</v>
      </c>
      <c r="D16" s="3" t="s">
        <v>391</v>
      </c>
      <c r="E16" s="16">
        <f>VLOOKUP($D16,Résultats!$B$2:$AX$476,E$5,FALSE)</f>
        <v>8.2886718499999998E-2</v>
      </c>
      <c r="F16" s="16">
        <f>VLOOKUP($D16,Résultats!$B$2:$AX$476,F$5,FALSE)</f>
        <v>0.60264559949999996</v>
      </c>
      <c r="G16" s="22">
        <f>VLOOKUP($D16,Résultats!$B$2:$AX$476,G$5,FALSE)</f>
        <v>0.96369555849999999</v>
      </c>
      <c r="H16" s="16">
        <f>VLOOKUP($D16,Résultats!$B$2:$AX$476,H$5,FALSE)</f>
        <v>1.105781482</v>
      </c>
      <c r="I16" s="86">
        <f>VLOOKUP($D16,Résultats!$B$2:$AX$476,I$5,FALSE)</f>
        <v>1.6199109899999999</v>
      </c>
      <c r="J16" s="22">
        <f>VLOOKUP($D16,Résultats!$B$2:$AX$476,J$5,FALSE)</f>
        <v>1.651978481</v>
      </c>
      <c r="K16" s="16">
        <f>VLOOKUP($D16,Résultats!$B$2:$AX$476,K$5,FALSE)</f>
        <v>1.6958413859999999</v>
      </c>
      <c r="L16" s="16">
        <f>VLOOKUP($D16,Résultats!$B$2:$AX$476,L$5,FALSE)</f>
        <v>1.7447430610000001</v>
      </c>
      <c r="M16" s="16">
        <f>VLOOKUP($D16,Résultats!$B$2:$AX$476,M$5,FALSE)</f>
        <v>1.9214594970000001</v>
      </c>
      <c r="N16" s="86">
        <f>VLOOKUP($D16,Résultats!$B$2:$AX$476,N$5,FALSE)</f>
        <v>2.0850913599999998</v>
      </c>
      <c r="O16" s="22">
        <f>VLOOKUP($D16,Résultats!$B$2:$AX$476,O$5,FALSE)</f>
        <v>2.2087841159999999</v>
      </c>
      <c r="P16" s="16">
        <f>VLOOKUP($D16,Résultats!$B$2:$AX$476,P$5,FALSE)</f>
        <v>2.3233668160000001</v>
      </c>
      <c r="Q16" s="16">
        <f>VLOOKUP($D16,Résultats!$B$2:$AX$476,Q$5,FALSE)</f>
        <v>2.4348903590000002</v>
      </c>
      <c r="R16" s="16">
        <f>VLOOKUP($D16,Résultats!$B$2:$AX$476,R$5,FALSE)</f>
        <v>2.544255959</v>
      </c>
      <c r="S16" s="86">
        <f>VLOOKUP($D16,Résultats!$B$2:$AX$476,S$5,FALSE)</f>
        <v>2.6551894040000001</v>
      </c>
      <c r="T16" s="95">
        <f>VLOOKUP($D16,Résultats!$B$2:$AX$476,T$5,FALSE)</f>
        <v>4.125624277</v>
      </c>
      <c r="U16" s="95">
        <f>VLOOKUP($D16,Résultats!$B$2:$AX$476,U$5,FALSE)</f>
        <v>5.6883253099999997</v>
      </c>
      <c r="V16" s="95">
        <f>VLOOKUP($D16,Résultats!$B$2:$AX$476,V$5,FALSE)</f>
        <v>7.3851384920000003</v>
      </c>
      <c r="W16" s="95">
        <f>VLOOKUP($D16,Résultats!$B$2:$AX$476,W$5,FALSE)</f>
        <v>8.4262849989999999</v>
      </c>
      <c r="X16" s="45">
        <f>W16-'[1]Cibles THREEME'!$H17</f>
        <v>-2.0638267808796211</v>
      </c>
      <c r="Y16" s="75"/>
    </row>
    <row r="17" spans="1:39" x14ac:dyDescent="0.25">
      <c r="A17" s="3"/>
      <c r="B17" s="300"/>
      <c r="C17" s="3" t="s">
        <v>11</v>
      </c>
      <c r="D17" s="3" t="s">
        <v>392</v>
      </c>
      <c r="E17" s="16">
        <f>VLOOKUP($D17,Résultats!$B$2:$AX$476,E$5,FALSE)</f>
        <v>4.6467795299999999</v>
      </c>
      <c r="F17" s="16">
        <f>VLOOKUP($D17,Résultats!$B$2:$AX$476,F$5,FALSE)</f>
        <v>4.8772007659999996</v>
      </c>
      <c r="G17" s="22">
        <f>VLOOKUP($D17,Résultats!$B$2:$AX$476,G$5,FALSE)</f>
        <v>5.2954581970000003</v>
      </c>
      <c r="H17" s="16">
        <f>VLOOKUP($D17,Résultats!$B$2:$AX$476,H$5,FALSE)</f>
        <v>5.3404411759999997</v>
      </c>
      <c r="I17" s="86">
        <f>VLOOKUP($D17,Résultats!$B$2:$AX$476,I$5,FALSE)</f>
        <v>4.8272901069999996</v>
      </c>
      <c r="J17" s="22">
        <f>VLOOKUP($D17,Résultats!$B$2:$AX$476,J$5,FALSE)</f>
        <v>4.9196350300000002</v>
      </c>
      <c r="K17" s="16">
        <f>VLOOKUP($D17,Résultats!$B$2:$AX$476,K$5,FALSE)</f>
        <v>5.0469643020000001</v>
      </c>
      <c r="L17" s="16">
        <f>VLOOKUP($D17,Résultats!$B$2:$AX$476,L$5,FALSE)</f>
        <v>5.189114311</v>
      </c>
      <c r="M17" s="16">
        <f>VLOOKUP($D17,Résultats!$B$2:$AX$476,M$5,FALSE)</f>
        <v>5.263782709</v>
      </c>
      <c r="N17" s="86">
        <f>VLOOKUP($D17,Résultats!$B$2:$AX$476,N$5,FALSE)</f>
        <v>5.2653997239999999</v>
      </c>
      <c r="O17" s="22">
        <f>VLOOKUP($D17,Résultats!$B$2:$AX$476,O$5,FALSE)</f>
        <v>5.1786111180000001</v>
      </c>
      <c r="P17" s="16">
        <f>VLOOKUP($D17,Résultats!$B$2:$AX$476,P$5,FALSE)</f>
        <v>5.0809835000000003</v>
      </c>
      <c r="Q17" s="16">
        <f>VLOOKUP($D17,Résultats!$B$2:$AX$476,Q$5,FALSE)</f>
        <v>4.9870705309999996</v>
      </c>
      <c r="R17" s="16">
        <f>VLOOKUP($D17,Résultats!$B$2:$AX$476,R$5,FALSE)</f>
        <v>4.9019650730000004</v>
      </c>
      <c r="S17" s="86">
        <f>VLOOKUP($D17,Résultats!$B$2:$AX$476,S$5,FALSE)</f>
        <v>4.8286680190000002</v>
      </c>
      <c r="T17" s="95">
        <f>VLOOKUP($D17,Résultats!$B$2:$AX$476,T$5,FALSE)</f>
        <v>4.6973120760000002</v>
      </c>
      <c r="U17" s="95">
        <f>VLOOKUP($D17,Résultats!$B$2:$AX$476,U$5,FALSE)</f>
        <v>4.6969482749999996</v>
      </c>
      <c r="V17" s="95">
        <f>VLOOKUP($D17,Résultats!$B$2:$AX$476,V$5,FALSE)</f>
        <v>4.7732671389999997</v>
      </c>
      <c r="W17" s="95">
        <f>VLOOKUP($D17,Résultats!$B$2:$AX$476,W$5,FALSE)</f>
        <v>4.8800366610000001</v>
      </c>
      <c r="X17" s="45">
        <f>W17-'[1]Cibles THREEME'!$H18</f>
        <v>-0.57998053590455623</v>
      </c>
      <c r="Y17" s="75"/>
    </row>
    <row r="18" spans="1:39" x14ac:dyDescent="0.25">
      <c r="A18" s="3"/>
      <c r="B18" s="301"/>
      <c r="C18" s="7" t="s">
        <v>12</v>
      </c>
      <c r="D18" s="3" t="s">
        <v>393</v>
      </c>
      <c r="E18" s="17">
        <f>VLOOKUP($D18,Résultats!$B$2:$AX$476,E$5,FALSE)</f>
        <v>1.469743255</v>
      </c>
      <c r="F18" s="17">
        <f>VLOOKUP($D18,Résultats!$B$2:$AX$476,F$5,FALSE)</f>
        <v>2.4103998710000001</v>
      </c>
      <c r="G18" s="88">
        <f>VLOOKUP($D18,Résultats!$B$2:$AX$476,G$5,FALSE)</f>
        <v>3.341595597</v>
      </c>
      <c r="H18" s="17">
        <f>VLOOKUP($D18,Résultats!$B$2:$AX$476,H$5,FALSE)</f>
        <v>3.648964893</v>
      </c>
      <c r="I18" s="89">
        <f>VLOOKUP($D18,Résultats!$B$2:$AX$476,I$5,FALSE)</f>
        <v>2.629838414</v>
      </c>
      <c r="J18" s="88">
        <f>VLOOKUP($D18,Résultats!$B$2:$AX$476,J$5,FALSE)</f>
        <v>3.2045990830000002</v>
      </c>
      <c r="K18" s="17">
        <f>VLOOKUP($D18,Résultats!$B$2:$AX$476,K$5,FALSE)</f>
        <v>3.687642522</v>
      </c>
      <c r="L18" s="17">
        <f>VLOOKUP($D18,Résultats!$B$2:$AX$476,L$5,FALSE)</f>
        <v>4.0865309549999997</v>
      </c>
      <c r="M18" s="17">
        <f>VLOOKUP($D18,Résultats!$B$2:$AX$476,M$5,FALSE)</f>
        <v>4.2551127920000003</v>
      </c>
      <c r="N18" s="89">
        <f>VLOOKUP($D18,Résultats!$B$2:$AX$476,N$5,FALSE)</f>
        <v>4.3749844229999999</v>
      </c>
      <c r="O18" s="88">
        <f>VLOOKUP($D18,Résultats!$B$2:$AX$476,O$5,FALSE)</f>
        <v>4.273905257</v>
      </c>
      <c r="P18" s="17">
        <f>VLOOKUP($D18,Résultats!$B$2:$AX$476,P$5,FALSE)</f>
        <v>4.1485650539999996</v>
      </c>
      <c r="Q18" s="17">
        <f>VLOOKUP($D18,Résultats!$B$2:$AX$476,Q$5,FALSE)</f>
        <v>4.011719298</v>
      </c>
      <c r="R18" s="17">
        <f>VLOOKUP($D18,Résultats!$B$2:$AX$476,R$5,FALSE)</f>
        <v>3.9073767799999999</v>
      </c>
      <c r="S18" s="89">
        <f>VLOOKUP($D18,Résultats!$B$2:$AX$476,S$5,FALSE)</f>
        <v>3.8006591529999998</v>
      </c>
      <c r="T18" s="97">
        <f>VLOOKUP($D18,Résultats!$B$2:$AX$476,T$5,FALSE)</f>
        <v>3.4913513599999999</v>
      </c>
      <c r="U18" s="97">
        <f>VLOOKUP($D18,Résultats!$B$2:$AX$476,U$5,FALSE)</f>
        <v>3.643530927</v>
      </c>
      <c r="V18" s="97">
        <f>VLOOKUP($D18,Résultats!$B$2:$AX$476,V$5,FALSE)</f>
        <v>3.6131489530000001</v>
      </c>
      <c r="W18" s="97">
        <f>VLOOKUP($D18,Résultats!$B$2:$AX$476,W$5,FALSE)</f>
        <v>3.6839631769999999</v>
      </c>
      <c r="X18" s="45">
        <f>W18-'[1]Cibles THREEME'!$H19</f>
        <v>2.5218361633695174</v>
      </c>
      <c r="Y18" s="75"/>
    </row>
    <row r="19" spans="1:39" ht="15" customHeight="1" x14ac:dyDescent="0.25">
      <c r="A19" s="3"/>
      <c r="B19" s="299" t="s">
        <v>53</v>
      </c>
      <c r="C19" s="5" t="s">
        <v>1</v>
      </c>
      <c r="D19" s="2"/>
      <c r="E19" s="6">
        <f>SUM(E20:E25)</f>
        <v>38.5161228865</v>
      </c>
      <c r="F19" s="6">
        <f>SUM(F20:F25)</f>
        <v>38.229830284499997</v>
      </c>
      <c r="G19" s="84">
        <f t="shared" ref="G19:R19" si="3">SUM(G20:G25)</f>
        <v>37.454327371599994</v>
      </c>
      <c r="H19" s="6">
        <f t="shared" si="3"/>
        <v>36.091039525400006</v>
      </c>
      <c r="I19" s="85">
        <f t="shared" si="3"/>
        <v>34.630912939299996</v>
      </c>
      <c r="J19" s="84">
        <f t="shared" si="3"/>
        <v>33.396623432000005</v>
      </c>
      <c r="K19" s="6">
        <f t="shared" si="3"/>
        <v>32.5762302045</v>
      </c>
      <c r="L19" s="6">
        <f t="shared" si="3"/>
        <v>31.922532006700003</v>
      </c>
      <c r="M19" s="6">
        <f t="shared" si="3"/>
        <v>32.015131123799996</v>
      </c>
      <c r="N19" s="85">
        <f t="shared" si="3"/>
        <v>31.901118676300001</v>
      </c>
      <c r="O19" s="84">
        <f t="shared" si="3"/>
        <v>32.021301416100002</v>
      </c>
      <c r="P19" s="6">
        <f t="shared" si="3"/>
        <v>32.138773759400003</v>
      </c>
      <c r="Q19" s="6">
        <f t="shared" si="3"/>
        <v>32.213538978500004</v>
      </c>
      <c r="R19" s="6">
        <f t="shared" si="3"/>
        <v>32.250094959100004</v>
      </c>
      <c r="S19" s="85">
        <f>SUM(S20:S25)</f>
        <v>32.262285162300003</v>
      </c>
      <c r="T19" s="94">
        <f>SUM(T20:T25)</f>
        <v>32.303294593300002</v>
      </c>
      <c r="U19" s="94">
        <f>SUM(U20:U25)</f>
        <v>32.565492249000002</v>
      </c>
      <c r="V19" s="94">
        <f>SUM(V20:V25)</f>
        <v>32.8288501806</v>
      </c>
      <c r="W19" s="94">
        <f>SUM(W20:W25)</f>
        <v>33.124599870699996</v>
      </c>
      <c r="X19" s="3"/>
      <c r="Y19" s="75"/>
    </row>
    <row r="20" spans="1:39" x14ac:dyDescent="0.25">
      <c r="A20" s="3"/>
      <c r="B20" s="300"/>
      <c r="C20" s="3" t="s">
        <v>13</v>
      </c>
      <c r="D20" s="3" t="s">
        <v>394</v>
      </c>
      <c r="E20" s="16">
        <f>VLOOKUP($D20,Résultats!$B$2:$AX$476,E$5,FALSE)</f>
        <v>35.359228450000003</v>
      </c>
      <c r="F20" s="16">
        <f>VLOOKUP($D20,Résultats!$B$2:$AX$476,F$5,FALSE)</f>
        <v>32.844403499999999</v>
      </c>
      <c r="G20" s="22">
        <f>VLOOKUP($D20,Résultats!$B$2:$AX$476,G$5,FALSE)</f>
        <v>28.732271369999999</v>
      </c>
      <c r="H20" s="16">
        <f>VLOOKUP($D20,Résultats!$B$2:$AX$476,H$5,FALSE)</f>
        <v>26.160993390000002</v>
      </c>
      <c r="I20" s="86">
        <f>VLOOKUP($D20,Résultats!$B$2:$AX$476,I$5,FALSE)</f>
        <v>23.75674729</v>
      </c>
      <c r="J20" s="22">
        <f>VLOOKUP($D20,Résultats!$B$2:$AX$476,J$5,FALSE)</f>
        <v>22.814586240000001</v>
      </c>
      <c r="K20" s="16">
        <f>VLOOKUP($D20,Résultats!$B$2:$AX$476,K$5,FALSE)</f>
        <v>22.162158940000001</v>
      </c>
      <c r="L20" s="16">
        <f>VLOOKUP($D20,Résultats!$B$2:$AX$476,L$5,FALSE)</f>
        <v>21.628364090000002</v>
      </c>
      <c r="M20" s="16">
        <f>VLOOKUP($D20,Résultats!$B$2:$AX$476,M$5,FALSE)</f>
        <v>21.478564240000001</v>
      </c>
      <c r="N20" s="86">
        <f>VLOOKUP($D20,Résultats!$B$2:$AX$476,N$5,FALSE)</f>
        <v>21.18740343</v>
      </c>
      <c r="O20" s="22">
        <f>VLOOKUP($D20,Résultats!$B$2:$AX$476,O$5,FALSE)</f>
        <v>21.052869380000001</v>
      </c>
      <c r="P20" s="16">
        <f>VLOOKUP($D20,Résultats!$B$2:$AX$476,P$5,FALSE)</f>
        <v>20.914522959999999</v>
      </c>
      <c r="Q20" s="16">
        <f>VLOOKUP($D20,Résultats!$B$2:$AX$476,Q$5,FALSE)</f>
        <v>20.746653890000001</v>
      </c>
      <c r="R20" s="16">
        <f>VLOOKUP($D20,Résultats!$B$2:$AX$476,R$5,FALSE)</f>
        <v>20.547494050000001</v>
      </c>
      <c r="S20" s="86">
        <f>VLOOKUP($D20,Résultats!$B$2:$AX$476,S$5,FALSE)</f>
        <v>20.33211622</v>
      </c>
      <c r="T20" s="95">
        <f>VLOOKUP($D20,Résultats!$B$2:$AX$476,T$5,FALSE)</f>
        <v>19.389808240000001</v>
      </c>
      <c r="U20" s="95">
        <f>VLOOKUP($D20,Résultats!$B$2:$AX$476,U$5,FALSE)</f>
        <v>19.101102350000001</v>
      </c>
      <c r="V20" s="95">
        <f>VLOOKUP($D20,Résultats!$B$2:$AX$476,V$5,FALSE)</f>
        <v>18.685780640000001</v>
      </c>
      <c r="W20" s="95">
        <f>VLOOKUP($D20,Résultats!$B$2:$AX$476,W$5,FALSE)</f>
        <v>18.261990969999999</v>
      </c>
      <c r="X20" s="45">
        <f>W20-'[1]Cibles THREEME'!$H28</f>
        <v>12.823208240440541</v>
      </c>
      <c r="Y20" s="75"/>
    </row>
    <row r="21" spans="1:39" x14ac:dyDescent="0.25">
      <c r="A21" s="3"/>
      <c r="B21" s="300"/>
      <c r="C21" s="3" t="s">
        <v>14</v>
      </c>
      <c r="D21" s="3" t="s">
        <v>395</v>
      </c>
      <c r="E21" s="16">
        <f>VLOOKUP($D21,Résultats!$B$2:$AX$476,E$5,FALSE)</f>
        <v>1.60860863</v>
      </c>
      <c r="F21" s="16">
        <f>VLOOKUP($D21,Résultats!$B$2:$AX$476,F$5,FALSE)</f>
        <v>3.2769184330000001</v>
      </c>
      <c r="G21" s="22">
        <f>VLOOKUP($D21,Résultats!$B$2:$AX$476,G$5,FALSE)</f>
        <v>6.4975823899999998</v>
      </c>
      <c r="H21" s="16">
        <f>VLOOKUP($D21,Résultats!$B$2:$AX$476,H$5,FALSE)</f>
        <v>7.7713954410000001</v>
      </c>
      <c r="I21" s="86">
        <f>VLOOKUP($D21,Résultats!$B$2:$AX$476,I$5,FALSE)</f>
        <v>6.5733574289999996</v>
      </c>
      <c r="J21" s="22">
        <f>VLOOKUP($D21,Résultats!$B$2:$AX$476,J$5,FALSE)</f>
        <v>6.555309566</v>
      </c>
      <c r="K21" s="16">
        <f>VLOOKUP($D21,Résultats!$B$2:$AX$476,K$5,FALSE)</f>
        <v>6.6015330829999996</v>
      </c>
      <c r="L21" s="16">
        <f>VLOOKUP($D21,Résultats!$B$2:$AX$476,L$5,FALSE)</f>
        <v>6.6686515149999996</v>
      </c>
      <c r="M21" s="16">
        <f>VLOOKUP($D21,Résultats!$B$2:$AX$476,M$5,FALSE)</f>
        <v>6.7059391369999997</v>
      </c>
      <c r="N21" s="86">
        <f>VLOOKUP($D21,Résultats!$B$2:$AX$476,N$5,FALSE)</f>
        <v>6.70031804</v>
      </c>
      <c r="O21" s="22">
        <f>VLOOKUP($D21,Résultats!$B$2:$AX$476,O$5,FALSE)</f>
        <v>6.8103764929999997</v>
      </c>
      <c r="P21" s="16">
        <f>VLOOKUP($D21,Résultats!$B$2:$AX$476,P$5,FALSE)</f>
        <v>6.9206593559999998</v>
      </c>
      <c r="Q21" s="16">
        <f>VLOOKUP($D21,Résultats!$B$2:$AX$476,Q$5,FALSE)</f>
        <v>7.0224280639999996</v>
      </c>
      <c r="R21" s="16">
        <f>VLOOKUP($D21,Résultats!$B$2:$AX$476,R$5,FALSE)</f>
        <v>7.1167870720000002</v>
      </c>
      <c r="S21" s="86">
        <f>VLOOKUP($D21,Résultats!$B$2:$AX$476,S$5,FALSE)</f>
        <v>7.2060353480000003</v>
      </c>
      <c r="T21" s="95">
        <f>VLOOKUP($D21,Résultats!$B$2:$AX$476,T$5,FALSE)</f>
        <v>7.6707614810000004</v>
      </c>
      <c r="U21" s="95">
        <f>VLOOKUP($D21,Résultats!$B$2:$AX$476,U$5,FALSE)</f>
        <v>7.8199190969999997</v>
      </c>
      <c r="V21" s="95">
        <f>VLOOKUP($D21,Résultats!$B$2:$AX$476,V$5,FALSE)</f>
        <v>8.0601342779999996</v>
      </c>
      <c r="W21" s="95">
        <f>VLOOKUP($D21,Résultats!$B$2:$AX$476,W$5,FALSE)</f>
        <v>8.1439373960000001</v>
      </c>
      <c r="X21" s="45">
        <f>W21-'[1]Cibles THREEME'!$H29</f>
        <v>-3.7672484396686681</v>
      </c>
      <c r="Y21" s="75"/>
    </row>
    <row r="22" spans="1:39" x14ac:dyDescent="0.25">
      <c r="A22" s="3"/>
      <c r="B22" s="300"/>
      <c r="C22" s="3" t="s">
        <v>15</v>
      </c>
      <c r="D22" s="3" t="s">
        <v>396</v>
      </c>
      <c r="E22" s="16">
        <f>VLOOKUP($D22,Résultats!$B$2:$AX$476,E$5,FALSE)</f>
        <v>0.2010760788</v>
      </c>
      <c r="F22" s="16">
        <f>VLOOKUP($D22,Résultats!$B$2:$AX$476,F$5,FALSE)</f>
        <v>0.1071803511</v>
      </c>
      <c r="G22" s="22">
        <f>VLOOKUP($D22,Résultats!$B$2:$AX$476,G$5,FALSE)</f>
        <v>9.4738812500000005E-2</v>
      </c>
      <c r="H22" s="16">
        <f>VLOOKUP($D22,Résultats!$B$2:$AX$476,H$5,FALSE)</f>
        <v>8.6560020099999996E-2</v>
      </c>
      <c r="I22" s="86">
        <f>VLOOKUP($D22,Résultats!$B$2:$AX$476,I$5,FALSE)</f>
        <v>0.36762176600000002</v>
      </c>
      <c r="J22" s="22">
        <f>VLOOKUP($D22,Résultats!$B$2:$AX$476,J$5,FALSE)</f>
        <v>0.33216920129999999</v>
      </c>
      <c r="K22" s="16">
        <f>VLOOKUP($D22,Résultats!$B$2:$AX$476,K$5,FALSE)</f>
        <v>0.30257919459999999</v>
      </c>
      <c r="L22" s="16">
        <f>VLOOKUP($D22,Résultats!$B$2:$AX$476,L$5,FALSE)</f>
        <v>0.27586186439999999</v>
      </c>
      <c r="M22" s="16">
        <f>VLOOKUP($D22,Résultats!$B$2:$AX$476,M$5,FALSE)</f>
        <v>0.35531553890000001</v>
      </c>
      <c r="N22" s="86">
        <f>VLOOKUP($D22,Résultats!$B$2:$AX$476,N$5,FALSE)</f>
        <v>0.43342952480000002</v>
      </c>
      <c r="O22" s="22">
        <f>VLOOKUP($D22,Résultats!$B$2:$AX$476,O$5,FALSE)</f>
        <v>0.43485081419999999</v>
      </c>
      <c r="P22" s="16">
        <f>VLOOKUP($D22,Résultats!$B$2:$AX$476,P$5,FALSE)</f>
        <v>0.43623281780000001</v>
      </c>
      <c r="Q22" s="16">
        <f>VLOOKUP($D22,Résultats!$B$2:$AX$476,Q$5,FALSE)</f>
        <v>0.43703295180000001</v>
      </c>
      <c r="R22" s="16">
        <f>VLOOKUP($D22,Résultats!$B$2:$AX$476,R$5,FALSE)</f>
        <v>0.43719642149999999</v>
      </c>
      <c r="S22" s="86">
        <f>VLOOKUP($D22,Résultats!$B$2:$AX$476,S$5,FALSE)</f>
        <v>0.43702814029999998</v>
      </c>
      <c r="T22" s="95">
        <f>VLOOKUP($D22,Résultats!$B$2:$AX$476,T$5,FALSE)</f>
        <v>0.51865979579999999</v>
      </c>
      <c r="U22" s="95">
        <f>VLOOKUP($D22,Résultats!$B$2:$AX$476,U$5,FALSE)</f>
        <v>0.62417458729999997</v>
      </c>
      <c r="V22" s="95">
        <f>VLOOKUP($D22,Résultats!$B$2:$AX$476,V$5,FALSE)</f>
        <v>0.72172098070000001</v>
      </c>
      <c r="W22" s="95">
        <f>VLOOKUP($D22,Résultats!$B$2:$AX$476,W$5,FALSE)</f>
        <v>0.80488290939999996</v>
      </c>
      <c r="X22" s="45">
        <f>W22-'[1]Cibles THREEME'!$H30</f>
        <v>-11.520726403125272</v>
      </c>
      <c r="Y22" s="75"/>
      <c r="Z22" s="75"/>
      <c r="AA22" s="75"/>
    </row>
    <row r="23" spans="1:39" x14ac:dyDescent="0.25">
      <c r="A23" s="3"/>
      <c r="B23" s="300"/>
      <c r="C23" s="3" t="s">
        <v>16</v>
      </c>
      <c r="D23" s="3" t="s">
        <v>397</v>
      </c>
      <c r="E23" s="16">
        <f>VLOOKUP($D23,Résultats!$B$2:$AX$476,E$5,FALSE)</f>
        <v>0.74398149140000003</v>
      </c>
      <c r="F23" s="16">
        <f>VLOOKUP($D23,Résultats!$B$2:$AX$476,F$5,FALSE)</f>
        <v>0.60470932249999998</v>
      </c>
      <c r="G23" s="22">
        <f>VLOOKUP($D23,Résultats!$B$2:$AX$476,G$5,FALSE)</f>
        <v>0.57854941979999996</v>
      </c>
      <c r="H23" s="16">
        <f>VLOOKUP($D23,Résultats!$B$2:$AX$476,H$5,FALSE)</f>
        <v>0.5426804234</v>
      </c>
      <c r="I23" s="86">
        <f>VLOOKUP($D23,Résultats!$B$2:$AX$476,I$5,FALSE)</f>
        <v>1.418279163</v>
      </c>
      <c r="J23" s="22">
        <f>VLOOKUP($D23,Résultats!$B$2:$AX$476,J$5,FALSE)</f>
        <v>1.196107716</v>
      </c>
      <c r="K23" s="16">
        <f>VLOOKUP($D23,Résultats!$B$2:$AX$476,K$5,FALSE)</f>
        <v>1.0027462279999999</v>
      </c>
      <c r="L23" s="16">
        <f>VLOOKUP($D23,Résultats!$B$2:$AX$476,L$5,FALSE)</f>
        <v>0.82521294720000005</v>
      </c>
      <c r="M23" s="16">
        <f>VLOOKUP($D23,Résultats!$B$2:$AX$476,M$5,FALSE)</f>
        <v>0.83738183200000005</v>
      </c>
      <c r="N23" s="86">
        <f>VLOOKUP($D23,Résultats!$B$2:$AX$476,N$5,FALSE)</f>
        <v>0.8442365356</v>
      </c>
      <c r="O23" s="22">
        <f>VLOOKUP($D23,Résultats!$B$2:$AX$476,O$5,FALSE)</f>
        <v>0.84585454459999998</v>
      </c>
      <c r="P23" s="16">
        <f>VLOOKUP($D23,Résultats!$B$2:$AX$476,P$5,FALSE)</f>
        <v>0.84738489500000003</v>
      </c>
      <c r="Q23" s="16">
        <f>VLOOKUP($D23,Résultats!$B$2:$AX$476,Q$5,FALSE)</f>
        <v>0.84777531839999998</v>
      </c>
      <c r="R23" s="16">
        <f>VLOOKUP($D23,Résultats!$B$2:$AX$476,R$5,FALSE)</f>
        <v>0.84677025630000002</v>
      </c>
      <c r="S23" s="86">
        <f>VLOOKUP($D23,Résultats!$B$2:$AX$476,S$5,FALSE)</f>
        <v>0.84512020880000005</v>
      </c>
      <c r="T23" s="95">
        <f>VLOOKUP($D23,Résultats!$B$2:$AX$476,T$5,FALSE)</f>
        <v>0.81541481719999998</v>
      </c>
      <c r="U23" s="95">
        <f>VLOOKUP($D23,Résultats!$B$2:$AX$476,U$5,FALSE)</f>
        <v>0.80440868369999996</v>
      </c>
      <c r="V23" s="95">
        <f>VLOOKUP($D23,Résultats!$B$2:$AX$476,V$5,FALSE)</f>
        <v>0.8019718455</v>
      </c>
      <c r="W23" s="95">
        <f>VLOOKUP($D23,Résultats!$B$2:$AX$476,W$5,FALSE)</f>
        <v>0.81239792550000001</v>
      </c>
      <c r="X23" s="45">
        <f>W23-'[1]Cibles THREEME'!$H31</f>
        <v>2.0877381492782843E-2</v>
      </c>
      <c r="Y23" s="75"/>
      <c r="Z23" s="75"/>
      <c r="AA23" s="75"/>
    </row>
    <row r="24" spans="1:39" x14ac:dyDescent="0.25">
      <c r="A24" s="3"/>
      <c r="B24" s="300"/>
      <c r="C24" s="3" t="s">
        <v>17</v>
      </c>
      <c r="D24" s="3" t="s">
        <v>398</v>
      </c>
      <c r="E24" s="16">
        <f>VLOOKUP($D24,Résultats!$B$2:$AX$476,E$5,FALSE)</f>
        <v>0.2010760788</v>
      </c>
      <c r="F24" s="16">
        <f>VLOOKUP($D24,Résultats!$B$2:$AX$476,F$5,FALSE)</f>
        <v>0.2693415509</v>
      </c>
      <c r="G24" s="22">
        <f>VLOOKUP($D24,Résultats!$B$2:$AX$476,G$5,FALSE)</f>
        <v>0.29201185130000001</v>
      </c>
      <c r="H24" s="16">
        <f>VLOOKUP($D24,Résultats!$B$2:$AX$476,H$5,FALSE)</f>
        <v>0.28559548890000003</v>
      </c>
      <c r="I24" s="86">
        <f>VLOOKUP($D24,Résultats!$B$2:$AX$476,I$5,FALSE)</f>
        <v>0.32150161030000002</v>
      </c>
      <c r="J24" s="22">
        <f>VLOOKUP($D24,Résultats!$B$2:$AX$476,J$5,FALSE)</f>
        <v>0.30071451069999999</v>
      </c>
      <c r="K24" s="16">
        <f>VLOOKUP($D24,Résultats!$B$2:$AX$476,K$5,FALSE)</f>
        <v>0.28438163189999999</v>
      </c>
      <c r="L24" s="16">
        <f>VLOOKUP($D24,Résultats!$B$2:$AX$476,L$5,FALSE)</f>
        <v>0.27005550509999998</v>
      </c>
      <c r="M24" s="16">
        <f>VLOOKUP($D24,Résultats!$B$2:$AX$476,M$5,FALSE)</f>
        <v>0.27537633589999999</v>
      </c>
      <c r="N24" s="86">
        <f>VLOOKUP($D24,Résultats!$B$2:$AX$476,N$5,FALSE)</f>
        <v>0.27898081590000001</v>
      </c>
      <c r="O24" s="22">
        <f>VLOOKUP($D24,Résultats!$B$2:$AX$476,O$5,FALSE)</f>
        <v>0.28327494330000003</v>
      </c>
      <c r="P24" s="16">
        <f>VLOOKUP($D24,Résultats!$B$2:$AX$476,P$5,FALSE)</f>
        <v>0.28757569160000002</v>
      </c>
      <c r="Q24" s="16">
        <f>VLOOKUP($D24,Résultats!$B$2:$AX$476,Q$5,FALSE)</f>
        <v>0.2915203623</v>
      </c>
      <c r="R24" s="16">
        <f>VLOOKUP($D24,Résultats!$B$2:$AX$476,R$5,FALSE)</f>
        <v>0.2950435683</v>
      </c>
      <c r="S24" s="86">
        <f>VLOOKUP($D24,Résultats!$B$2:$AX$476,S$5,FALSE)</f>
        <v>0.2983536692</v>
      </c>
      <c r="T24" s="95">
        <f>VLOOKUP($D24,Résultats!$B$2:$AX$476,T$5,FALSE)</f>
        <v>0.29040047530000002</v>
      </c>
      <c r="U24" s="95">
        <f>VLOOKUP($D24,Résultats!$B$2:$AX$476,U$5,FALSE)</f>
        <v>0.28880903200000002</v>
      </c>
      <c r="V24" s="95">
        <f>VLOOKUP($D24,Résultats!$B$2:$AX$476,V$5,FALSE)</f>
        <v>0.2907175374</v>
      </c>
      <c r="W24" s="95">
        <f>VLOOKUP($D24,Résultats!$B$2:$AX$476,W$5,FALSE)</f>
        <v>0.2963942678</v>
      </c>
      <c r="X24" s="45">
        <f>W24-'[1]Cibles THREEME'!$H32</f>
        <v>3.8440699442304382E-2</v>
      </c>
      <c r="Y24" s="75"/>
      <c r="Z24" s="75"/>
      <c r="AA24" s="75"/>
    </row>
    <row r="25" spans="1:39" x14ac:dyDescent="0.25">
      <c r="A25" s="3"/>
      <c r="B25" s="301"/>
      <c r="C25" s="7" t="s">
        <v>12</v>
      </c>
      <c r="D25" s="3" t="s">
        <v>399</v>
      </c>
      <c r="E25" s="17">
        <f>VLOOKUP($D25,Résultats!$B$2:$AX$476,E$5,FALSE)</f>
        <v>0.4021521575</v>
      </c>
      <c r="F25" s="17">
        <f>VLOOKUP($D25,Résultats!$B$2:$AX$476,F$5,FALSE)</f>
        <v>1.1272771269999999</v>
      </c>
      <c r="G25" s="88">
        <f>VLOOKUP($D25,Résultats!$B$2:$AX$476,G$5,FALSE)</f>
        <v>1.259173528</v>
      </c>
      <c r="H25" s="17">
        <f>VLOOKUP($D25,Résultats!$B$2:$AX$476,H$5,FALSE)</f>
        <v>1.243814762</v>
      </c>
      <c r="I25" s="89">
        <f>VLOOKUP($D25,Résultats!$B$2:$AX$476,I$5,FALSE)</f>
        <v>2.1934056810000002</v>
      </c>
      <c r="J25" s="88">
        <f>VLOOKUP($D25,Résultats!$B$2:$AX$476,J$5,FALSE)</f>
        <v>2.1977361979999999</v>
      </c>
      <c r="K25" s="17">
        <f>VLOOKUP($D25,Résultats!$B$2:$AX$476,K$5,FALSE)</f>
        <v>2.2228311270000001</v>
      </c>
      <c r="L25" s="17">
        <f>VLOOKUP($D25,Résultats!$B$2:$AX$476,L$5,FALSE)</f>
        <v>2.2543860850000002</v>
      </c>
      <c r="M25" s="17">
        <f>VLOOKUP($D25,Résultats!$B$2:$AX$476,M$5,FALSE)</f>
        <v>2.36255404</v>
      </c>
      <c r="N25" s="89">
        <f>VLOOKUP($D25,Résultats!$B$2:$AX$476,N$5,FALSE)</f>
        <v>2.4567503300000002</v>
      </c>
      <c r="O25" s="88">
        <f>VLOOKUP($D25,Résultats!$B$2:$AX$476,O$5,FALSE)</f>
        <v>2.5940752410000001</v>
      </c>
      <c r="P25" s="17">
        <f>VLOOKUP($D25,Résultats!$B$2:$AX$476,P$5,FALSE)</f>
        <v>2.732398039</v>
      </c>
      <c r="Q25" s="17">
        <f>VLOOKUP($D25,Résultats!$B$2:$AX$476,Q$5,FALSE)</f>
        <v>2.868128392</v>
      </c>
      <c r="R25" s="17">
        <f>VLOOKUP($D25,Résultats!$B$2:$AX$476,R$5,FALSE)</f>
        <v>3.0068035910000002</v>
      </c>
      <c r="S25" s="89">
        <f>VLOOKUP($D25,Résultats!$B$2:$AX$476,S$5,FALSE)</f>
        <v>3.1436315760000002</v>
      </c>
      <c r="T25" s="97">
        <f>VLOOKUP($D25,Résultats!$B$2:$AX$476,T$5,FALSE)</f>
        <v>3.6182497840000001</v>
      </c>
      <c r="U25" s="97">
        <f>VLOOKUP($D25,Résultats!$B$2:$AX$476,U$5,FALSE)</f>
        <v>3.9270784989999998</v>
      </c>
      <c r="V25" s="97">
        <f>VLOOKUP($D25,Résultats!$B$2:$AX$476,V$5,FALSE)</f>
        <v>4.268524899</v>
      </c>
      <c r="W25" s="97">
        <f>VLOOKUP($D25,Résultats!$B$2:$AX$476,W$5,FALSE)</f>
        <v>4.8049964020000004</v>
      </c>
      <c r="X25" s="45">
        <f>W25-'[1]Cibles THREEME'!$H33</f>
        <v>-2.6761669409693898</v>
      </c>
      <c r="Y25" s="75"/>
      <c r="Z25" s="75"/>
      <c r="AA25" s="75"/>
    </row>
    <row r="26" spans="1:39" x14ac:dyDescent="0.25">
      <c r="A26" s="3"/>
      <c r="B26" s="170" t="s">
        <v>8</v>
      </c>
      <c r="C26" s="2"/>
      <c r="D26" s="14" t="s">
        <v>400</v>
      </c>
      <c r="E26" s="6">
        <f>VLOOKUP($D26,Résultats!$B$2:$AX$476,E$5,FALSE)</f>
        <v>5.7508898210000003</v>
      </c>
      <c r="F26" s="6">
        <f>VLOOKUP($D26,Résultats!$B$2:$AX$476,F$5,FALSE)</f>
        <v>4.5938672729999999</v>
      </c>
      <c r="G26" s="84">
        <f>VLOOKUP($D26,Résultats!$B$2:$AX$476,G$5,FALSE)</f>
        <v>2.8432188639999998</v>
      </c>
      <c r="H26" s="6">
        <f>VLOOKUP($D26,Résultats!$B$2:$AX$476,H$5,FALSE)</f>
        <v>2.6412724430000001</v>
      </c>
      <c r="I26" s="85">
        <f>VLOOKUP($D26,Résultats!$B$2:$AX$476,I$5,FALSE)</f>
        <v>2.4811157599999998</v>
      </c>
      <c r="J26" s="84">
        <f>VLOOKUP($D26,Résultats!$B$2:$AX$476,J$5,FALSE)</f>
        <v>2.4107346679999999</v>
      </c>
      <c r="K26" s="6">
        <f>VLOOKUP($D26,Résultats!$B$2:$AX$476,K$5,FALSE)</f>
        <v>2.402972374</v>
      </c>
      <c r="L26" s="6">
        <f>VLOOKUP($D26,Résultats!$B$2:$AX$476,L$5,FALSE)</f>
        <v>2.4258083510000001</v>
      </c>
      <c r="M26" s="6">
        <f>VLOOKUP($D26,Résultats!$B$2:$AX$476,M$5,FALSE)</f>
        <v>2.4510787110000001</v>
      </c>
      <c r="N26" s="85">
        <f>VLOOKUP($D26,Résultats!$B$2:$AX$476,N$5,FALSE)</f>
        <v>2.4757102639999999</v>
      </c>
      <c r="O26" s="84">
        <f>VLOOKUP($D26,Résultats!$B$2:$AX$476,O$5,FALSE)</f>
        <v>2.5016986729999999</v>
      </c>
      <c r="P26" s="6">
        <f>VLOOKUP($D26,Résultats!$B$2:$AX$476,P$5,FALSE)</f>
        <v>2.5337842840000002</v>
      </c>
      <c r="Q26" s="6">
        <f>VLOOKUP($D26,Résultats!$B$2:$AX$476,Q$5,FALSE)</f>
        <v>2.5711608269999999</v>
      </c>
      <c r="R26" s="6">
        <f>VLOOKUP($D26,Résultats!$B$2:$AX$476,R$5,FALSE)</f>
        <v>2.6136259979999998</v>
      </c>
      <c r="S26" s="85">
        <f>VLOOKUP($D26,Résultats!$B$2:$AX$476,S$5,FALSE)</f>
        <v>2.6604549139999998</v>
      </c>
      <c r="T26" s="94">
        <f>VLOOKUP($D26,Résultats!$B$2:$AX$476,T$5,FALSE)</f>
        <v>2.9013594060000001</v>
      </c>
      <c r="U26" s="94">
        <f>VLOOKUP($D26,Résultats!$B$2:$AX$476,U$5,FALSE)</f>
        <v>3.1439485380000001</v>
      </c>
      <c r="V26" s="94">
        <f>VLOOKUP($D26,Résultats!$B$2:$AX$476,V$5,FALSE)</f>
        <v>3.3997270909999999</v>
      </c>
      <c r="W26" s="94">
        <f>VLOOKUP($D26,Résultats!$B$2:$AX$476,W$5,FALSE)</f>
        <v>3.697797966</v>
      </c>
      <c r="X26" s="3"/>
      <c r="Y26" s="75"/>
      <c r="Z26" s="75"/>
      <c r="AA26" s="75"/>
    </row>
    <row r="27" spans="1:39" x14ac:dyDescent="0.25">
      <c r="A27" s="3"/>
      <c r="B27" s="169" t="s">
        <v>1</v>
      </c>
      <c r="C27" s="2"/>
      <c r="D27" s="2"/>
      <c r="E27" s="9">
        <f>E26+E19+E10+E7</f>
        <v>268.92818924139999</v>
      </c>
      <c r="F27" s="9">
        <f>F26+F19+F10+F7</f>
        <v>258.21132956819997</v>
      </c>
      <c r="G27" s="23">
        <f t="shared" ref="G27:R27" si="4">G26+G19+G10+G7</f>
        <v>248.17971119400002</v>
      </c>
      <c r="H27" s="9">
        <f t="shared" si="4"/>
        <v>242.03553348369999</v>
      </c>
      <c r="I27" s="90">
        <f t="shared" si="4"/>
        <v>230.63347558520002</v>
      </c>
      <c r="J27" s="23">
        <f t="shared" si="4"/>
        <v>225.1863306633</v>
      </c>
      <c r="K27" s="9">
        <f t="shared" si="4"/>
        <v>221.28599761740003</v>
      </c>
      <c r="L27" s="9">
        <f t="shared" si="4"/>
        <v>218.25839591739998</v>
      </c>
      <c r="M27" s="9">
        <f t="shared" si="4"/>
        <v>225.98223438400001</v>
      </c>
      <c r="N27" s="90">
        <f t="shared" si="4"/>
        <v>232.15917689929998</v>
      </c>
      <c r="O27" s="23">
        <f t="shared" si="4"/>
        <v>229.86638800119999</v>
      </c>
      <c r="P27" s="9">
        <f t="shared" si="4"/>
        <v>227.69028307100001</v>
      </c>
      <c r="Q27" s="9">
        <f t="shared" si="4"/>
        <v>225.8229418398</v>
      </c>
      <c r="R27" s="9">
        <f t="shared" si="4"/>
        <v>224.0441510142</v>
      </c>
      <c r="S27" s="90">
        <f>S26+S19+S10+S7</f>
        <v>222.6483353452</v>
      </c>
      <c r="T27" s="98">
        <f>T26+T19+T10+T7</f>
        <v>209.41819291090002</v>
      </c>
      <c r="U27" s="98">
        <f>U26+U19+U10+U7</f>
        <v>200.2824152247</v>
      </c>
      <c r="V27" s="98">
        <f>V26+V19+V10+V7</f>
        <v>193.50780750299998</v>
      </c>
      <c r="W27" s="98">
        <f>W26+W19+W10+W7</f>
        <v>190.18987094459999</v>
      </c>
      <c r="X27" s="3"/>
      <c r="Y27" s="75"/>
      <c r="Z27" s="75"/>
      <c r="AA27" s="75"/>
    </row>
    <row r="28" spans="1:39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39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39" ht="21" x14ac:dyDescent="0.35">
      <c r="A30" s="172" t="s">
        <v>82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39" ht="23.25" x14ac:dyDescent="0.35">
      <c r="A31" s="161" t="str">
        <f>Résultats!B1</f>
        <v>SNBC3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s="166" t="s">
        <v>91</v>
      </c>
      <c r="AA31" s="166"/>
      <c r="AB31" s="166"/>
      <c r="AC31" s="38"/>
      <c r="AE31" s="166" t="s">
        <v>94</v>
      </c>
      <c r="AF31" s="166"/>
      <c r="AG31" s="166"/>
      <c r="AH31" s="38"/>
      <c r="AJ31" s="166" t="s">
        <v>95</v>
      </c>
      <c r="AK31" s="166"/>
      <c r="AL31" s="166"/>
      <c r="AM31" s="38"/>
    </row>
    <row r="32" spans="1:39" x14ac:dyDescent="0.25">
      <c r="A32" s="3"/>
      <c r="B32" s="168"/>
      <c r="C32" s="2"/>
      <c r="D32" s="15"/>
      <c r="E32" s="4">
        <v>2006</v>
      </c>
      <c r="F32" s="4">
        <v>2015</v>
      </c>
      <c r="G32" s="20">
        <v>2018</v>
      </c>
      <c r="H32" s="27">
        <v>2019</v>
      </c>
      <c r="I32" s="83">
        <v>2020</v>
      </c>
      <c r="J32" s="91">
        <v>2021</v>
      </c>
      <c r="K32" s="27">
        <v>2022</v>
      </c>
      <c r="L32" s="27">
        <v>2023</v>
      </c>
      <c r="M32" s="27">
        <v>2024</v>
      </c>
      <c r="N32" s="83">
        <v>2025</v>
      </c>
      <c r="O32" s="91">
        <v>2026</v>
      </c>
      <c r="P32" s="27">
        <v>2027</v>
      </c>
      <c r="Q32" s="27">
        <v>2028</v>
      </c>
      <c r="R32" s="27">
        <v>2029</v>
      </c>
      <c r="S32" s="92">
        <v>2030</v>
      </c>
      <c r="T32" s="93">
        <v>2035</v>
      </c>
      <c r="U32" s="93">
        <v>2040</v>
      </c>
      <c r="V32" s="93">
        <v>2045</v>
      </c>
      <c r="W32" s="93">
        <v>2050</v>
      </c>
      <c r="X32" s="3"/>
      <c r="Z32" s="194"/>
      <c r="AA32" s="195">
        <v>2020</v>
      </c>
      <c r="AB32" s="195">
        <v>2030</v>
      </c>
      <c r="AC32" s="196">
        <v>2050</v>
      </c>
      <c r="AE32" s="194"/>
      <c r="AF32" s="195">
        <v>2020</v>
      </c>
      <c r="AG32" s="195">
        <v>2030</v>
      </c>
      <c r="AH32" s="196">
        <v>2050</v>
      </c>
      <c r="AJ32" s="194"/>
      <c r="AK32" s="195">
        <v>2020</v>
      </c>
      <c r="AL32" s="195">
        <v>2030</v>
      </c>
      <c r="AM32" s="196">
        <v>2050</v>
      </c>
    </row>
    <row r="33" spans="1:39" x14ac:dyDescent="0.25">
      <c r="A33" s="3"/>
      <c r="B33" s="299" t="s">
        <v>0</v>
      </c>
      <c r="C33" s="5" t="s">
        <v>1</v>
      </c>
      <c r="D33" s="2" t="s">
        <v>401</v>
      </c>
      <c r="E33" s="6">
        <f>SUM(E34:E35)</f>
        <v>84.607581081000006</v>
      </c>
      <c r="F33" s="6">
        <f>SUM(F34:F35)</f>
        <v>71.925850811000004</v>
      </c>
      <c r="G33" s="84">
        <f t="shared" ref="G33:R33" si="5">SUM(G34:G35)</f>
        <v>69.371384403000008</v>
      </c>
      <c r="H33" s="6">
        <f t="shared" si="5"/>
        <v>68.589056720999992</v>
      </c>
      <c r="I33" s="85">
        <f t="shared" si="5"/>
        <v>69.097778554000001</v>
      </c>
      <c r="J33" s="84">
        <f t="shared" si="5"/>
        <v>68.990331053999995</v>
      </c>
      <c r="K33" s="6">
        <f t="shared" si="5"/>
        <v>68.608627231</v>
      </c>
      <c r="L33" s="6">
        <f t="shared" si="5"/>
        <v>68.21085779500001</v>
      </c>
      <c r="M33" s="6">
        <f t="shared" si="5"/>
        <v>67.075721309999992</v>
      </c>
      <c r="N33" s="85">
        <f t="shared" si="5"/>
        <v>65.673105902000003</v>
      </c>
      <c r="O33" s="84">
        <f t="shared" si="5"/>
        <v>64.574261458999999</v>
      </c>
      <c r="P33" s="6">
        <f t="shared" si="5"/>
        <v>63.880139557</v>
      </c>
      <c r="Q33" s="6">
        <f t="shared" si="5"/>
        <v>63.469104207000001</v>
      </c>
      <c r="R33" s="6">
        <f t="shared" si="5"/>
        <v>63.250467821999997</v>
      </c>
      <c r="S33" s="85">
        <f>SUM(S34:S35)</f>
        <v>63.159089888000004</v>
      </c>
      <c r="T33" s="94">
        <f>SUM(T34:T35)</f>
        <v>61.872303209999998</v>
      </c>
      <c r="U33" s="94">
        <f>SUM(U34:U35)</f>
        <v>59.942187456000006</v>
      </c>
      <c r="V33" s="94">
        <f>SUM(V34:V35)</f>
        <v>58.170943046999994</v>
      </c>
      <c r="W33" s="94">
        <f>SUM(W34:W35)</f>
        <v>56.850297062999999</v>
      </c>
      <c r="X33" s="3"/>
      <c r="Z33" s="197" t="s">
        <v>42</v>
      </c>
      <c r="AA33" s="201">
        <f>(I38+I40)/I36</f>
        <v>8.6413757778354746E-3</v>
      </c>
      <c r="AB33" s="201">
        <f>(S38+S40)/S36</f>
        <v>6.9572056921590984E-3</v>
      </c>
      <c r="AC33" s="202">
        <f>(W38+W40)/W36</f>
        <v>7.066095996531338E-3</v>
      </c>
      <c r="AE33" s="197" t="s">
        <v>96</v>
      </c>
      <c r="AF33" s="201">
        <f>I34/I33</f>
        <v>0.95161573824855672</v>
      </c>
      <c r="AG33" s="201">
        <f>S34/S33</f>
        <v>0.93912696517923577</v>
      </c>
      <c r="AH33" s="202">
        <f>W34/W33</f>
        <v>0.93651036758875417</v>
      </c>
      <c r="AJ33" s="197" t="s">
        <v>66</v>
      </c>
      <c r="AK33" s="201">
        <f>I46/(I46+I48)</f>
        <v>0.98439656249958918</v>
      </c>
      <c r="AL33" s="201">
        <f>S46/(S46+S48)</f>
        <v>0.97850009739770605</v>
      </c>
      <c r="AM33" s="202">
        <f>W46/(W46+W48)</f>
        <v>0.95693676437924424</v>
      </c>
    </row>
    <row r="34" spans="1:39" x14ac:dyDescent="0.25">
      <c r="A34" s="3"/>
      <c r="B34" s="300"/>
      <c r="C34" s="3" t="s">
        <v>2</v>
      </c>
      <c r="D34" s="15" t="s">
        <v>402</v>
      </c>
      <c r="E34" s="16">
        <f>VLOOKUP($D34,Résultats!$B$2:$AX$476,E$5,FALSE)</f>
        <v>83.907546510000003</v>
      </c>
      <c r="F34" s="16">
        <f>VLOOKUP($D34,Résultats!$B$2:$AX$476,F$5,FALSE)</f>
        <v>68.280746210000004</v>
      </c>
      <c r="G34" s="22">
        <f>VLOOKUP($D34,Résultats!$B$2:$AX$476,G$5,FALSE)</f>
        <v>65.23698478</v>
      </c>
      <c r="H34" s="16">
        <f>VLOOKUP($D34,Résultats!$B$2:$AX$476,H$5,FALSE)</f>
        <v>64.275833809999995</v>
      </c>
      <c r="I34" s="86">
        <f>VLOOKUP($D34,Résultats!$B$2:$AX$476,I$5,FALSE)</f>
        <v>65.754533550000005</v>
      </c>
      <c r="J34" s="22">
        <f>VLOOKUP($D34,Résultats!$B$2:$AX$476,J$5,FALSE)</f>
        <v>65.44679524</v>
      </c>
      <c r="K34" s="16">
        <f>VLOOKUP($D34,Résultats!$B$2:$AX$476,K$5,FALSE)</f>
        <v>64.882508880000003</v>
      </c>
      <c r="L34" s="16">
        <f>VLOOKUP($D34,Résultats!$B$2:$AX$476,L$5,FALSE)</f>
        <v>64.307444700000005</v>
      </c>
      <c r="M34" s="16">
        <f>VLOOKUP($D34,Résultats!$B$2:$AX$476,M$5,FALSE)</f>
        <v>63.116144849999998</v>
      </c>
      <c r="N34" s="86">
        <f>VLOOKUP($D34,Résultats!$B$2:$AX$476,N$5,FALSE)</f>
        <v>61.67676754</v>
      </c>
      <c r="O34" s="22">
        <f>VLOOKUP($D34,Résultats!$B$2:$AX$476,O$5,FALSE)</f>
        <v>60.644986529999997</v>
      </c>
      <c r="P34" s="16">
        <f>VLOOKUP($D34,Résultats!$B$2:$AX$476,P$5,FALSE)</f>
        <v>59.993307190000003</v>
      </c>
      <c r="Q34" s="16">
        <f>VLOOKUP($D34,Résultats!$B$2:$AX$476,Q$5,FALSE)</f>
        <v>59.607498730000003</v>
      </c>
      <c r="R34" s="16">
        <f>VLOOKUP($D34,Résultats!$B$2:$AX$476,R$5,FALSE)</f>
        <v>59.401222969999999</v>
      </c>
      <c r="S34" s="86">
        <f>VLOOKUP($D34,Résultats!$B$2:$AX$476,S$5,FALSE)</f>
        <v>59.314404410000002</v>
      </c>
      <c r="T34" s="95">
        <f>VLOOKUP($D34,Résultats!$B$2:$AX$476,T$5,FALSE)</f>
        <v>58.12250298</v>
      </c>
      <c r="U34" s="95">
        <f>VLOOKUP($D34,Résultats!$B$2:$AX$476,U$5,FALSE)</f>
        <v>56.301936840000003</v>
      </c>
      <c r="V34" s="95">
        <f>VLOOKUP($D34,Résultats!$B$2:$AX$476,V$5,FALSE)</f>
        <v>54.569408369999998</v>
      </c>
      <c r="W34" s="95">
        <f>VLOOKUP($D34,Résultats!$B$2:$AX$476,W$5,FALSE)</f>
        <v>53.240892600000002</v>
      </c>
      <c r="X34" s="45">
        <f>W34-'[1]Cibles THREEME'!$AJ4</f>
        <v>43.558789992514036</v>
      </c>
      <c r="Z34" s="197" t="s">
        <v>61</v>
      </c>
      <c r="AA34" s="201">
        <f>I37/I36</f>
        <v>0.69408091299190133</v>
      </c>
      <c r="AB34" s="201">
        <f>S37/S36</f>
        <v>0.64846858619651282</v>
      </c>
      <c r="AC34" s="202">
        <f>W37/W36</f>
        <v>0.37300389177476384</v>
      </c>
      <c r="AE34" s="198" t="s">
        <v>65</v>
      </c>
      <c r="AF34" s="203">
        <f>I35/I33</f>
        <v>4.838426175144328E-2</v>
      </c>
      <c r="AG34" s="203">
        <f>S35/S33</f>
        <v>6.0873034820764199E-2</v>
      </c>
      <c r="AH34" s="204">
        <f>W35/W33</f>
        <v>6.3489632411245861E-2</v>
      </c>
      <c r="AJ34" s="198" t="s">
        <v>67</v>
      </c>
      <c r="AK34" s="203">
        <f>I48/(I46+I48)</f>
        <v>1.5603437500410836E-2</v>
      </c>
      <c r="AL34" s="203">
        <f>S48/(S46+S48)</f>
        <v>2.1499902602293942E-2</v>
      </c>
      <c r="AM34" s="204">
        <f>W48/(W46+W48)</f>
        <v>4.3063235620755806E-2</v>
      </c>
    </row>
    <row r="35" spans="1:39" x14ac:dyDescent="0.25">
      <c r="A35" s="3"/>
      <c r="B35" s="301"/>
      <c r="C35" s="7" t="s">
        <v>3</v>
      </c>
      <c r="D35" s="3" t="s">
        <v>403</v>
      </c>
      <c r="E35" s="16">
        <f>VLOOKUP($D35,Résultats!$B$2:$AX$476,E$5,FALSE)</f>
        <v>0.70003457099999999</v>
      </c>
      <c r="F35" s="16">
        <f>VLOOKUP($D35,Résultats!$B$2:$AX$476,F$5,FALSE)</f>
        <v>3.6451046009999999</v>
      </c>
      <c r="G35" s="22">
        <f>VLOOKUP($D35,Résultats!$B$2:$AX$476,G$5,FALSE)</f>
        <v>4.1343996230000002</v>
      </c>
      <c r="H35" s="16">
        <f>VLOOKUP($D35,Résultats!$B$2:$AX$476,H$5,FALSE)</f>
        <v>4.3132229110000004</v>
      </c>
      <c r="I35" s="86">
        <f>VLOOKUP($D35,Résultats!$B$2:$AX$476,I$5,FALSE)</f>
        <v>3.3432450039999999</v>
      </c>
      <c r="J35" s="22">
        <f>VLOOKUP($D35,Résultats!$B$2:$AX$476,J$5,FALSE)</f>
        <v>3.5435358140000002</v>
      </c>
      <c r="K35" s="16">
        <f>VLOOKUP($D35,Résultats!$B$2:$AX$476,K$5,FALSE)</f>
        <v>3.7261183510000002</v>
      </c>
      <c r="L35" s="16">
        <f>VLOOKUP($D35,Résultats!$B$2:$AX$476,L$5,FALSE)</f>
        <v>3.9034130949999999</v>
      </c>
      <c r="M35" s="16">
        <f>VLOOKUP($D35,Résultats!$B$2:$AX$476,M$5,FALSE)</f>
        <v>3.9595764600000001</v>
      </c>
      <c r="N35" s="86">
        <f>VLOOKUP($D35,Résultats!$B$2:$AX$476,N$5,FALSE)</f>
        <v>3.9963383619999999</v>
      </c>
      <c r="O35" s="22">
        <f>VLOOKUP($D35,Résultats!$B$2:$AX$476,O$5,FALSE)</f>
        <v>3.929274929</v>
      </c>
      <c r="P35" s="16">
        <f>VLOOKUP($D35,Résultats!$B$2:$AX$476,P$5,FALSE)</f>
        <v>3.8868323669999998</v>
      </c>
      <c r="Q35" s="16">
        <f>VLOOKUP($D35,Résultats!$B$2:$AX$476,Q$5,FALSE)</f>
        <v>3.8616054769999999</v>
      </c>
      <c r="R35" s="16">
        <f>VLOOKUP($D35,Résultats!$B$2:$AX$476,R$5,FALSE)</f>
        <v>3.849244852</v>
      </c>
      <c r="S35" s="86">
        <f>VLOOKUP($D35,Résultats!$B$2:$AX$476,S$5,FALSE)</f>
        <v>3.8446854780000002</v>
      </c>
      <c r="T35" s="95">
        <f>VLOOKUP($D35,Résultats!$B$2:$AX$476,T$5,FALSE)</f>
        <v>3.74980023</v>
      </c>
      <c r="U35" s="95">
        <f>VLOOKUP($D35,Résultats!$B$2:$AX$476,U$5,FALSE)</f>
        <v>3.6402506159999999</v>
      </c>
      <c r="V35" s="95">
        <f>VLOOKUP($D35,Résultats!$B$2:$AX$476,V$5,FALSE)</f>
        <v>3.6015346770000001</v>
      </c>
      <c r="W35" s="95">
        <f>VLOOKUP($D35,Résultats!$B$2:$AX$476,W$5,FALSE)</f>
        <v>3.6094044630000002</v>
      </c>
      <c r="X35" s="45">
        <f>W35-'[1]Cibles THREEME'!$AJ5</f>
        <v>0.11256324742291746</v>
      </c>
      <c r="Z35" s="197" t="s">
        <v>93</v>
      </c>
      <c r="AA35" s="201">
        <f>I43/I36</f>
        <v>0.10258601324575592</v>
      </c>
      <c r="AB35" s="201">
        <f>S43/S36</f>
        <v>0.10222058432489056</v>
      </c>
      <c r="AC35" s="202">
        <f>W43/W36</f>
        <v>9.7911814002038203E-2</v>
      </c>
      <c r="AE35" s="189" t="s">
        <v>92</v>
      </c>
      <c r="AF35" s="205">
        <f>SUM(AF33:AF34)</f>
        <v>1</v>
      </c>
      <c r="AG35" s="205">
        <f t="shared" ref="AG35:AH35" si="6">SUM(AG33:AG34)</f>
        <v>1</v>
      </c>
      <c r="AH35" s="205">
        <f t="shared" si="6"/>
        <v>1</v>
      </c>
      <c r="AJ35" s="189" t="s">
        <v>92</v>
      </c>
      <c r="AK35" s="205">
        <f>SUM(AK33:AK34)</f>
        <v>1</v>
      </c>
      <c r="AL35" s="205">
        <f t="shared" ref="AL35" si="7">SUM(AL33:AL34)</f>
        <v>1</v>
      </c>
      <c r="AM35" s="205">
        <f t="shared" ref="AM35" si="8">SUM(AM33:AM34)</f>
        <v>1</v>
      </c>
    </row>
    <row r="36" spans="1:39" x14ac:dyDescent="0.25">
      <c r="A36" s="3"/>
      <c r="B36" s="299" t="s">
        <v>4</v>
      </c>
      <c r="C36" s="5" t="s">
        <v>1</v>
      </c>
      <c r="D36" s="2" t="s">
        <v>404</v>
      </c>
      <c r="E36" s="8">
        <f>SUM(E37:E44)</f>
        <v>37.199999999899994</v>
      </c>
      <c r="F36" s="8">
        <f>SUM(F37:F44)</f>
        <v>37.919443399199999</v>
      </c>
      <c r="G36" s="21">
        <f t="shared" ref="G36:R36" si="9">SUM(G37:G44)</f>
        <v>38.061737558600001</v>
      </c>
      <c r="H36" s="8">
        <f t="shared" si="9"/>
        <v>37.527537548099993</v>
      </c>
      <c r="I36" s="87">
        <f t="shared" si="9"/>
        <v>36.440044073499998</v>
      </c>
      <c r="J36" s="21">
        <f t="shared" si="9"/>
        <v>35.8361375084</v>
      </c>
      <c r="K36" s="8">
        <f t="shared" si="9"/>
        <v>35.678509422600008</v>
      </c>
      <c r="L36" s="8">
        <f t="shared" si="9"/>
        <v>35.755590024500002</v>
      </c>
      <c r="M36" s="8">
        <f t="shared" si="9"/>
        <v>36.197628790400003</v>
      </c>
      <c r="N36" s="87">
        <f t="shared" si="9"/>
        <v>36.230208582900005</v>
      </c>
      <c r="O36" s="21">
        <f t="shared" si="9"/>
        <v>35.836183340600002</v>
      </c>
      <c r="P36" s="8">
        <f t="shared" si="9"/>
        <v>35.340850775999996</v>
      </c>
      <c r="Q36" s="8">
        <f t="shared" si="9"/>
        <v>34.860360738000004</v>
      </c>
      <c r="R36" s="8">
        <f t="shared" si="9"/>
        <v>34.444527523200001</v>
      </c>
      <c r="S36" s="87">
        <f>SUM(S37:S44)</f>
        <v>34.115233414400002</v>
      </c>
      <c r="T36" s="96">
        <f>SUM(T37:T44)</f>
        <v>35.659431099800003</v>
      </c>
      <c r="U36" s="96">
        <f>SUM(U37:U44)</f>
        <v>37.992501834399995</v>
      </c>
      <c r="V36" s="96">
        <f>SUM(V37:V44)</f>
        <v>40.469552484099999</v>
      </c>
      <c r="W36" s="96">
        <f>SUM(W37:W44)</f>
        <v>42.815049151399997</v>
      </c>
      <c r="X36" s="3"/>
      <c r="Z36" s="197" t="s">
        <v>62</v>
      </c>
      <c r="AA36" s="201">
        <f>I42/I36</f>
        <v>3.6998234285354592E-2</v>
      </c>
      <c r="AB36" s="201">
        <f>S42/S36</f>
        <v>6.0326902208187511E-2</v>
      </c>
      <c r="AC36" s="202">
        <f>W42/W36</f>
        <v>0.17656228753278946</v>
      </c>
    </row>
    <row r="37" spans="1:39" x14ac:dyDescent="0.25">
      <c r="A37" s="3"/>
      <c r="B37" s="300"/>
      <c r="C37" s="3" t="s">
        <v>5</v>
      </c>
      <c r="D37" s="3" t="s">
        <v>405</v>
      </c>
      <c r="E37" s="16">
        <f>VLOOKUP($D37,Résultats!$B$2:$AX$476,E$5,FALSE)</f>
        <v>29.721453270000001</v>
      </c>
      <c r="F37" s="16">
        <f>VLOOKUP($D37,Résultats!$B$2:$AX$476,F$5,FALSE)</f>
        <v>30.152831930000001</v>
      </c>
      <c r="G37" s="22">
        <f>VLOOKUP($D37,Résultats!$B$2:$AX$476,G$5,FALSE)</f>
        <v>28.61393782</v>
      </c>
      <c r="H37" s="16">
        <f>VLOOKUP($D37,Résultats!$B$2:$AX$476,H$5,FALSE)</f>
        <v>27.550997110000001</v>
      </c>
      <c r="I37" s="86">
        <f>VLOOKUP($D37,Résultats!$B$2:$AX$476,I$5,FALSE)</f>
        <v>25.29233906</v>
      </c>
      <c r="J37" s="22">
        <f>VLOOKUP($D37,Résultats!$B$2:$AX$476,J$5,FALSE)</f>
        <v>24.836614990000001</v>
      </c>
      <c r="K37" s="16">
        <f>VLOOKUP($D37,Résultats!$B$2:$AX$476,K$5,FALSE)</f>
        <v>24.692477780000001</v>
      </c>
      <c r="L37" s="16">
        <f>VLOOKUP($D37,Résultats!$B$2:$AX$476,L$5,FALSE)</f>
        <v>24.712279779999999</v>
      </c>
      <c r="M37" s="16">
        <f>VLOOKUP($D37,Résultats!$B$2:$AX$476,M$5,FALSE)</f>
        <v>24.92890568</v>
      </c>
      <c r="N37" s="86">
        <f>VLOOKUP($D37,Résultats!$B$2:$AX$476,N$5,FALSE)</f>
        <v>24.863444489999999</v>
      </c>
      <c r="O37" s="22">
        <f>VLOOKUP($D37,Résultats!$B$2:$AX$476,O$5,FALSE)</f>
        <v>24.28798995</v>
      </c>
      <c r="P37" s="16">
        <f>VLOOKUP($D37,Résultats!$B$2:$AX$476,P$5,FALSE)</f>
        <v>23.656501089999999</v>
      </c>
      <c r="Q37" s="16">
        <f>VLOOKUP($D37,Résultats!$B$2:$AX$476,Q$5,FALSE)</f>
        <v>23.047977270000001</v>
      </c>
      <c r="R37" s="16">
        <f>VLOOKUP($D37,Résultats!$B$2:$AX$476,R$5,FALSE)</f>
        <v>22.552842999999999</v>
      </c>
      <c r="S37" s="86">
        <f>VLOOKUP($D37,Résultats!$B$2:$AX$476,S$5,FALSE)</f>
        <v>22.122657180000001</v>
      </c>
      <c r="T37" s="95">
        <f>VLOOKUP($D37,Résultats!$B$2:$AX$476,T$5,FALSE)</f>
        <v>20.730069189999998</v>
      </c>
      <c r="U37" s="95">
        <f>VLOOKUP($D37,Résultats!$B$2:$AX$476,U$5,FALSE)</f>
        <v>19.351224219999999</v>
      </c>
      <c r="V37" s="95">
        <f>VLOOKUP($D37,Résultats!$B$2:$AX$476,V$5,FALSE)</f>
        <v>17.953819800000002</v>
      </c>
      <c r="W37" s="95">
        <f>VLOOKUP($D37,Résultats!$B$2:$AX$476,W$5,FALSE)</f>
        <v>15.970179959999999</v>
      </c>
      <c r="X37" s="45">
        <f>W37-'[1]Cibles THREEME'!$AJ8</f>
        <v>15.349120828454302</v>
      </c>
      <c r="Z37" s="197" t="s">
        <v>63</v>
      </c>
      <c r="AA37" s="201">
        <f>I41/I36</f>
        <v>8.3952357050652904E-2</v>
      </c>
      <c r="AB37" s="201">
        <f>S41/S36</f>
        <v>0.13922108435568306</v>
      </c>
      <c r="AC37" s="202">
        <f>W41/W36</f>
        <v>0.26336672860344684</v>
      </c>
    </row>
    <row r="38" spans="1:39" x14ac:dyDescent="0.25">
      <c r="A38" s="3"/>
      <c r="B38" s="300"/>
      <c r="C38" s="3" t="s">
        <v>6</v>
      </c>
      <c r="D38" s="3" t="s">
        <v>406</v>
      </c>
      <c r="E38" s="16">
        <f>VLOOKUP($D38,Résultats!$B$2:$AX$476,E$5,FALSE)</f>
        <v>0.38143942939999997</v>
      </c>
      <c r="F38" s="16">
        <f>VLOOKUP($D38,Résultats!$B$2:$AX$476,F$5,FALSE)</f>
        <v>0.15980013069999999</v>
      </c>
      <c r="G38" s="22">
        <f>VLOOKUP($D38,Résultats!$B$2:$AX$476,G$5,FALSE)</f>
        <v>0.1202617094</v>
      </c>
      <c r="H38" s="16">
        <f>VLOOKUP($D38,Résultats!$B$2:$AX$476,H$5,FALSE)</f>
        <v>0.1071816993</v>
      </c>
      <c r="I38" s="86">
        <f>VLOOKUP($D38,Résultats!$B$2:$AX$476,I$5,FALSE)</f>
        <v>0.1059885094</v>
      </c>
      <c r="J38" s="22">
        <f>VLOOKUP($D38,Résultats!$B$2:$AX$476,J$5,FALSE)</f>
        <v>0.16987461400000001</v>
      </c>
      <c r="K38" s="16">
        <f>VLOOKUP($D38,Résultats!$B$2:$AX$476,K$5,FALSE)</f>
        <v>0.23176713909999999</v>
      </c>
      <c r="L38" s="16">
        <f>VLOOKUP($D38,Résultats!$B$2:$AX$476,L$5,FALSE)</f>
        <v>0.292488902</v>
      </c>
      <c r="M38" s="16">
        <f>VLOOKUP($D38,Résultats!$B$2:$AX$476,M$5,FALSE)</f>
        <v>0.2559851454</v>
      </c>
      <c r="N38" s="86">
        <f>VLOOKUP($D38,Résultats!$B$2:$AX$476,N$5,FALSE)</f>
        <v>0.21654185710000001</v>
      </c>
      <c r="O38" s="22">
        <f>VLOOKUP($D38,Résultats!$B$2:$AX$476,O$5,FALSE)</f>
        <v>0.210231428</v>
      </c>
      <c r="P38" s="16">
        <f>VLOOKUP($D38,Résultats!$B$2:$AX$476,P$5,FALSE)</f>
        <v>0.20349040800000001</v>
      </c>
      <c r="Q38" s="16">
        <f>VLOOKUP($D38,Résultats!$B$2:$AX$476,Q$5,FALSE)</f>
        <v>0.19700379949999999</v>
      </c>
      <c r="R38" s="16">
        <f>VLOOKUP($D38,Résultats!$B$2:$AX$476,R$5,FALSE)</f>
        <v>0.19154468569999999</v>
      </c>
      <c r="S38" s="86">
        <f>VLOOKUP($D38,Résultats!$B$2:$AX$476,S$5,FALSE)</f>
        <v>0.18668380849999999</v>
      </c>
      <c r="T38" s="95">
        <f>VLOOKUP($D38,Résultats!$B$2:$AX$476,T$5,FALSE)</f>
        <v>0.20522739609999999</v>
      </c>
      <c r="U38" s="95">
        <f>VLOOKUP($D38,Résultats!$B$2:$AX$476,U$5,FALSE)</f>
        <v>0.20507277139999999</v>
      </c>
      <c r="V38" s="95">
        <f>VLOOKUP($D38,Résultats!$B$2:$AX$476,V$5,FALSE)</f>
        <v>0.22868577540000001</v>
      </c>
      <c r="W38" s="95">
        <f>VLOOKUP($D38,Résultats!$B$2:$AX$476,W$5,FALSE)</f>
        <v>0.24133954669999999</v>
      </c>
      <c r="X38" s="45">
        <f>W38-'[1]Cibles THREEME'!$AJ9</f>
        <v>0.23133954669999998</v>
      </c>
      <c r="Z38" s="198" t="s">
        <v>64</v>
      </c>
      <c r="AA38" s="203">
        <f>(I39+I44)/I36</f>
        <v>7.3741106648499893E-2</v>
      </c>
      <c r="AB38" s="203">
        <f>(S39+S44)/S36</f>
        <v>4.2805637222566931E-2</v>
      </c>
      <c r="AC38" s="204">
        <f>(W39+W44)/W36</f>
        <v>8.2089182090430354E-2</v>
      </c>
    </row>
    <row r="39" spans="1:39" x14ac:dyDescent="0.25">
      <c r="A39" s="3"/>
      <c r="B39" s="300"/>
      <c r="C39" s="3" t="s">
        <v>7</v>
      </c>
      <c r="D39" s="3" t="s">
        <v>407</v>
      </c>
      <c r="E39" s="16">
        <f>VLOOKUP($D39,Résultats!$B$2:$AX$476,E$5,FALSE)</f>
        <v>1.5233057169999999</v>
      </c>
      <c r="F39" s="16">
        <f>VLOOKUP($D39,Résultats!$B$2:$AX$476,F$5,FALSE)</f>
        <v>1.0733777229999999</v>
      </c>
      <c r="G39" s="22">
        <f>VLOOKUP($D39,Résultats!$B$2:$AX$476,G$5,FALSE)</f>
        <v>1.4140751380000001</v>
      </c>
      <c r="H39" s="16">
        <f>VLOOKUP($D39,Résultats!$B$2:$AX$476,H$5,FALSE)</f>
        <v>1.5188759590000001</v>
      </c>
      <c r="I39" s="86">
        <f>VLOOKUP($D39,Résultats!$B$2:$AX$476,I$5,FALSE)</f>
        <v>2.242774421</v>
      </c>
      <c r="J39" s="22">
        <f>VLOOKUP($D39,Résultats!$B$2:$AX$476,J$5,FALSE)</f>
        <v>1.6765098890000001</v>
      </c>
      <c r="K39" s="16">
        <f>VLOOKUP($D39,Résultats!$B$2:$AX$476,K$5,FALSE)</f>
        <v>1.1642436709999999</v>
      </c>
      <c r="L39" s="16">
        <f>VLOOKUP($D39,Résultats!$B$2:$AX$476,L$5,FALSE)</f>
        <v>0.68136216890000001</v>
      </c>
      <c r="M39" s="16">
        <f>VLOOKUP($D39,Résultats!$B$2:$AX$476,M$5,FALSE)</f>
        <v>0.66074822119999999</v>
      </c>
      <c r="N39" s="86">
        <f>VLOOKUP($D39,Résultats!$B$2:$AX$476,N$5,FALSE)</f>
        <v>0.63262828130000004</v>
      </c>
      <c r="O39" s="22">
        <f>VLOOKUP($D39,Résultats!$B$2:$AX$476,O$5,FALSE)</f>
        <v>0.61880498849999999</v>
      </c>
      <c r="P39" s="16">
        <f>VLOOKUP($D39,Résultats!$B$2:$AX$476,P$5,FALSE)</f>
        <v>0.60351975260000001</v>
      </c>
      <c r="Q39" s="16">
        <f>VLOOKUP($D39,Résultats!$B$2:$AX$476,Q$5,FALSE)</f>
        <v>0.58878454729999996</v>
      </c>
      <c r="R39" s="16">
        <f>VLOOKUP($D39,Résultats!$B$2:$AX$476,R$5,FALSE)</f>
        <v>0.57688950520000004</v>
      </c>
      <c r="S39" s="86">
        <f>VLOOKUP($D39,Résultats!$B$2:$AX$476,S$5,FALSE)</f>
        <v>0.5666271719</v>
      </c>
      <c r="T39" s="95">
        <f>VLOOKUP($D39,Résultats!$B$2:$AX$476,T$5,FALSE)</f>
        <v>0.58933859020000001</v>
      </c>
      <c r="U39" s="95">
        <f>VLOOKUP($D39,Résultats!$B$2:$AX$476,U$5,FALSE)</f>
        <v>0.62410499559999999</v>
      </c>
      <c r="V39" s="95">
        <f>VLOOKUP($D39,Résultats!$B$2:$AX$476,V$5,FALSE)</f>
        <v>0.660843348</v>
      </c>
      <c r="W39" s="95">
        <f>VLOOKUP($D39,Résultats!$B$2:$AX$476,W$5,FALSE)</f>
        <v>1.943850012</v>
      </c>
      <c r="X39" s="45">
        <f>W39-'[1]Cibles THREEME'!$AJ10</f>
        <v>0.84786330927229869</v>
      </c>
      <c r="Z39" s="189" t="s">
        <v>92</v>
      </c>
      <c r="AA39" s="205">
        <f>SUM(AA33:AA38)</f>
        <v>1</v>
      </c>
      <c r="AB39" s="205">
        <f t="shared" ref="AB39:AC39" si="10">SUM(AB33:AB38)</f>
        <v>0.99999999999999989</v>
      </c>
      <c r="AC39" s="205">
        <f t="shared" si="10"/>
        <v>1</v>
      </c>
      <c r="AJ39" s="189"/>
      <c r="AK39" s="205"/>
      <c r="AL39" s="205"/>
      <c r="AM39" s="205"/>
    </row>
    <row r="40" spans="1:39" x14ac:dyDescent="0.25">
      <c r="A40" s="3"/>
      <c r="B40" s="300"/>
      <c r="C40" s="3" t="s">
        <v>8</v>
      </c>
      <c r="D40" s="3" t="s">
        <v>408</v>
      </c>
      <c r="E40" s="16">
        <f>VLOOKUP($D40,Résultats!$B$2:$AX$476,E$5,FALSE)</f>
        <v>1.5199342149999999</v>
      </c>
      <c r="F40" s="16">
        <f>VLOOKUP($D40,Résultats!$B$2:$AX$476,F$5,FALSE)</f>
        <v>0.83951553040000004</v>
      </c>
      <c r="G40" s="22">
        <f>VLOOKUP($D40,Résultats!$B$2:$AX$476,G$5,FALSE)</f>
        <v>0.62843250930000005</v>
      </c>
      <c r="H40" s="16">
        <f>VLOOKUP($D40,Résultats!$B$2:$AX$476,H$5,FALSE)</f>
        <v>0.55908580320000001</v>
      </c>
      <c r="I40" s="86">
        <f>VLOOKUP($D40,Résultats!$B$2:$AX$476,I$5,FALSE)</f>
        <v>0.2089036048</v>
      </c>
      <c r="J40" s="22">
        <f>VLOOKUP($D40,Résultats!$B$2:$AX$476,J$5,FALSE)</f>
        <v>0.16789621699999999</v>
      </c>
      <c r="K40" s="16">
        <f>VLOOKUP($D40,Résultats!$B$2:$AX$476,K$5,FALSE)</f>
        <v>0.13132994479999999</v>
      </c>
      <c r="L40" s="16">
        <f>VLOOKUP($D40,Résultats!$B$2:$AX$476,L$5,FALSE)</f>
        <v>9.7169309199999998E-2</v>
      </c>
      <c r="M40" s="16">
        <f>VLOOKUP($D40,Résultats!$B$2:$AX$476,M$5,FALSE)</f>
        <v>7.7366286000000006E-2</v>
      </c>
      <c r="N40" s="86">
        <f>VLOOKUP($D40,Résultats!$B$2:$AX$476,N$5,FALSE)</f>
        <v>5.6665136300000002E-2</v>
      </c>
      <c r="O40" s="22">
        <f>VLOOKUP($D40,Résultats!$B$2:$AX$476,O$5,FALSE)</f>
        <v>5.5407341300000003E-2</v>
      </c>
      <c r="P40" s="16">
        <f>VLOOKUP($D40,Résultats!$B$2:$AX$476,P$5,FALSE)</f>
        <v>5.4019466600000003E-2</v>
      </c>
      <c r="Q40" s="16">
        <f>VLOOKUP($D40,Résultats!$B$2:$AX$476,Q$5,FALSE)</f>
        <v>5.2681681100000002E-2</v>
      </c>
      <c r="R40" s="16">
        <f>VLOOKUP($D40,Résultats!$B$2:$AX$476,R$5,FALSE)</f>
        <v>5.1598916799999998E-2</v>
      </c>
      <c r="S40" s="86">
        <f>VLOOKUP($D40,Résultats!$B$2:$AX$476,S$5,FALSE)</f>
        <v>5.0662887599999998E-2</v>
      </c>
      <c r="T40" s="95">
        <f>VLOOKUP($D40,Résultats!$B$2:$AX$476,T$5,FALSE)</f>
        <v>5.2628073099999999E-2</v>
      </c>
      <c r="U40" s="95">
        <f>VLOOKUP($D40,Résultats!$B$2:$AX$476,U$5,FALSE)</f>
        <v>5.5720402400000001E-2</v>
      </c>
      <c r="V40" s="95">
        <f>VLOOKUP($D40,Résultats!$B$2:$AX$476,V$5,FALSE)</f>
        <v>5.8988571699999999E-2</v>
      </c>
      <c r="W40" s="95">
        <f>VLOOKUP($D40,Résultats!$B$2:$AX$476,W$5,FALSE)</f>
        <v>6.1195700700000001E-2</v>
      </c>
      <c r="X40" s="45">
        <f>W40-'[1]Cibles THREEME'!$AJ11</f>
        <v>5.1195700699999999E-2</v>
      </c>
    </row>
    <row r="41" spans="1:39" x14ac:dyDescent="0.25">
      <c r="A41" s="3"/>
      <c r="B41" s="300"/>
      <c r="C41" s="3" t="s">
        <v>9</v>
      </c>
      <c r="D41" s="3" t="s">
        <v>409</v>
      </c>
      <c r="E41" s="16">
        <f>VLOOKUP($D41,Résultats!$B$2:$AX$476,E$5,FALSE)</f>
        <v>0.30707470139999998</v>
      </c>
      <c r="F41" s="16">
        <f>VLOOKUP($D41,Résultats!$B$2:$AX$476,F$5,FALSE)</f>
        <v>1.39122966</v>
      </c>
      <c r="G41" s="22">
        <f>VLOOKUP($D41,Résultats!$B$2:$AX$476,G$5,FALSE)</f>
        <v>2.0682769259999998</v>
      </c>
      <c r="H41" s="16">
        <f>VLOOKUP($D41,Résultats!$B$2:$AX$476,H$5,FALSE)</f>
        <v>2.312890957</v>
      </c>
      <c r="I41" s="86">
        <f>VLOOKUP($D41,Résultats!$B$2:$AX$476,I$5,FALSE)</f>
        <v>3.059227591</v>
      </c>
      <c r="J41" s="22">
        <f>VLOOKUP($D41,Résultats!$B$2:$AX$476,J$5,FALSE)</f>
        <v>3.159295406</v>
      </c>
      <c r="K41" s="16">
        <f>VLOOKUP($D41,Résultats!$B$2:$AX$476,K$5,FALSE)</f>
        <v>3.2892692120000002</v>
      </c>
      <c r="L41" s="16">
        <f>VLOOKUP($D41,Résultats!$B$2:$AX$476,L$5,FALSE)</f>
        <v>3.4346904309999999</v>
      </c>
      <c r="M41" s="16">
        <f>VLOOKUP($D41,Résultats!$B$2:$AX$476,M$5,FALSE)</f>
        <v>3.7749740850000002</v>
      </c>
      <c r="N41" s="86">
        <f>VLOOKUP($D41,Résultats!$B$2:$AX$476,N$5,FALSE)</f>
        <v>4.072881926</v>
      </c>
      <c r="O41" s="22">
        <f>VLOOKUP($D41,Résultats!$B$2:$AX$476,O$5,FALSE)</f>
        <v>4.2594499460000002</v>
      </c>
      <c r="P41" s="16">
        <f>VLOOKUP($D41,Résultats!$B$2:$AX$476,P$5,FALSE)</f>
        <v>4.4244206909999999</v>
      </c>
      <c r="Q41" s="16">
        <f>VLOOKUP($D41,Résultats!$B$2:$AX$476,Q$5,FALSE)</f>
        <v>4.5813886500000001</v>
      </c>
      <c r="R41" s="16">
        <f>VLOOKUP($D41,Résultats!$B$2:$AX$476,R$5,FALSE)</f>
        <v>4.6621655779999998</v>
      </c>
      <c r="S41" s="86">
        <f>VLOOKUP($D41,Résultats!$B$2:$AX$476,S$5,FALSE)</f>
        <v>4.7495597890000001</v>
      </c>
      <c r="T41" s="95">
        <f>VLOOKUP($D41,Résultats!$B$2:$AX$476,T$5,FALSE)</f>
        <v>6.1240871229999998</v>
      </c>
      <c r="U41" s="95">
        <f>VLOOKUP($D41,Résultats!$B$2:$AX$476,U$5,FALSE)</f>
        <v>7.7440173960000003</v>
      </c>
      <c r="V41" s="95">
        <f>VLOOKUP($D41,Résultats!$B$2:$AX$476,V$5,FALSE)</f>
        <v>9.531762251</v>
      </c>
      <c r="W41" s="95">
        <f>VLOOKUP($D41,Résultats!$B$2:$AX$476,W$5,FALSE)</f>
        <v>11.27605943</v>
      </c>
      <c r="X41" s="45">
        <f>W41-'[1]Cibles THREEME'!$AJ12</f>
        <v>-1.309521206323101</v>
      </c>
    </row>
    <row r="42" spans="1:39" x14ac:dyDescent="0.25">
      <c r="A42" s="3"/>
      <c r="B42" s="300"/>
      <c r="C42" s="3" t="s">
        <v>10</v>
      </c>
      <c r="D42" s="3" t="s">
        <v>410</v>
      </c>
      <c r="E42" s="16">
        <f>VLOOKUP($D42,Résultats!$B$2:$AX$476,E$5,FALSE)</f>
        <v>6.9091807800000002E-2</v>
      </c>
      <c r="F42" s="16">
        <f>VLOOKUP($D42,Résultats!$B$2:$AX$476,F$5,FALSE)</f>
        <v>0.48791940700000003</v>
      </c>
      <c r="G42" s="22">
        <f>VLOOKUP($D42,Résultats!$B$2:$AX$476,G$5,FALSE)</f>
        <v>0.79693264620000004</v>
      </c>
      <c r="H42" s="16">
        <f>VLOOKUP($D42,Résultats!$B$2:$AX$476,H$5,FALSE)</f>
        <v>0.91957956429999999</v>
      </c>
      <c r="I42" s="86">
        <f>VLOOKUP($D42,Résultats!$B$2:$AX$476,I$5,FALSE)</f>
        <v>1.3482172880000001</v>
      </c>
      <c r="J42" s="22">
        <f>VLOOKUP($D42,Résultats!$B$2:$AX$476,J$5,FALSE)</f>
        <v>1.392317687</v>
      </c>
      <c r="K42" s="16">
        <f>VLOOKUP($D42,Résultats!$B$2:$AX$476,K$5,FALSE)</f>
        <v>1.44959781</v>
      </c>
      <c r="L42" s="16">
        <f>VLOOKUP($D42,Résultats!$B$2:$AX$476,L$5,FALSE)</f>
        <v>1.5136856869999999</v>
      </c>
      <c r="M42" s="16">
        <f>VLOOKUP($D42,Résultats!$B$2:$AX$476,M$5,FALSE)</f>
        <v>1.597197969</v>
      </c>
      <c r="N42" s="86">
        <f>VLOOKUP($D42,Résultats!$B$2:$AX$476,N$5,FALSE)</f>
        <v>1.662714013</v>
      </c>
      <c r="O42" s="22">
        <f>VLOOKUP($D42,Résultats!$B$2:$AX$476,O$5,FALSE)</f>
        <v>1.7499149540000001</v>
      </c>
      <c r="P42" s="16">
        <f>VLOOKUP($D42,Résultats!$B$2:$AX$476,P$5,FALSE)</f>
        <v>1.827810997</v>
      </c>
      <c r="Q42" s="16">
        <f>VLOOKUP($D42,Résultats!$B$2:$AX$476,Q$5,FALSE)</f>
        <v>1.901977644</v>
      </c>
      <c r="R42" s="16">
        <f>VLOOKUP($D42,Résultats!$B$2:$AX$476,R$5,FALSE)</f>
        <v>1.979419348</v>
      </c>
      <c r="S42" s="86">
        <f>VLOOKUP($D42,Résultats!$B$2:$AX$476,S$5,FALSE)</f>
        <v>2.0580663499999998</v>
      </c>
      <c r="T42" s="95">
        <f>VLOOKUP($D42,Résultats!$B$2:$AX$476,T$5,FALSE)</f>
        <v>3.3782344530000001</v>
      </c>
      <c r="U42" s="95">
        <f>VLOOKUP($D42,Résultats!$B$2:$AX$476,U$5,FALSE)</f>
        <v>4.8877921740000003</v>
      </c>
      <c r="V42" s="95">
        <f>VLOOKUP($D42,Résultats!$B$2:$AX$476,V$5,FALSE)</f>
        <v>6.5608319740000001</v>
      </c>
      <c r="W42" s="95">
        <f>VLOOKUP($D42,Résultats!$B$2:$AX$476,W$5,FALSE)</f>
        <v>7.5595230190000002</v>
      </c>
      <c r="X42" s="45">
        <f>W42-'[1]Cibles THREEME'!$AJ13</f>
        <v>0.13116870051224705</v>
      </c>
      <c r="Z42" s="60" t="s">
        <v>485</v>
      </c>
    </row>
    <row r="43" spans="1:39" x14ac:dyDescent="0.25">
      <c r="A43" s="3"/>
      <c r="B43" s="300"/>
      <c r="C43" s="3" t="s">
        <v>11</v>
      </c>
      <c r="D43" s="3" t="s">
        <v>411</v>
      </c>
      <c r="E43" s="16">
        <f>VLOOKUP($D43,Résultats!$B$2:$AX$476,E$5,FALSE)</f>
        <v>3.4539557539999999</v>
      </c>
      <c r="F43" s="16">
        <f>VLOOKUP($D43,Résultats!$B$2:$AX$476,F$5,FALSE)</f>
        <v>3.4833489549999999</v>
      </c>
      <c r="G43" s="22">
        <f>VLOOKUP($D43,Résultats!$B$2:$AX$476,G$5,FALSE)</f>
        <v>3.904874548</v>
      </c>
      <c r="H43" s="16">
        <f>VLOOKUP($D43,Résultats!$B$2:$AX$476,H$5,FALSE)</f>
        <v>3.9745409089999999</v>
      </c>
      <c r="I43" s="86">
        <f>VLOOKUP($D43,Résultats!$B$2:$AX$476,I$5,FALSE)</f>
        <v>3.7382388440000001</v>
      </c>
      <c r="J43" s="22">
        <f>VLOOKUP($D43,Résultats!$B$2:$AX$476,J$5,FALSE)</f>
        <v>3.860517223</v>
      </c>
      <c r="K43" s="16">
        <f>VLOOKUP($D43,Résultats!$B$2:$AX$476,K$5,FALSE)</f>
        <v>4.0193393820000001</v>
      </c>
      <c r="L43" s="16">
        <f>VLOOKUP($D43,Résultats!$B$2:$AX$476,L$5,FALSE)</f>
        <v>4.1970375860000004</v>
      </c>
      <c r="M43" s="16">
        <f>VLOOKUP($D43,Résultats!$B$2:$AX$476,M$5,FALSE)</f>
        <v>4.0721384599999997</v>
      </c>
      <c r="N43" s="86">
        <f>VLOOKUP($D43,Résultats!$B$2:$AX$476,N$5,FALSE)</f>
        <v>3.9009828780000002</v>
      </c>
      <c r="O43" s="22">
        <f>VLOOKUP($D43,Résultats!$B$2:$AX$476,O$5,FALSE)</f>
        <v>3.8140074070000001</v>
      </c>
      <c r="P43" s="16">
        <f>VLOOKUP($D43,Résultats!$B$2:$AX$476,P$5,FALSE)</f>
        <v>3.7180939369999999</v>
      </c>
      <c r="Q43" s="16">
        <f>VLOOKUP($D43,Résultats!$B$2:$AX$476,Q$5,FALSE)</f>
        <v>3.6256448840000002</v>
      </c>
      <c r="R43" s="16">
        <f>VLOOKUP($D43,Résultats!$B$2:$AX$476,R$5,FALSE)</f>
        <v>3.5514178099999998</v>
      </c>
      <c r="S43" s="86">
        <f>VLOOKUP($D43,Résultats!$B$2:$AX$476,S$5,FALSE)</f>
        <v>3.4872790939999998</v>
      </c>
      <c r="T43" s="95">
        <f>VLOOKUP($D43,Résultats!$B$2:$AX$476,T$5,FALSE)</f>
        <v>3.615303537</v>
      </c>
      <c r="U43" s="95">
        <f>VLOOKUP($D43,Résultats!$B$2:$AX$476,U$5,FALSE)</f>
        <v>3.8225041360000001</v>
      </c>
      <c r="V43" s="95">
        <f>VLOOKUP($D43,Résultats!$B$2:$AX$476,V$5,FALSE)</f>
        <v>4.042532832</v>
      </c>
      <c r="W43" s="95">
        <f>VLOOKUP($D43,Résultats!$B$2:$AX$476,W$5,FALSE)</f>
        <v>4.1920991289999998</v>
      </c>
      <c r="X43" s="45">
        <f>W43-'[1]Cibles THREEME'!$AJ14</f>
        <v>0.3257015943772763</v>
      </c>
      <c r="Z43" s="194"/>
      <c r="AA43" s="195">
        <v>2020</v>
      </c>
      <c r="AB43" s="195">
        <v>2030</v>
      </c>
      <c r="AC43" s="196">
        <v>2050</v>
      </c>
    </row>
    <row r="44" spans="1:39" x14ac:dyDescent="0.25">
      <c r="A44" s="3"/>
      <c r="B44" s="301"/>
      <c r="C44" s="7" t="s">
        <v>12</v>
      </c>
      <c r="D44" s="3" t="s">
        <v>412</v>
      </c>
      <c r="E44" s="17">
        <f>VLOOKUP($D44,Résultats!$B$2:$AX$476,E$5,FALSE)</f>
        <v>0.2237451053</v>
      </c>
      <c r="F44" s="17">
        <f>VLOOKUP($D44,Résultats!$B$2:$AX$476,F$5,FALSE)</f>
        <v>0.3314200631</v>
      </c>
      <c r="G44" s="88">
        <f>VLOOKUP($D44,Résultats!$B$2:$AX$476,G$5,FALSE)</f>
        <v>0.51494626170000002</v>
      </c>
      <c r="H44" s="17">
        <f>VLOOKUP($D44,Résultats!$B$2:$AX$476,H$5,FALSE)</f>
        <v>0.58438554629999995</v>
      </c>
      <c r="I44" s="89">
        <f>VLOOKUP($D44,Résultats!$B$2:$AX$476,I$5,FALSE)</f>
        <v>0.44435475530000001</v>
      </c>
      <c r="J44" s="88">
        <f>VLOOKUP($D44,Résultats!$B$2:$AX$476,J$5,FALSE)</f>
        <v>0.57311148239999998</v>
      </c>
      <c r="K44" s="17">
        <f>VLOOKUP($D44,Résultats!$B$2:$AX$476,K$5,FALSE)</f>
        <v>0.70048448370000005</v>
      </c>
      <c r="L44" s="17">
        <f>VLOOKUP($D44,Résultats!$B$2:$AX$476,L$5,FALSE)</f>
        <v>0.8268761604</v>
      </c>
      <c r="M44" s="17">
        <f>VLOOKUP($D44,Résultats!$B$2:$AX$476,M$5,FALSE)</f>
        <v>0.83031294379999998</v>
      </c>
      <c r="N44" s="89">
        <f>VLOOKUP($D44,Résultats!$B$2:$AX$476,N$5,FALSE)</f>
        <v>0.82435000120000002</v>
      </c>
      <c r="O44" s="88">
        <f>VLOOKUP($D44,Résultats!$B$2:$AX$476,O$5,FALSE)</f>
        <v>0.84037732580000002</v>
      </c>
      <c r="P44" s="17">
        <f>VLOOKUP($D44,Résultats!$B$2:$AX$476,P$5,FALSE)</f>
        <v>0.85299443379999995</v>
      </c>
      <c r="Q44" s="17">
        <f>VLOOKUP($D44,Résultats!$B$2:$AX$476,Q$5,FALSE)</f>
        <v>0.86490226209999999</v>
      </c>
      <c r="R44" s="17">
        <f>VLOOKUP($D44,Résultats!$B$2:$AX$476,R$5,FALSE)</f>
        <v>0.87864867950000003</v>
      </c>
      <c r="S44" s="89">
        <f>VLOOKUP($D44,Résultats!$B$2:$AX$476,S$5,FALSE)</f>
        <v>0.89369713340000001</v>
      </c>
      <c r="T44" s="97">
        <f>VLOOKUP($D44,Résultats!$B$2:$AX$476,T$5,FALSE)</f>
        <v>0.96454273739999996</v>
      </c>
      <c r="U44" s="97">
        <f>VLOOKUP($D44,Résultats!$B$2:$AX$476,U$5,FALSE)</f>
        <v>1.3020657390000001</v>
      </c>
      <c r="V44" s="97">
        <f>VLOOKUP($D44,Résultats!$B$2:$AX$476,V$5,FALSE)</f>
        <v>1.432087932</v>
      </c>
      <c r="W44" s="97">
        <f>VLOOKUP($D44,Résultats!$B$2:$AX$476,W$5,FALSE)</f>
        <v>1.570802354</v>
      </c>
      <c r="X44" s="45">
        <f>W44-'[1]Cibles THREEME'!$AJ15</f>
        <v>1.2602727882271514</v>
      </c>
      <c r="Z44" s="197" t="s">
        <v>486</v>
      </c>
      <c r="AA44" s="16">
        <f>I36</f>
        <v>36.440044073499998</v>
      </c>
      <c r="AB44" s="16">
        <f>S36</f>
        <v>34.115233414400002</v>
      </c>
      <c r="AC44" s="86">
        <f>W36</f>
        <v>42.815049151399997</v>
      </c>
    </row>
    <row r="45" spans="1:39" x14ac:dyDescent="0.25">
      <c r="A45" s="3"/>
      <c r="B45" s="299" t="s">
        <v>53</v>
      </c>
      <c r="C45" s="5" t="s">
        <v>1</v>
      </c>
      <c r="D45" s="2" t="s">
        <v>413</v>
      </c>
      <c r="E45" s="6">
        <f>SUM(E46:E51)</f>
        <v>37.371999998299998</v>
      </c>
      <c r="F45" s="6">
        <f>SUM(F46:F51)</f>
        <v>36.398411350000003</v>
      </c>
      <c r="G45" s="84">
        <f t="shared" ref="G45:R45" si="11">SUM(G46:G51)</f>
        <v>36.022400054599998</v>
      </c>
      <c r="H45" s="6">
        <f t="shared" si="11"/>
        <v>34.8396347949</v>
      </c>
      <c r="I45" s="85">
        <f t="shared" si="11"/>
        <v>33.886501307300001</v>
      </c>
      <c r="J45" s="84">
        <f t="shared" si="11"/>
        <v>32.731158399000002</v>
      </c>
      <c r="K45" s="6">
        <f t="shared" si="11"/>
        <v>31.977096295199999</v>
      </c>
      <c r="L45" s="6">
        <f t="shared" si="11"/>
        <v>31.383308532899999</v>
      </c>
      <c r="M45" s="6">
        <f t="shared" si="11"/>
        <v>31.460437885099999</v>
      </c>
      <c r="N45" s="85">
        <f t="shared" si="11"/>
        <v>31.335085204999999</v>
      </c>
      <c r="O45" s="84">
        <f t="shared" si="11"/>
        <v>31.461751141899999</v>
      </c>
      <c r="P45" s="6">
        <f t="shared" si="11"/>
        <v>31.585802678299999</v>
      </c>
      <c r="Q45" s="6">
        <f t="shared" si="11"/>
        <v>31.667918096799998</v>
      </c>
      <c r="R45" s="6">
        <f t="shared" si="11"/>
        <v>31.712166679300005</v>
      </c>
      <c r="S45" s="85">
        <f>SUM(S46:S51)</f>
        <v>31.732453920500003</v>
      </c>
      <c r="T45" s="94">
        <f>SUM(T46:T51)</f>
        <v>31.804539693399999</v>
      </c>
      <c r="U45" s="94">
        <f>SUM(U46:U51)</f>
        <v>32.089091245399999</v>
      </c>
      <c r="V45" s="94">
        <f>SUM(V46:V51)</f>
        <v>32.370117585999999</v>
      </c>
      <c r="W45" s="94">
        <f>SUM(W46:W51)</f>
        <v>32.677083648800007</v>
      </c>
      <c r="X45" s="3"/>
      <c r="Z45" s="197" t="s">
        <v>487</v>
      </c>
      <c r="AA45" s="16">
        <f>SUM(I47,I49:I51)</f>
        <v>10.3261950613</v>
      </c>
      <c r="AB45" s="16">
        <f>S47+SUM(S49:S51)</f>
        <v>11.405471590200001</v>
      </c>
      <c r="AC45" s="86">
        <f>W47+SUM(W49:W51)</f>
        <v>13.9863629494</v>
      </c>
    </row>
    <row r="46" spans="1:39" x14ac:dyDescent="0.25">
      <c r="A46" s="3"/>
      <c r="B46" s="300"/>
      <c r="C46" s="3" t="s">
        <v>13</v>
      </c>
      <c r="D46" s="3" t="s">
        <v>414</v>
      </c>
      <c r="E46" s="16">
        <f>VLOOKUP($D46,Résultats!$B$2:$AX$476,E$5,FALSE)</f>
        <v>34.363901859999999</v>
      </c>
      <c r="F46" s="16">
        <f>VLOOKUP($D46,Résultats!$B$2:$AX$476,F$5,FALSE)</f>
        <v>31.133926429999999</v>
      </c>
      <c r="G46" s="22">
        <f>VLOOKUP($D46,Résultats!$B$2:$AX$476,G$5,FALSE)</f>
        <v>27.405893320000001</v>
      </c>
      <c r="H46" s="16">
        <f>VLOOKUP($D46,Résultats!$B$2:$AX$476,H$5,FALSE)</f>
        <v>25.005323499999999</v>
      </c>
      <c r="I46" s="86">
        <f>VLOOKUP($D46,Résultats!$B$2:$AX$476,I$5,FALSE)</f>
        <v>23.19268448</v>
      </c>
      <c r="J46" s="22">
        <f>VLOOKUP($D46,Résultats!$B$2:$AX$476,J$5,FALSE)</f>
        <v>22.29926618</v>
      </c>
      <c r="K46" s="16">
        <f>VLOOKUP($D46,Résultats!$B$2:$AX$476,K$5,FALSE)</f>
        <v>21.687254769999999</v>
      </c>
      <c r="L46" s="16">
        <f>VLOOKUP($D46,Résultats!$B$2:$AX$476,L$5,FALSE)</f>
        <v>21.190018689999999</v>
      </c>
      <c r="M46" s="16">
        <f>VLOOKUP($D46,Résultats!$B$2:$AX$476,M$5,FALSE)</f>
        <v>21.023869680000001</v>
      </c>
      <c r="N46" s="86">
        <f>VLOOKUP($D46,Résultats!$B$2:$AX$476,N$5,FALSE)</f>
        <v>20.719785439999999</v>
      </c>
      <c r="O46" s="22">
        <f>VLOOKUP($D46,Résultats!$B$2:$AX$476,O$5,FALSE)</f>
        <v>20.5897167</v>
      </c>
      <c r="P46" s="16">
        <f>VLOOKUP($D46,Résultats!$B$2:$AX$476,P$5,FALSE)</f>
        <v>20.455900289999999</v>
      </c>
      <c r="Q46" s="16">
        <f>VLOOKUP($D46,Résultats!$B$2:$AX$476,Q$5,FALSE)</f>
        <v>20.293187060000001</v>
      </c>
      <c r="R46" s="16">
        <f>VLOOKUP($D46,Résultats!$B$2:$AX$476,R$5,FALSE)</f>
        <v>20.099514200000002</v>
      </c>
      <c r="S46" s="86">
        <f>VLOOKUP($D46,Résultats!$B$2:$AX$476,S$5,FALSE)</f>
        <v>19.889954190000001</v>
      </c>
      <c r="T46" s="95">
        <f>VLOOKUP($D46,Résultats!$B$2:$AX$476,T$5,FALSE)</f>
        <v>18.972316719999998</v>
      </c>
      <c r="U46" s="95">
        <f>VLOOKUP($D46,Résultats!$B$2:$AX$476,U$5,FALSE)</f>
        <v>18.701582169999998</v>
      </c>
      <c r="V46" s="95">
        <f>VLOOKUP($D46,Résultats!$B$2:$AX$476,V$5,FALSE)</f>
        <v>18.300536569999998</v>
      </c>
      <c r="W46" s="95">
        <f>VLOOKUP($D46,Résultats!$B$2:$AX$476,W$5,FALSE)</f>
        <v>17.88583779</v>
      </c>
      <c r="X46" s="45">
        <f>W46-'[1]Cibles THREEME'!$AJ17</f>
        <v>16.488777979378224</v>
      </c>
      <c r="Z46" s="197" t="s">
        <v>488</v>
      </c>
      <c r="AA46" s="16">
        <f>I46+I48</f>
        <v>23.560306246</v>
      </c>
      <c r="AB46" s="16">
        <f>S46+S48</f>
        <v>20.326982330300002</v>
      </c>
      <c r="AC46" s="86">
        <f>W46+W48</f>
        <v>18.6907206994</v>
      </c>
    </row>
    <row r="47" spans="1:39" x14ac:dyDescent="0.25">
      <c r="A47" s="3"/>
      <c r="B47" s="300"/>
      <c r="C47" s="3" t="s">
        <v>14</v>
      </c>
      <c r="D47" s="3" t="s">
        <v>415</v>
      </c>
      <c r="E47" s="16">
        <f>VLOOKUP($D47,Résultats!$B$2:$AX$476,E$5,FALSE)</f>
        <v>1.60860863</v>
      </c>
      <c r="F47" s="16">
        <f>VLOOKUP($D47,Résultats!$B$2:$AX$476,F$5,FALSE)</f>
        <v>3.2769184330000001</v>
      </c>
      <c r="G47" s="22">
        <f>VLOOKUP($D47,Résultats!$B$2:$AX$476,G$5,FALSE)</f>
        <v>6.4975823899999998</v>
      </c>
      <c r="H47" s="16">
        <f>VLOOKUP($D47,Résultats!$B$2:$AX$476,H$5,FALSE)</f>
        <v>7.7713954410000001</v>
      </c>
      <c r="I47" s="86">
        <f>VLOOKUP($D47,Résultats!$B$2:$AX$476,I$5,FALSE)</f>
        <v>6.5733574289999996</v>
      </c>
      <c r="J47" s="22">
        <f>VLOOKUP($D47,Résultats!$B$2:$AX$476,J$5,FALSE)</f>
        <v>6.555309566</v>
      </c>
      <c r="K47" s="16">
        <f>VLOOKUP($D47,Résultats!$B$2:$AX$476,K$5,FALSE)</f>
        <v>6.6015330829999996</v>
      </c>
      <c r="L47" s="16">
        <f>VLOOKUP($D47,Résultats!$B$2:$AX$476,L$5,FALSE)</f>
        <v>6.6686515149999996</v>
      </c>
      <c r="M47" s="16">
        <f>VLOOKUP($D47,Résultats!$B$2:$AX$476,M$5,FALSE)</f>
        <v>6.7059391369999997</v>
      </c>
      <c r="N47" s="86">
        <f>VLOOKUP($D47,Résultats!$B$2:$AX$476,N$5,FALSE)</f>
        <v>6.70031804</v>
      </c>
      <c r="O47" s="22">
        <f>VLOOKUP($D47,Résultats!$B$2:$AX$476,O$5,FALSE)</f>
        <v>6.8103764929999997</v>
      </c>
      <c r="P47" s="16">
        <f>VLOOKUP($D47,Résultats!$B$2:$AX$476,P$5,FALSE)</f>
        <v>6.9206593559999998</v>
      </c>
      <c r="Q47" s="16">
        <f>VLOOKUP($D47,Résultats!$B$2:$AX$476,Q$5,FALSE)</f>
        <v>7.0224280639999996</v>
      </c>
      <c r="R47" s="16">
        <f>VLOOKUP($D47,Résultats!$B$2:$AX$476,R$5,FALSE)</f>
        <v>7.1167870720000002</v>
      </c>
      <c r="S47" s="86">
        <f>VLOOKUP($D47,Résultats!$B$2:$AX$476,S$5,FALSE)</f>
        <v>7.2060353480000003</v>
      </c>
      <c r="T47" s="95">
        <f>VLOOKUP($D47,Résultats!$B$2:$AX$476,T$5,FALSE)</f>
        <v>7.6707614810000004</v>
      </c>
      <c r="U47" s="95">
        <f>VLOOKUP($D47,Résultats!$B$2:$AX$476,U$5,FALSE)</f>
        <v>7.8199190969999997</v>
      </c>
      <c r="V47" s="95">
        <f>VLOOKUP($D47,Résultats!$B$2:$AX$476,V$5,FALSE)</f>
        <v>8.0601342779999996</v>
      </c>
      <c r="W47" s="95">
        <f>VLOOKUP($D47,Résultats!$B$2:$AX$476,W$5,FALSE)</f>
        <v>8.1439373960000001</v>
      </c>
      <c r="X47" s="45">
        <f>W47-'[1]Cibles THREEME'!$AJ18</f>
        <v>-2.288715405530878</v>
      </c>
      <c r="Z47" s="197" t="s">
        <v>489</v>
      </c>
      <c r="AA47" s="16">
        <f>I33</f>
        <v>69.097778554000001</v>
      </c>
      <c r="AB47" s="16">
        <f>S33</f>
        <v>63.159089888000004</v>
      </c>
      <c r="AC47" s="86">
        <f>W33</f>
        <v>56.850297062999999</v>
      </c>
    </row>
    <row r="48" spans="1:39" x14ac:dyDescent="0.25">
      <c r="A48" s="3"/>
      <c r="B48" s="300"/>
      <c r="C48" s="3" t="s">
        <v>15</v>
      </c>
      <c r="D48" s="3" t="s">
        <v>416</v>
      </c>
      <c r="E48" s="16">
        <f>VLOOKUP($D48,Résultats!$B$2:$AX$476,E$5,FALSE)</f>
        <v>0.2010760788</v>
      </c>
      <c r="F48" s="16">
        <f>VLOOKUP($D48,Résultats!$B$2:$AX$476,F$5,FALSE)</f>
        <v>0.1071803511</v>
      </c>
      <c r="G48" s="22">
        <f>VLOOKUP($D48,Résultats!$B$2:$AX$476,G$5,FALSE)</f>
        <v>9.4738812500000005E-2</v>
      </c>
      <c r="H48" s="16">
        <f>VLOOKUP($D48,Résultats!$B$2:$AX$476,H$5,FALSE)</f>
        <v>8.6560020099999996E-2</v>
      </c>
      <c r="I48" s="86">
        <f>VLOOKUP($D48,Résultats!$B$2:$AX$476,I$5,FALSE)</f>
        <v>0.36762176600000002</v>
      </c>
      <c r="J48" s="22">
        <f>VLOOKUP($D48,Résultats!$B$2:$AX$476,J$5,FALSE)</f>
        <v>0.33216920129999999</v>
      </c>
      <c r="K48" s="16">
        <f>VLOOKUP($D48,Résultats!$B$2:$AX$476,K$5,FALSE)</f>
        <v>0.30257919459999999</v>
      </c>
      <c r="L48" s="16">
        <f>VLOOKUP($D48,Résultats!$B$2:$AX$476,L$5,FALSE)</f>
        <v>0.27586186439999999</v>
      </c>
      <c r="M48" s="16">
        <f>VLOOKUP($D48,Résultats!$B$2:$AX$476,M$5,FALSE)</f>
        <v>0.35531553890000001</v>
      </c>
      <c r="N48" s="86">
        <f>VLOOKUP($D48,Résultats!$B$2:$AX$476,N$5,FALSE)</f>
        <v>0.43342952480000002</v>
      </c>
      <c r="O48" s="22">
        <f>VLOOKUP($D48,Résultats!$B$2:$AX$476,O$5,FALSE)</f>
        <v>0.43485081419999999</v>
      </c>
      <c r="P48" s="16">
        <f>VLOOKUP($D48,Résultats!$B$2:$AX$476,P$5,FALSE)</f>
        <v>0.43623281780000001</v>
      </c>
      <c r="Q48" s="16">
        <f>VLOOKUP($D48,Résultats!$B$2:$AX$476,Q$5,FALSE)</f>
        <v>0.43703295180000001</v>
      </c>
      <c r="R48" s="16">
        <f>VLOOKUP($D48,Résultats!$B$2:$AX$476,R$5,FALSE)</f>
        <v>0.43719642149999999</v>
      </c>
      <c r="S48" s="86">
        <f>VLOOKUP($D48,Résultats!$B$2:$AX$476,S$5,FALSE)</f>
        <v>0.43702814029999998</v>
      </c>
      <c r="T48" s="95">
        <f>VLOOKUP($D48,Résultats!$B$2:$AX$476,T$5,FALSE)</f>
        <v>0.51865979579999999</v>
      </c>
      <c r="U48" s="95">
        <f>VLOOKUP($D48,Résultats!$B$2:$AX$476,U$5,FALSE)</f>
        <v>0.62417458729999997</v>
      </c>
      <c r="V48" s="95">
        <f>VLOOKUP($D48,Résultats!$B$2:$AX$476,V$5,FALSE)</f>
        <v>0.72172098070000001</v>
      </c>
      <c r="W48" s="95">
        <f>VLOOKUP($D48,Résultats!$B$2:$AX$476,W$5,FALSE)</f>
        <v>0.80488290939999996</v>
      </c>
      <c r="X48" s="45">
        <f>W48-'[1]Cibles THREEME'!$AJ19</f>
        <v>-11.496202130107219</v>
      </c>
      <c r="Z48" s="198" t="s">
        <v>42</v>
      </c>
      <c r="AA48" s="17">
        <f>I52</f>
        <v>2.4811157599999998</v>
      </c>
      <c r="AB48" s="17">
        <f>S52</f>
        <v>2.6604549139999998</v>
      </c>
      <c r="AC48" s="89">
        <f>W52</f>
        <v>3.697797966</v>
      </c>
    </row>
    <row r="49" spans="1:29" x14ac:dyDescent="0.25">
      <c r="A49" s="3"/>
      <c r="B49" s="300"/>
      <c r="C49" s="3" t="s">
        <v>16</v>
      </c>
      <c r="D49" s="3" t="s">
        <v>417</v>
      </c>
      <c r="E49" s="16">
        <f>VLOOKUP($D49,Résultats!$B$2:$AX$476,E$5,FALSE)</f>
        <v>0.59518519319999996</v>
      </c>
      <c r="F49" s="16">
        <f>VLOOKUP($D49,Résultats!$B$2:$AX$476,F$5,FALSE)</f>
        <v>0.48376745799999998</v>
      </c>
      <c r="G49" s="22">
        <f>VLOOKUP($D49,Résultats!$B$2:$AX$476,G$5,FALSE)</f>
        <v>0.47300015280000002</v>
      </c>
      <c r="H49" s="16">
        <f>VLOOKUP($D49,Résultats!$B$2:$AX$476,H$5,FALSE)</f>
        <v>0.44694558290000003</v>
      </c>
      <c r="I49" s="86">
        <f>VLOOKUP($D49,Résultats!$B$2:$AX$476,I$5,FALSE)</f>
        <v>1.237930341</v>
      </c>
      <c r="J49" s="22">
        <f>VLOOKUP($D49,Résultats!$B$2:$AX$476,J$5,FALSE)</f>
        <v>1.045962743</v>
      </c>
      <c r="K49" s="16">
        <f>VLOOKUP($D49,Résultats!$B$2:$AX$476,K$5,FALSE)</f>
        <v>0.87851648869999999</v>
      </c>
      <c r="L49" s="16">
        <f>VLOOKUP($D49,Résultats!$B$2:$AX$476,L$5,FALSE)</f>
        <v>0.72433487340000002</v>
      </c>
      <c r="M49" s="16">
        <f>VLOOKUP($D49,Résultats!$B$2:$AX$476,M$5,FALSE)</f>
        <v>0.73738315330000004</v>
      </c>
      <c r="N49" s="86">
        <f>VLOOKUP($D49,Résultats!$B$2:$AX$476,N$5,FALSE)</f>
        <v>0.74582105430000001</v>
      </c>
      <c r="O49" s="22">
        <f>VLOOKUP($D49,Résultats!$B$2:$AX$476,O$5,FALSE)</f>
        <v>0.74945695040000004</v>
      </c>
      <c r="P49" s="16">
        <f>VLOOKUP($D49,Résultats!$B$2:$AX$476,P$5,FALSE)</f>
        <v>0.7530364839</v>
      </c>
      <c r="Q49" s="16">
        <f>VLOOKUP($D49,Résultats!$B$2:$AX$476,Q$5,FALSE)</f>
        <v>0.75562126669999996</v>
      </c>
      <c r="R49" s="16">
        <f>VLOOKUP($D49,Résultats!$B$2:$AX$476,R$5,FALSE)</f>
        <v>0.75682182649999996</v>
      </c>
      <c r="S49" s="86">
        <f>VLOOKUP($D49,Résultats!$B$2:$AX$476,S$5,FALSE)</f>
        <v>0.75745099699999996</v>
      </c>
      <c r="T49" s="95">
        <f>VLOOKUP($D49,Résultats!$B$2:$AX$476,T$5,FALSE)</f>
        <v>0.73415143729999999</v>
      </c>
      <c r="U49" s="95">
        <f>VLOOKUP($D49,Résultats!$B$2:$AX$476,U$5,FALSE)</f>
        <v>0.72752786010000003</v>
      </c>
      <c r="V49" s="95">
        <f>VLOOKUP($D49,Résultats!$B$2:$AX$476,V$5,FALSE)</f>
        <v>0.72848332090000001</v>
      </c>
      <c r="W49" s="95">
        <f>VLOOKUP($D49,Résultats!$B$2:$AX$476,W$5,FALSE)</f>
        <v>0.74103488360000003</v>
      </c>
      <c r="X49" s="45">
        <f>W49-'[1]Cibles THREEME'!$AJ20</f>
        <v>4.1905148485885779E-2</v>
      </c>
      <c r="Z49" s="189" t="s">
        <v>521</v>
      </c>
      <c r="AA49" s="189">
        <f>SUM(AA44:AA48)</f>
        <v>141.90543969479998</v>
      </c>
      <c r="AB49" s="189">
        <f t="shared" ref="AB49:AC49" si="12">SUM(AB44:AB48)</f>
        <v>131.66723213690003</v>
      </c>
      <c r="AC49" s="189">
        <f t="shared" si="12"/>
        <v>136.04022782919998</v>
      </c>
    </row>
    <row r="50" spans="1:29" x14ac:dyDescent="0.25">
      <c r="A50" s="3"/>
      <c r="B50" s="300"/>
      <c r="C50" s="3" t="s">
        <v>17</v>
      </c>
      <c r="D50" s="3" t="s">
        <v>418</v>
      </c>
      <c r="E50" s="16">
        <f>VLOOKUP($D50,Résultats!$B$2:$AX$476,E$5,FALSE)</f>
        <v>0.2010760788</v>
      </c>
      <c r="F50" s="16">
        <f>VLOOKUP($D50,Résultats!$B$2:$AX$476,F$5,FALSE)</f>
        <v>0.2693415509</v>
      </c>
      <c r="G50" s="22">
        <f>VLOOKUP($D50,Résultats!$B$2:$AX$476,G$5,FALSE)</f>
        <v>0.29201185130000001</v>
      </c>
      <c r="H50" s="16">
        <f>VLOOKUP($D50,Résultats!$B$2:$AX$476,H$5,FALSE)</f>
        <v>0.28559548890000003</v>
      </c>
      <c r="I50" s="86">
        <f>VLOOKUP($D50,Résultats!$B$2:$AX$476,I$5,FALSE)</f>
        <v>0.32150161030000002</v>
      </c>
      <c r="J50" s="22">
        <f>VLOOKUP($D50,Résultats!$B$2:$AX$476,J$5,FALSE)</f>
        <v>0.30071451069999999</v>
      </c>
      <c r="K50" s="16">
        <f>VLOOKUP($D50,Résultats!$B$2:$AX$476,K$5,FALSE)</f>
        <v>0.28438163189999999</v>
      </c>
      <c r="L50" s="16">
        <f>VLOOKUP($D50,Résultats!$B$2:$AX$476,L$5,FALSE)</f>
        <v>0.27005550509999998</v>
      </c>
      <c r="M50" s="16">
        <f>VLOOKUP($D50,Résultats!$B$2:$AX$476,M$5,FALSE)</f>
        <v>0.27537633589999999</v>
      </c>
      <c r="N50" s="86">
        <f>VLOOKUP($D50,Résultats!$B$2:$AX$476,N$5,FALSE)</f>
        <v>0.27898081590000001</v>
      </c>
      <c r="O50" s="22">
        <f>VLOOKUP($D50,Résultats!$B$2:$AX$476,O$5,FALSE)</f>
        <v>0.28327494330000003</v>
      </c>
      <c r="P50" s="16">
        <f>VLOOKUP($D50,Résultats!$B$2:$AX$476,P$5,FALSE)</f>
        <v>0.28757569160000002</v>
      </c>
      <c r="Q50" s="16">
        <f>VLOOKUP($D50,Résultats!$B$2:$AX$476,Q$5,FALSE)</f>
        <v>0.2915203623</v>
      </c>
      <c r="R50" s="16">
        <f>VLOOKUP($D50,Résultats!$B$2:$AX$476,R$5,FALSE)</f>
        <v>0.2950435683</v>
      </c>
      <c r="S50" s="86">
        <f>VLOOKUP($D50,Résultats!$B$2:$AX$476,S$5,FALSE)</f>
        <v>0.2983536692</v>
      </c>
      <c r="T50" s="95">
        <f>VLOOKUP($D50,Résultats!$B$2:$AX$476,T$5,FALSE)</f>
        <v>0.29040047530000002</v>
      </c>
      <c r="U50" s="95">
        <f>VLOOKUP($D50,Résultats!$B$2:$AX$476,U$5,FALSE)</f>
        <v>0.28880903200000002</v>
      </c>
      <c r="V50" s="95">
        <f>VLOOKUP($D50,Résultats!$B$2:$AX$476,V$5,FALSE)</f>
        <v>0.2907175374</v>
      </c>
      <c r="W50" s="95">
        <f>VLOOKUP($D50,Résultats!$B$2:$AX$476,W$5,FALSE)</f>
        <v>0.2963942678</v>
      </c>
      <c r="X50" s="45">
        <f>W50-'[1]Cibles THREEME'!$AJ21</f>
        <v>-0.64656960222405035</v>
      </c>
    </row>
    <row r="51" spans="1:29" x14ac:dyDescent="0.25">
      <c r="A51" s="3"/>
      <c r="B51" s="301"/>
      <c r="C51" s="7" t="s">
        <v>12</v>
      </c>
      <c r="D51" s="3" t="s">
        <v>419</v>
      </c>
      <c r="E51" s="17">
        <f>VLOOKUP($D51,Résultats!$B$2:$AX$476,E$5,FALSE)</f>
        <v>0.4021521575</v>
      </c>
      <c r="F51" s="17">
        <f>VLOOKUP($D51,Résultats!$B$2:$AX$476,F$5,FALSE)</f>
        <v>1.1272771269999999</v>
      </c>
      <c r="G51" s="88">
        <f>VLOOKUP($D51,Résultats!$B$2:$AX$476,G$5,FALSE)</f>
        <v>1.259173528</v>
      </c>
      <c r="H51" s="17">
        <f>VLOOKUP($D51,Résultats!$B$2:$AX$476,H$5,FALSE)</f>
        <v>1.243814762</v>
      </c>
      <c r="I51" s="89">
        <f>VLOOKUP($D51,Résultats!$B$2:$AX$476,I$5,FALSE)</f>
        <v>2.1934056810000002</v>
      </c>
      <c r="J51" s="88">
        <f>VLOOKUP($D51,Résultats!$B$2:$AX$476,J$5,FALSE)</f>
        <v>2.1977361979999999</v>
      </c>
      <c r="K51" s="17">
        <f>VLOOKUP($D51,Résultats!$B$2:$AX$476,K$5,FALSE)</f>
        <v>2.2228311270000001</v>
      </c>
      <c r="L51" s="17">
        <f>VLOOKUP($D51,Résultats!$B$2:$AX$476,L$5,FALSE)</f>
        <v>2.2543860850000002</v>
      </c>
      <c r="M51" s="17">
        <f>VLOOKUP($D51,Résultats!$B$2:$AX$476,M$5,FALSE)</f>
        <v>2.36255404</v>
      </c>
      <c r="N51" s="89">
        <f>VLOOKUP($D51,Résultats!$B$2:$AX$476,N$5,FALSE)</f>
        <v>2.4567503300000002</v>
      </c>
      <c r="O51" s="88">
        <f>VLOOKUP($D51,Résultats!$B$2:$AX$476,O$5,FALSE)</f>
        <v>2.5940752410000001</v>
      </c>
      <c r="P51" s="17">
        <f>VLOOKUP($D51,Résultats!$B$2:$AX$476,P$5,FALSE)</f>
        <v>2.732398039</v>
      </c>
      <c r="Q51" s="17">
        <f>VLOOKUP($D51,Résultats!$B$2:$AX$476,Q$5,FALSE)</f>
        <v>2.868128392</v>
      </c>
      <c r="R51" s="17">
        <f>VLOOKUP($D51,Résultats!$B$2:$AX$476,R$5,FALSE)</f>
        <v>3.0068035910000002</v>
      </c>
      <c r="S51" s="89">
        <f>VLOOKUP($D51,Résultats!$B$2:$AX$476,S$5,FALSE)</f>
        <v>3.1436315760000002</v>
      </c>
      <c r="T51" s="97">
        <f>VLOOKUP($D51,Résultats!$B$2:$AX$476,T$5,FALSE)</f>
        <v>3.6182497840000001</v>
      </c>
      <c r="U51" s="97">
        <f>VLOOKUP($D51,Résultats!$B$2:$AX$476,U$5,FALSE)</f>
        <v>3.9270784989999998</v>
      </c>
      <c r="V51" s="97">
        <f>VLOOKUP($D51,Résultats!$B$2:$AX$476,V$5,FALSE)</f>
        <v>4.268524899</v>
      </c>
      <c r="W51" s="97">
        <f>VLOOKUP($D51,Résultats!$B$2:$AX$476,W$5,FALSE)</f>
        <v>4.8049964020000004</v>
      </c>
      <c r="X51" s="45">
        <f>W51-'[1]Cibles THREEME'!$AJ22</f>
        <v>-1.9563239895324083</v>
      </c>
    </row>
    <row r="52" spans="1:29" x14ac:dyDescent="0.25">
      <c r="A52" s="3"/>
      <c r="B52" s="170" t="s">
        <v>8</v>
      </c>
      <c r="C52" s="2"/>
      <c r="D52" s="14" t="s">
        <v>420</v>
      </c>
      <c r="E52" s="6">
        <f>VLOOKUP($D52,Résultats!$B$2:$AX$476,E$5,FALSE)</f>
        <v>5.7508898210000003</v>
      </c>
      <c r="F52" s="6">
        <f>VLOOKUP($D52,Résultats!$B$2:$AX$476,F$5,FALSE)</f>
        <v>4.5938672729999999</v>
      </c>
      <c r="G52" s="84">
        <f>VLOOKUP($D52,Résultats!$B$2:$AX$476,G$5,FALSE)</f>
        <v>2.8432188639999998</v>
      </c>
      <c r="H52" s="6">
        <f>VLOOKUP($D52,Résultats!$B$2:$AX$476,H$5,FALSE)</f>
        <v>2.6412724430000001</v>
      </c>
      <c r="I52" s="85">
        <f>VLOOKUP($D52,Résultats!$B$2:$AX$476,I$5,FALSE)</f>
        <v>2.4811157599999998</v>
      </c>
      <c r="J52" s="84">
        <f>VLOOKUP($D52,Résultats!$B$2:$AX$476,J$5,FALSE)</f>
        <v>2.4107346679999999</v>
      </c>
      <c r="K52" s="6">
        <f>VLOOKUP($D52,Résultats!$B$2:$AX$476,K$5,FALSE)</f>
        <v>2.402972374</v>
      </c>
      <c r="L52" s="6">
        <f>VLOOKUP($D52,Résultats!$B$2:$AX$476,L$5,FALSE)</f>
        <v>2.4258083510000001</v>
      </c>
      <c r="M52" s="6">
        <f>VLOOKUP($D52,Résultats!$B$2:$AX$476,M$5,FALSE)</f>
        <v>2.4510787110000001</v>
      </c>
      <c r="N52" s="85">
        <f>VLOOKUP($D52,Résultats!$B$2:$AX$476,N$5,FALSE)</f>
        <v>2.4757102639999999</v>
      </c>
      <c r="O52" s="84">
        <f>VLOOKUP($D52,Résultats!$B$2:$AX$476,O$5,FALSE)</f>
        <v>2.5016986729999999</v>
      </c>
      <c r="P52" s="6">
        <f>VLOOKUP($D52,Résultats!$B$2:$AX$476,P$5,FALSE)</f>
        <v>2.5337842840000002</v>
      </c>
      <c r="Q52" s="6">
        <f>VLOOKUP($D52,Résultats!$B$2:$AX$476,Q$5,FALSE)</f>
        <v>2.5711608269999999</v>
      </c>
      <c r="R52" s="6">
        <f>VLOOKUP($D52,Résultats!$B$2:$AX$476,R$5,FALSE)</f>
        <v>2.6136259979999998</v>
      </c>
      <c r="S52" s="85">
        <f>VLOOKUP($D52,Résultats!$B$2:$AX$476,S$5,FALSE)</f>
        <v>2.6604549139999998</v>
      </c>
      <c r="T52" s="94">
        <f>VLOOKUP($D52,Résultats!$B$2:$AX$476,T$5,FALSE)</f>
        <v>2.9013594060000001</v>
      </c>
      <c r="U52" s="94">
        <f>VLOOKUP($D52,Résultats!$B$2:$AX$476,U$5,FALSE)</f>
        <v>3.1439485380000001</v>
      </c>
      <c r="V52" s="94">
        <f>VLOOKUP($D52,Résultats!$B$2:$AX$476,V$5,FALSE)</f>
        <v>3.3997270909999999</v>
      </c>
      <c r="W52" s="94">
        <f>VLOOKUP($D52,Résultats!$B$2:$AX$476,W$5,FALSE)</f>
        <v>3.697797966</v>
      </c>
      <c r="X52" s="3"/>
    </row>
    <row r="53" spans="1:29" x14ac:dyDescent="0.25">
      <c r="A53" s="3"/>
      <c r="B53" s="169" t="s">
        <v>1</v>
      </c>
      <c r="C53" s="2"/>
      <c r="D53" s="2" t="s">
        <v>421</v>
      </c>
      <c r="E53" s="9">
        <f>E52+E45+E36+E33</f>
        <v>164.93047090019999</v>
      </c>
      <c r="F53" s="9">
        <f>F52+F45+F36+F33</f>
        <v>150.8375728332</v>
      </c>
      <c r="G53" s="23">
        <f t="shared" ref="G53:R53" si="13">G52+G45+G36+G33</f>
        <v>146.2987408802</v>
      </c>
      <c r="H53" s="9">
        <f t="shared" si="13"/>
        <v>143.59750150699998</v>
      </c>
      <c r="I53" s="90">
        <f t="shared" si="13"/>
        <v>141.90543969480001</v>
      </c>
      <c r="J53" s="23">
        <f t="shared" si="13"/>
        <v>139.96836162939999</v>
      </c>
      <c r="K53" s="9">
        <f t="shared" si="13"/>
        <v>138.66720532279999</v>
      </c>
      <c r="L53" s="9">
        <f t="shared" si="13"/>
        <v>137.77556470339999</v>
      </c>
      <c r="M53" s="9">
        <f t="shared" si="13"/>
        <v>137.18486669649999</v>
      </c>
      <c r="N53" s="90">
        <f t="shared" si="13"/>
        <v>135.71410995389999</v>
      </c>
      <c r="O53" s="23">
        <f t="shared" si="13"/>
        <v>134.37389461449999</v>
      </c>
      <c r="P53" s="9">
        <f t="shared" si="13"/>
        <v>133.34057729529999</v>
      </c>
      <c r="Q53" s="9">
        <f t="shared" si="13"/>
        <v>132.56854386880002</v>
      </c>
      <c r="R53" s="9">
        <f t="shared" si="13"/>
        <v>132.0207880225</v>
      </c>
      <c r="S53" s="90">
        <f>S52+S45+S36+S33</f>
        <v>131.66723213690003</v>
      </c>
      <c r="T53" s="98">
        <f>T52+T45+T36+T33</f>
        <v>132.23763340919999</v>
      </c>
      <c r="U53" s="98">
        <f>U52+U45+U36+U33</f>
        <v>133.16772907379999</v>
      </c>
      <c r="V53" s="98">
        <f>V52+V45+V36+V33</f>
        <v>134.4103402081</v>
      </c>
      <c r="W53" s="98">
        <f>W52+W45+W36+W33</f>
        <v>136.04022782920001</v>
      </c>
      <c r="X53" s="3"/>
    </row>
    <row r="54" spans="1:29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9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9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9" s="3" customFormat="1" x14ac:dyDescent="0.25"/>
    <row r="58" spans="1:29" s="3" customFormat="1" x14ac:dyDescent="0.25"/>
    <row r="59" spans="1:29" s="3" customFormat="1" x14ac:dyDescent="0.25"/>
    <row r="60" spans="1:29" s="3" customFormat="1" x14ac:dyDescent="0.25"/>
    <row r="61" spans="1:29" s="3" customFormat="1" x14ac:dyDescent="0.25"/>
    <row r="62" spans="1:29" s="3" customFormat="1" x14ac:dyDescent="0.25"/>
    <row r="63" spans="1:29" s="3" customFormat="1" x14ac:dyDescent="0.25"/>
    <row r="64" spans="1:29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  <row r="189" s="3" customFormat="1" x14ac:dyDescent="0.25"/>
    <row r="190" s="3" customFormat="1" x14ac:dyDescent="0.25"/>
    <row r="191" s="3" customFormat="1" x14ac:dyDescent="0.25"/>
    <row r="192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  <row r="346" s="3" customFormat="1" x14ac:dyDescent="0.25"/>
    <row r="347" s="3" customFormat="1" x14ac:dyDescent="0.25"/>
    <row r="348" s="3" customFormat="1" x14ac:dyDescent="0.25"/>
    <row r="349" s="3" customFormat="1" x14ac:dyDescent="0.25"/>
    <row r="350" s="3" customFormat="1" x14ac:dyDescent="0.25"/>
    <row r="351" s="3" customFormat="1" x14ac:dyDescent="0.25"/>
    <row r="352" s="3" customFormat="1" x14ac:dyDescent="0.25"/>
    <row r="353" s="3" customFormat="1" x14ac:dyDescent="0.25"/>
    <row r="354" s="3" customFormat="1" x14ac:dyDescent="0.25"/>
    <row r="355" s="3" customFormat="1" x14ac:dyDescent="0.25"/>
    <row r="356" s="3" customFormat="1" x14ac:dyDescent="0.25"/>
    <row r="357" s="3" customFormat="1" x14ac:dyDescent="0.25"/>
    <row r="358" s="3" customFormat="1" x14ac:dyDescent="0.25"/>
    <row r="359" s="3" customFormat="1" x14ac:dyDescent="0.25"/>
    <row r="360" s="3" customFormat="1" x14ac:dyDescent="0.25"/>
    <row r="361" s="3" customFormat="1" x14ac:dyDescent="0.25"/>
    <row r="362" s="3" customFormat="1" x14ac:dyDescent="0.25"/>
    <row r="363" s="3" customFormat="1" x14ac:dyDescent="0.25"/>
    <row r="364" s="3" customFormat="1" x14ac:dyDescent="0.25"/>
    <row r="365" s="3" customFormat="1" x14ac:dyDescent="0.25"/>
    <row r="366" s="3" customFormat="1" x14ac:dyDescent="0.25"/>
    <row r="367" s="3" customFormat="1" x14ac:dyDescent="0.25"/>
    <row r="368" s="3" customFormat="1" x14ac:dyDescent="0.25"/>
    <row r="369" s="3" customFormat="1" x14ac:dyDescent="0.25"/>
    <row r="370" s="3" customFormat="1" x14ac:dyDescent="0.25"/>
    <row r="371" s="3" customFormat="1" x14ac:dyDescent="0.25"/>
    <row r="372" s="3" customFormat="1" x14ac:dyDescent="0.25"/>
    <row r="373" s="3" customFormat="1" x14ac:dyDescent="0.25"/>
    <row r="374" s="3" customFormat="1" x14ac:dyDescent="0.25"/>
    <row r="375" s="3" customFormat="1" x14ac:dyDescent="0.25"/>
    <row r="376" s="3" customFormat="1" x14ac:dyDescent="0.25"/>
    <row r="377" s="3" customFormat="1" x14ac:dyDescent="0.25"/>
    <row r="378" s="3" customFormat="1" x14ac:dyDescent="0.25"/>
    <row r="379" s="3" customFormat="1" x14ac:dyDescent="0.25"/>
    <row r="380" s="3" customFormat="1" x14ac:dyDescent="0.25"/>
    <row r="381" s="3" customFormat="1" x14ac:dyDescent="0.25"/>
    <row r="382" s="3" customFormat="1" x14ac:dyDescent="0.25"/>
    <row r="383" s="3" customFormat="1" x14ac:dyDescent="0.25"/>
    <row r="384" s="3" customFormat="1" x14ac:dyDescent="0.25"/>
    <row r="385" s="3" customFormat="1" x14ac:dyDescent="0.25"/>
    <row r="386" s="3" customFormat="1" x14ac:dyDescent="0.25"/>
    <row r="387" s="3" customFormat="1" x14ac:dyDescent="0.25"/>
    <row r="388" s="3" customFormat="1" x14ac:dyDescent="0.25"/>
    <row r="389" s="3" customFormat="1" x14ac:dyDescent="0.25"/>
    <row r="390" s="3" customFormat="1" x14ac:dyDescent="0.25"/>
    <row r="391" s="3" customFormat="1" x14ac:dyDescent="0.25"/>
    <row r="392" s="3" customFormat="1" x14ac:dyDescent="0.25"/>
    <row r="393" s="3" customFormat="1" x14ac:dyDescent="0.25"/>
    <row r="394" s="3" customFormat="1" x14ac:dyDescent="0.25"/>
    <row r="395" s="3" customFormat="1" x14ac:dyDescent="0.25"/>
    <row r="396" s="3" customFormat="1" x14ac:dyDescent="0.25"/>
    <row r="397" s="3" customFormat="1" x14ac:dyDescent="0.25"/>
    <row r="398" s="3" customFormat="1" x14ac:dyDescent="0.25"/>
    <row r="399" s="3" customFormat="1" x14ac:dyDescent="0.25"/>
    <row r="400" s="3" customFormat="1" x14ac:dyDescent="0.25"/>
    <row r="401" s="3" customFormat="1" x14ac:dyDescent="0.25"/>
    <row r="402" s="3" customFormat="1" x14ac:dyDescent="0.25"/>
    <row r="403" s="3" customFormat="1" x14ac:dyDescent="0.25"/>
    <row r="404" s="3" customFormat="1" x14ac:dyDescent="0.25"/>
    <row r="405" s="3" customFormat="1" x14ac:dyDescent="0.25"/>
    <row r="406" s="3" customFormat="1" x14ac:dyDescent="0.25"/>
    <row r="407" s="3" customFormat="1" x14ac:dyDescent="0.25"/>
    <row r="408" s="3" customFormat="1" x14ac:dyDescent="0.25"/>
    <row r="409" s="3" customFormat="1" x14ac:dyDescent="0.25"/>
    <row r="410" s="3" customFormat="1" x14ac:dyDescent="0.25"/>
    <row r="411" s="3" customFormat="1" x14ac:dyDescent="0.25"/>
    <row r="412" s="3" customFormat="1" x14ac:dyDescent="0.25"/>
    <row r="413" s="3" customFormat="1" x14ac:dyDescent="0.25"/>
    <row r="414" s="3" customFormat="1" x14ac:dyDescent="0.25"/>
    <row r="415" s="3" customFormat="1" x14ac:dyDescent="0.25"/>
    <row r="416" s="3" customFormat="1" x14ac:dyDescent="0.25"/>
    <row r="417" s="3" customFormat="1" x14ac:dyDescent="0.25"/>
    <row r="418" s="3" customFormat="1" x14ac:dyDescent="0.25"/>
    <row r="419" s="3" customFormat="1" x14ac:dyDescent="0.25"/>
    <row r="420" s="3" customFormat="1" x14ac:dyDescent="0.25"/>
    <row r="421" s="3" customFormat="1" x14ac:dyDescent="0.25"/>
    <row r="422" s="3" customFormat="1" x14ac:dyDescent="0.25"/>
    <row r="423" s="3" customFormat="1" x14ac:dyDescent="0.25"/>
    <row r="424" s="3" customFormat="1" x14ac:dyDescent="0.25"/>
    <row r="425" s="3" customFormat="1" x14ac:dyDescent="0.25"/>
    <row r="426" s="3" customFormat="1" x14ac:dyDescent="0.25"/>
    <row r="427" s="3" customFormat="1" x14ac:dyDescent="0.25"/>
    <row r="428" s="3" customFormat="1" x14ac:dyDescent="0.25"/>
    <row r="429" s="3" customFormat="1" x14ac:dyDescent="0.25"/>
    <row r="430" s="3" customFormat="1" x14ac:dyDescent="0.25"/>
    <row r="431" s="3" customFormat="1" x14ac:dyDescent="0.25"/>
    <row r="432" s="3" customFormat="1" x14ac:dyDescent="0.25"/>
    <row r="433" s="3" customFormat="1" x14ac:dyDescent="0.25"/>
    <row r="434" s="3" customFormat="1" x14ac:dyDescent="0.25"/>
    <row r="435" s="3" customFormat="1" x14ac:dyDescent="0.25"/>
    <row r="436" s="3" customFormat="1" x14ac:dyDescent="0.25"/>
    <row r="437" s="3" customFormat="1" x14ac:dyDescent="0.25"/>
    <row r="438" s="3" customFormat="1" x14ac:dyDescent="0.25"/>
    <row r="439" s="3" customFormat="1" x14ac:dyDescent="0.25"/>
    <row r="440" s="3" customFormat="1" x14ac:dyDescent="0.25"/>
    <row r="441" s="3" customFormat="1" x14ac:dyDescent="0.25"/>
    <row r="442" s="3" customFormat="1" x14ac:dyDescent="0.25"/>
    <row r="443" s="3" customFormat="1" x14ac:dyDescent="0.25"/>
    <row r="444" s="3" customFormat="1" x14ac:dyDescent="0.25"/>
    <row r="445" s="3" customFormat="1" x14ac:dyDescent="0.25"/>
    <row r="446" s="3" customFormat="1" x14ac:dyDescent="0.25"/>
    <row r="447" s="3" customFormat="1" x14ac:dyDescent="0.25"/>
    <row r="448" s="3" customFormat="1" x14ac:dyDescent="0.25"/>
    <row r="449" s="3" customFormat="1" x14ac:dyDescent="0.25"/>
    <row r="450" s="3" customFormat="1" x14ac:dyDescent="0.25"/>
    <row r="451" s="3" customFormat="1" x14ac:dyDescent="0.25"/>
    <row r="452" s="3" customFormat="1" x14ac:dyDescent="0.25"/>
    <row r="453" s="3" customFormat="1" x14ac:dyDescent="0.25"/>
    <row r="454" s="3" customFormat="1" x14ac:dyDescent="0.25"/>
    <row r="455" s="3" customFormat="1" x14ac:dyDescent="0.25"/>
    <row r="456" s="3" customFormat="1" x14ac:dyDescent="0.25"/>
    <row r="457" s="3" customFormat="1" x14ac:dyDescent="0.25"/>
    <row r="458" s="3" customFormat="1" x14ac:dyDescent="0.25"/>
    <row r="459" s="3" customFormat="1" x14ac:dyDescent="0.25"/>
    <row r="460" s="3" customFormat="1" x14ac:dyDescent="0.25"/>
    <row r="461" s="3" customFormat="1" x14ac:dyDescent="0.25"/>
    <row r="462" s="3" customFormat="1" x14ac:dyDescent="0.25"/>
    <row r="463" s="3" customFormat="1" x14ac:dyDescent="0.25"/>
    <row r="464" s="3" customFormat="1" x14ac:dyDescent="0.25"/>
    <row r="465" s="3" customFormat="1" x14ac:dyDescent="0.25"/>
    <row r="466" s="3" customFormat="1" x14ac:dyDescent="0.25"/>
    <row r="467" s="3" customFormat="1" x14ac:dyDescent="0.25"/>
    <row r="468" s="3" customFormat="1" x14ac:dyDescent="0.25"/>
    <row r="469" s="3" customFormat="1" x14ac:dyDescent="0.25"/>
    <row r="470" s="3" customFormat="1" x14ac:dyDescent="0.25"/>
    <row r="471" s="3" customFormat="1" x14ac:dyDescent="0.25"/>
    <row r="472" s="3" customFormat="1" x14ac:dyDescent="0.25"/>
    <row r="473" s="3" customFormat="1" x14ac:dyDescent="0.25"/>
    <row r="474" s="3" customFormat="1" x14ac:dyDescent="0.25"/>
    <row r="475" s="3" customFormat="1" x14ac:dyDescent="0.25"/>
    <row r="476" s="3" customFormat="1" x14ac:dyDescent="0.25"/>
    <row r="477" s="3" customFormat="1" x14ac:dyDescent="0.25"/>
    <row r="478" s="3" customFormat="1" x14ac:dyDescent="0.25"/>
    <row r="479" s="3" customFormat="1" x14ac:dyDescent="0.25"/>
    <row r="480" s="3" customFormat="1" x14ac:dyDescent="0.25"/>
    <row r="481" s="3" customFormat="1" x14ac:dyDescent="0.25"/>
    <row r="482" s="3" customFormat="1" x14ac:dyDescent="0.25"/>
    <row r="483" s="3" customFormat="1" x14ac:dyDescent="0.25"/>
    <row r="484" s="3" customFormat="1" x14ac:dyDescent="0.25"/>
    <row r="485" s="3" customFormat="1" x14ac:dyDescent="0.25"/>
    <row r="486" s="3" customFormat="1" x14ac:dyDescent="0.25"/>
    <row r="487" s="3" customFormat="1" x14ac:dyDescent="0.25"/>
    <row r="488" s="3" customFormat="1" x14ac:dyDescent="0.25"/>
    <row r="489" s="3" customFormat="1" x14ac:dyDescent="0.25"/>
    <row r="490" s="3" customFormat="1" x14ac:dyDescent="0.25"/>
    <row r="491" s="3" customFormat="1" x14ac:dyDescent="0.25"/>
    <row r="492" s="3" customFormat="1" x14ac:dyDescent="0.25"/>
    <row r="493" s="3" customFormat="1" x14ac:dyDescent="0.25"/>
    <row r="494" s="3" customFormat="1" x14ac:dyDescent="0.25"/>
    <row r="495" s="3" customFormat="1" x14ac:dyDescent="0.25"/>
    <row r="496" s="3" customFormat="1" x14ac:dyDescent="0.25"/>
    <row r="497" s="3" customFormat="1" x14ac:dyDescent="0.25"/>
    <row r="498" s="3" customFormat="1" x14ac:dyDescent="0.25"/>
    <row r="499" s="3" customFormat="1" x14ac:dyDescent="0.25"/>
    <row r="500" s="3" customFormat="1" x14ac:dyDescent="0.25"/>
    <row r="501" s="3" customFormat="1" x14ac:dyDescent="0.25"/>
    <row r="502" s="3" customFormat="1" x14ac:dyDescent="0.25"/>
    <row r="503" s="3" customFormat="1" x14ac:dyDescent="0.25"/>
    <row r="504" s="3" customFormat="1" x14ac:dyDescent="0.25"/>
    <row r="505" s="3" customFormat="1" x14ac:dyDescent="0.25"/>
    <row r="506" s="3" customFormat="1" x14ac:dyDescent="0.25"/>
    <row r="507" s="3" customFormat="1" x14ac:dyDescent="0.25"/>
    <row r="508" s="3" customFormat="1" x14ac:dyDescent="0.25"/>
    <row r="509" s="3" customFormat="1" x14ac:dyDescent="0.25"/>
    <row r="510" s="3" customFormat="1" x14ac:dyDescent="0.25"/>
    <row r="511" s="3" customFormat="1" x14ac:dyDescent="0.25"/>
    <row r="512" s="3" customFormat="1" x14ac:dyDescent="0.25"/>
    <row r="513" s="3" customFormat="1" x14ac:dyDescent="0.25"/>
    <row r="514" s="3" customFormat="1" x14ac:dyDescent="0.25"/>
    <row r="515" s="3" customFormat="1" x14ac:dyDescent="0.25"/>
    <row r="516" s="3" customFormat="1" x14ac:dyDescent="0.25"/>
    <row r="517" s="3" customFormat="1" x14ac:dyDescent="0.25"/>
    <row r="518" s="3" customFormat="1" x14ac:dyDescent="0.25"/>
    <row r="519" s="3" customFormat="1" x14ac:dyDescent="0.25"/>
    <row r="520" s="3" customFormat="1" x14ac:dyDescent="0.25"/>
    <row r="521" s="3" customFormat="1" x14ac:dyDescent="0.25"/>
    <row r="522" s="3" customFormat="1" x14ac:dyDescent="0.25"/>
    <row r="523" s="3" customFormat="1" x14ac:dyDescent="0.25"/>
    <row r="524" s="3" customFormat="1" x14ac:dyDescent="0.25"/>
  </sheetData>
  <mergeCells count="6">
    <mergeCell ref="B45:B51"/>
    <mergeCell ref="B7:B9"/>
    <mergeCell ref="B10:B18"/>
    <mergeCell ref="B19:B25"/>
    <mergeCell ref="B33:B35"/>
    <mergeCell ref="B36:B44"/>
  </mergeCells>
  <pageMargins left="0.7" right="0.7" top="0.75" bottom="0.75" header="0.3" footer="0.3"/>
  <ignoredErrors>
    <ignoredError sqref="F10:W10 E19:W19 E10" formula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3">
    <tabColor rgb="FF0070C0"/>
  </sheetPr>
  <dimension ref="A1:AE834"/>
  <sheetViews>
    <sheetView topLeftCell="C79" zoomScale="70" zoomScaleNormal="70" workbookViewId="0">
      <selection activeCell="S93" sqref="S93"/>
    </sheetView>
  </sheetViews>
  <sheetFormatPr baseColWidth="10" defaultRowHeight="15" x14ac:dyDescent="0.25"/>
  <cols>
    <col min="1" max="2" width="11.42578125" style="3"/>
    <col min="3" max="3" width="37.28515625" customWidth="1"/>
    <col min="4" max="4" width="25.28515625" hidden="1" customWidth="1"/>
    <col min="5" max="5" width="24" hidden="1" customWidth="1"/>
    <col min="6" max="6" width="25.42578125" hidden="1" customWidth="1"/>
    <col min="7" max="7" width="24.5703125" hidden="1" customWidth="1"/>
    <col min="8" max="8" width="15.7109375" customWidth="1"/>
    <col min="9" max="9" width="14" customWidth="1"/>
    <col min="11" max="12" width="11.42578125" customWidth="1"/>
    <col min="14" max="14" width="24.85546875" style="3" customWidth="1"/>
    <col min="20" max="31" width="11.42578125" style="3"/>
  </cols>
  <sheetData>
    <row r="1" spans="1:20" ht="28.5" x14ac:dyDescent="0.45">
      <c r="A1" s="171" t="s">
        <v>98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O1" s="3"/>
      <c r="P1" s="3"/>
      <c r="Q1" s="3"/>
      <c r="R1" s="3"/>
      <c r="S1" s="3"/>
    </row>
    <row r="2" spans="1:20" x14ac:dyDescent="0.25">
      <c r="B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O2" s="3"/>
      <c r="P2" s="3"/>
      <c r="Q2" s="3"/>
      <c r="R2" s="3"/>
      <c r="S2" s="3"/>
    </row>
    <row r="3" spans="1:20" ht="23.25" x14ac:dyDescent="0.35">
      <c r="A3" s="1" t="s">
        <v>82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O3" s="3"/>
      <c r="P3" s="3"/>
      <c r="Q3" s="3"/>
      <c r="R3" s="41"/>
      <c r="S3" s="3"/>
    </row>
    <row r="4" spans="1:20" ht="23.25" x14ac:dyDescent="0.35">
      <c r="A4" s="161" t="str">
        <f>Résultats!B1</f>
        <v>SNBC3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O4" s="3"/>
      <c r="P4" s="3"/>
      <c r="Q4" s="3"/>
      <c r="R4" s="41"/>
      <c r="S4" s="3"/>
    </row>
    <row r="5" spans="1:20" ht="23.25" x14ac:dyDescent="0.35">
      <c r="A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O5" s="3"/>
      <c r="P5" s="3"/>
      <c r="Q5" s="3"/>
      <c r="R5" s="41"/>
      <c r="S5" s="3"/>
    </row>
    <row r="6" spans="1:20" ht="18.75" x14ac:dyDescent="0.3">
      <c r="B6" s="42"/>
      <c r="C6" s="42"/>
      <c r="D6" s="42"/>
      <c r="E6" s="42"/>
      <c r="F6" s="42"/>
      <c r="G6" s="42"/>
      <c r="H6" s="42"/>
      <c r="I6" s="42"/>
      <c r="J6" s="3"/>
      <c r="K6" s="3"/>
      <c r="M6" s="3"/>
      <c r="O6" s="3"/>
      <c r="P6" s="3"/>
      <c r="Q6" s="3"/>
      <c r="R6" s="41"/>
      <c r="S6" s="41"/>
      <c r="T6" s="42"/>
    </row>
    <row r="7" spans="1:20" ht="18.75" x14ac:dyDescent="0.3">
      <c r="C7" s="41" t="s">
        <v>83</v>
      </c>
      <c r="I7" s="3"/>
      <c r="J7" s="3"/>
      <c r="K7" s="3"/>
      <c r="L7" s="3"/>
      <c r="M7" s="3"/>
      <c r="N7" s="41" t="s">
        <v>84</v>
      </c>
      <c r="O7" s="3"/>
      <c r="P7" s="3"/>
      <c r="Q7" s="3"/>
      <c r="R7" s="3"/>
      <c r="S7" s="3"/>
    </row>
    <row r="8" spans="1:20" ht="23.25" x14ac:dyDescent="0.35">
      <c r="B8" s="46"/>
      <c r="C8" s="42" t="s">
        <v>50</v>
      </c>
      <c r="D8" s="3"/>
      <c r="E8" s="42"/>
      <c r="F8" s="42"/>
      <c r="G8" s="42"/>
      <c r="H8" s="42"/>
      <c r="I8" s="42"/>
      <c r="J8" s="42"/>
      <c r="K8" s="42"/>
      <c r="L8" s="3"/>
      <c r="M8" s="3"/>
      <c r="N8" t="s">
        <v>85</v>
      </c>
    </row>
    <row r="9" spans="1:20" x14ac:dyDescent="0.25">
      <c r="B9" s="42"/>
      <c r="C9" s="3"/>
      <c r="D9" s="3"/>
      <c r="E9" s="3"/>
      <c r="F9" s="3"/>
      <c r="G9" s="3"/>
      <c r="H9" s="42"/>
      <c r="I9" s="42"/>
      <c r="J9" s="42"/>
      <c r="K9" s="42"/>
      <c r="L9" s="3"/>
      <c r="M9" s="3"/>
      <c r="O9" s="3"/>
      <c r="P9" s="3"/>
      <c r="Q9" s="3"/>
      <c r="R9" s="3"/>
      <c r="S9" s="3"/>
    </row>
    <row r="10" spans="1:20" ht="31.5" x14ac:dyDescent="0.35">
      <c r="B10" s="42"/>
      <c r="C10" s="145">
        <v>2015</v>
      </c>
      <c r="D10" s="146"/>
      <c r="E10" s="146"/>
      <c r="F10" s="146"/>
      <c r="G10" s="146"/>
      <c r="H10" s="76" t="s">
        <v>36</v>
      </c>
      <c r="I10" s="76" t="s">
        <v>49</v>
      </c>
      <c r="J10" s="76" t="s">
        <v>38</v>
      </c>
      <c r="K10" s="76" t="s">
        <v>48</v>
      </c>
      <c r="L10" s="93" t="s">
        <v>1</v>
      </c>
      <c r="M10" s="19"/>
      <c r="N10" s="145">
        <v>2015</v>
      </c>
      <c r="O10" s="141" t="s">
        <v>36</v>
      </c>
      <c r="P10" s="76" t="s">
        <v>49</v>
      </c>
      <c r="Q10" s="76" t="s">
        <v>38</v>
      </c>
      <c r="R10" s="76" t="s">
        <v>48</v>
      </c>
      <c r="S10" s="93" t="s">
        <v>1</v>
      </c>
    </row>
    <row r="11" spans="1:20" x14ac:dyDescent="0.25">
      <c r="C11" s="147" t="s">
        <v>18</v>
      </c>
      <c r="H11" s="8">
        <f>SUM(H12:H13)</f>
        <v>0</v>
      </c>
      <c r="I11" s="8">
        <f>SUM(I12:I13)</f>
        <v>42.931057030000005</v>
      </c>
      <c r="J11" s="8">
        <f>SUM(J12:J13)</f>
        <v>1.1534387902999998</v>
      </c>
      <c r="K11" s="8">
        <f>SUM(K12:K13)</f>
        <v>0.22973506056679999</v>
      </c>
      <c r="L11" s="96">
        <f>SUM(H11:K11)</f>
        <v>44.314230880866809</v>
      </c>
      <c r="M11" s="75"/>
      <c r="N11" s="150" t="s">
        <v>18</v>
      </c>
      <c r="O11" s="29">
        <f>'[2]Bilan 2015'!$X$46</f>
        <v>0</v>
      </c>
      <c r="P11" s="28">
        <f>SUM('[2]Bilan 2015'!$X$41:$X$43)</f>
        <v>42.74864178907778</v>
      </c>
      <c r="Q11" s="28">
        <f>'[2]Bilan 2015'!$X$13</f>
        <v>0.94471195184866696</v>
      </c>
      <c r="R11" s="28">
        <f>('[2]Bilan 2015'!$X$22+'[2]Bilan 2015'!$X$30+SUM('[2]Bilan 2015'!$X$36:$X$40)+SUM('[2]Bilan 2015'!$X$44:$X$45)+'[2]Bilan 2015'!$X$47)</f>
        <v>7.2729058819149789E-2</v>
      </c>
      <c r="S11" s="142">
        <f>SUM(O11:R11)</f>
        <v>43.766082799745597</v>
      </c>
    </row>
    <row r="12" spans="1:20" x14ac:dyDescent="0.25">
      <c r="C12" s="148" t="s">
        <v>19</v>
      </c>
      <c r="D12" t="s">
        <v>422</v>
      </c>
      <c r="E12" t="s">
        <v>423</v>
      </c>
      <c r="F12" t="s">
        <v>424</v>
      </c>
      <c r="G12" t="s">
        <v>425</v>
      </c>
      <c r="H12" s="16">
        <f>VLOOKUP(D12,Résultats!$B$2:$AX$476,'T energie vecteurs'!F5,FALSE)</f>
        <v>0</v>
      </c>
      <c r="I12" s="16">
        <f>VLOOKUP(E12,Résultats!$B$2:$AX$476,'T energie vecteurs'!F5,FALSE)</f>
        <v>25.519030770000001</v>
      </c>
      <c r="J12" s="16">
        <f>VLOOKUP(F12,Résultats!$B$2:$AX$476,'T energie vecteurs'!F5,FALSE)</f>
        <v>1.55252433E-2</v>
      </c>
      <c r="K12" s="16">
        <f>VLOOKUP(G12,Résultats!$B$2:$AX$476,'T energie vecteurs'!F5,FALSE)</f>
        <v>1.76876668E-5</v>
      </c>
      <c r="L12" s="95">
        <f t="shared" ref="L12:L20" si="0">SUM(H12:K12)</f>
        <v>25.534573700966803</v>
      </c>
      <c r="M12" s="16"/>
      <c r="N12" s="148" t="s">
        <v>19</v>
      </c>
      <c r="O12" s="143"/>
      <c r="P12" s="16"/>
      <c r="Q12" s="34"/>
      <c r="R12" s="16"/>
      <c r="S12" s="95"/>
    </row>
    <row r="13" spans="1:20" x14ac:dyDescent="0.25">
      <c r="C13" s="149" t="s">
        <v>20</v>
      </c>
      <c r="D13" t="s">
        <v>426</v>
      </c>
      <c r="E13" t="s">
        <v>427</v>
      </c>
      <c r="F13" t="s">
        <v>428</v>
      </c>
      <c r="G13" t="s">
        <v>429</v>
      </c>
      <c r="H13" s="16">
        <f>VLOOKUP(D13,Résultats!$B$2:$AX$476,'T energie vecteurs'!F5,FALSE)</f>
        <v>0</v>
      </c>
      <c r="I13" s="16">
        <f>VLOOKUP(E13,Résultats!$B$2:$AX$476,'T energie vecteurs'!F5,FALSE)</f>
        <v>17.412026260000001</v>
      </c>
      <c r="J13" s="16">
        <f>VLOOKUP(F13,Résultats!$B$2:$AX$476,'T energie vecteurs'!F5,FALSE)</f>
        <v>1.1379135469999999</v>
      </c>
      <c r="K13" s="16">
        <f>VLOOKUP(G13,Résultats!$B$2:$AX$476,'T energie vecteurs'!F5,FALSE)</f>
        <v>0.22971737289999999</v>
      </c>
      <c r="L13" s="95">
        <f t="shared" si="0"/>
        <v>18.779657179900003</v>
      </c>
      <c r="M13" s="16"/>
      <c r="N13" s="149" t="s">
        <v>20</v>
      </c>
      <c r="O13" s="143"/>
      <c r="P13" s="16"/>
      <c r="Q13" s="34"/>
      <c r="R13" s="16"/>
      <c r="S13" s="95"/>
    </row>
    <row r="14" spans="1:20" x14ac:dyDescent="0.25">
      <c r="C14" s="147" t="s">
        <v>21</v>
      </c>
      <c r="D14" t="s">
        <v>430</v>
      </c>
      <c r="E14" t="s">
        <v>431</v>
      </c>
      <c r="F14" t="s">
        <v>432</v>
      </c>
      <c r="G14" t="s">
        <v>433</v>
      </c>
      <c r="H14" s="8">
        <f>VLOOKUP(D14,Résultats!$B$2:$AX$476,'T energie vecteurs'!F5,FALSE)</f>
        <v>0.2908182218</v>
      </c>
      <c r="I14" s="8">
        <f>VLOOKUP(E14,Résultats!$B$2:$AX$476,'T energie vecteurs'!F5,FALSE)</f>
        <v>7.2384267009999999</v>
      </c>
      <c r="J14" s="8">
        <f>VLOOKUP(F14,Résultats!$B$2:$AX$476,'T energie vecteurs'!F5,FALSE)</f>
        <v>13.80471987</v>
      </c>
      <c r="K14" s="8">
        <f>VLOOKUP(G14,Résultats!$B$2:$AX$476,'T energie vecteurs'!F5,FALSE)+5</f>
        <v>20.925996550000001</v>
      </c>
      <c r="L14" s="96">
        <f>SUM(H14:K14)</f>
        <v>42.259961342799997</v>
      </c>
      <c r="M14" s="75"/>
      <c r="N14" s="150" t="s">
        <v>21</v>
      </c>
      <c r="O14" s="29">
        <f>'[2]Bilan 2015'!$V$46</f>
        <v>3.6764196608413298E-2</v>
      </c>
      <c r="P14" s="28">
        <f>SUM('[2]Bilan 2015'!$V$41:$V$43)</f>
        <v>6.6752954110546101</v>
      </c>
      <c r="Q14" s="28">
        <f>'[2]Bilan 2015'!$V$13</f>
        <v>13.6203670581426</v>
      </c>
      <c r="R14" s="28">
        <f>('[2]Bilan 2015'!$V$22+'[2]Bilan 2015'!$V$30+SUM('[2]Bilan 2015'!$V$36:$V$40)+SUM('[2]Bilan 2015'!$V$44:$V$45)+'[2]Bilan 2015'!$V$47)</f>
        <v>21.832863706323721</v>
      </c>
      <c r="S14" s="142">
        <f t="shared" ref="S14:S19" si="1">SUM(O14:R14)</f>
        <v>42.165290372129348</v>
      </c>
    </row>
    <row r="15" spans="1:20" x14ac:dyDescent="0.25">
      <c r="C15" s="147" t="s">
        <v>22</v>
      </c>
      <c r="D15" t="s">
        <v>434</v>
      </c>
      <c r="E15" t="s">
        <v>435</v>
      </c>
      <c r="F15" t="s">
        <v>436</v>
      </c>
      <c r="G15" t="s">
        <v>437</v>
      </c>
      <c r="H15" s="8">
        <f>VLOOKUP(D15,Résultats!$B$2:$AX$476,'T energie vecteurs'!F5,FALSE)</f>
        <v>0</v>
      </c>
      <c r="I15" s="8">
        <f>VLOOKUP(E15,Résultats!$B$2:$AX$476,'T energie vecteurs'!F5,FALSE)</f>
        <v>4.1036988540000001</v>
      </c>
      <c r="J15" s="8">
        <f>VLOOKUP(F15,Résultats!$B$2:$AX$476,'T energie vecteurs'!F5,FALSE)</f>
        <v>12.382561389999999</v>
      </c>
      <c r="K15" s="8">
        <f>VLOOKUP(G15,Résultats!$B$2:$AX$476,'T energie vecteurs'!F5,FALSE)</f>
        <v>8.4717258869999998</v>
      </c>
      <c r="L15" s="96">
        <f t="shared" si="0"/>
        <v>24.957986130999998</v>
      </c>
      <c r="M15" s="75"/>
      <c r="N15" s="150" t="s">
        <v>22</v>
      </c>
      <c r="O15" s="29">
        <f>'[2]Bilan 2015'!$W$46</f>
        <v>4.3073392295861899E-2</v>
      </c>
      <c r="P15" s="28">
        <f>SUM('[2]Bilan 2015'!$W$41:$W$43)</f>
        <v>3.01546564464017</v>
      </c>
      <c r="Q15" s="28">
        <f>'[2]Bilan 2015'!$W$13</f>
        <v>12.701365476499801</v>
      </c>
      <c r="R15" s="28">
        <f>('[2]Bilan 2015'!$W$22+'[2]Bilan 2015'!$W$30+SUM('[2]Bilan 2015'!$W$36:$W$40)+SUM('[2]Bilan 2015'!$W$44:$W$45)+'[2]Bilan 2015'!$W$47)</f>
        <v>8.7461122445901349</v>
      </c>
      <c r="S15" s="142">
        <f t="shared" si="1"/>
        <v>24.506016758025964</v>
      </c>
    </row>
    <row r="16" spans="1:20" x14ac:dyDescent="0.25">
      <c r="C16" s="147" t="s">
        <v>23</v>
      </c>
      <c r="H16" s="8">
        <f>SUM(H17:H19)</f>
        <v>5.2575139145000005</v>
      </c>
      <c r="I16" s="8">
        <f>SUM(I17:I19)</f>
        <v>19.498675198000001</v>
      </c>
      <c r="J16" s="8">
        <f>SUM(J17:J19)</f>
        <v>10.578723349900001</v>
      </c>
      <c r="K16" s="8">
        <f>SUM(K17:K19)</f>
        <v>13.467672627600001</v>
      </c>
      <c r="L16" s="96">
        <f>SUM(H16:K16)</f>
        <v>48.802585090000008</v>
      </c>
      <c r="M16" s="75"/>
      <c r="N16" s="150" t="s">
        <v>526</v>
      </c>
      <c r="O16" s="29">
        <f>O17+O18</f>
        <v>4.2636280705371687</v>
      </c>
      <c r="P16" s="28">
        <f t="shared" ref="P16:R16" si="2">P17+P18</f>
        <v>14.862019365877874</v>
      </c>
      <c r="Q16" s="28">
        <f t="shared" si="2"/>
        <v>10.069552160228</v>
      </c>
      <c r="R16" s="28">
        <f t="shared" si="2"/>
        <v>13.760101197608725</v>
      </c>
      <c r="S16" s="142">
        <f t="shared" si="1"/>
        <v>42.95530079425177</v>
      </c>
    </row>
    <row r="17" spans="2:20" x14ac:dyDescent="0.25">
      <c r="C17" s="149" t="s">
        <v>24</v>
      </c>
      <c r="D17" t="s">
        <v>438</v>
      </c>
      <c r="E17" t="s">
        <v>439</v>
      </c>
      <c r="F17" t="s">
        <v>440</v>
      </c>
      <c r="G17" t="s">
        <v>441</v>
      </c>
      <c r="H17" s="16">
        <f>VLOOKUP(D17,Résultats!$B$2:$AX$476,'T energie vecteurs'!F5,FALSE)</f>
        <v>4.3030490510000003</v>
      </c>
      <c r="I17" s="16">
        <f>VLOOKUP(E17,Résultats!$B$2:$AX$476,'T energie vecteurs'!F5,FALSE)</f>
        <v>15.404448090000001</v>
      </c>
      <c r="J17" s="16">
        <f>VLOOKUP(F17,Résultats!$B$2:$AX$476,'T energie vecteurs'!F5,FALSE)</f>
        <v>10.28548561</v>
      </c>
      <c r="K17" s="16">
        <f>VLOOKUP(G17,Résultats!$B$2:$AX$476,'T energie vecteurs'!F5,FALSE)</f>
        <v>11.431425969999999</v>
      </c>
      <c r="L17" s="95">
        <f t="shared" si="0"/>
        <v>41.424408720999999</v>
      </c>
      <c r="M17" s="16"/>
      <c r="N17" s="149" t="s">
        <v>527</v>
      </c>
      <c r="O17" s="143">
        <f>'[2]Bilan 2015'!$U$46</f>
        <v>1.0493092649428299</v>
      </c>
      <c r="P17" s="30">
        <f>SUM('[2]Bilan 2015'!$U$41:$U$43)</f>
        <v>2.4090193658778749</v>
      </c>
      <c r="Q17" s="30">
        <f>'[2]Bilan 2015'!$U$13</f>
        <v>10.069552160228</v>
      </c>
      <c r="R17" s="30">
        <f>('[2]Bilan 2015'!$U$22+'[2]Bilan 2015'!$U$30+SUM('[2]Bilan 2015'!$U$36:$U$40)+SUM('[2]Bilan 2015'!$U$44:$U$45)+'[2]Bilan 2015'!$U$47)</f>
        <v>12.658514956283994</v>
      </c>
      <c r="S17" s="95">
        <f t="shared" si="1"/>
        <v>26.1863957473327</v>
      </c>
    </row>
    <row r="18" spans="2:20" x14ac:dyDescent="0.25">
      <c r="C18" s="149" t="s">
        <v>47</v>
      </c>
      <c r="D18" t="s">
        <v>442</v>
      </c>
      <c r="E18" t="s">
        <v>443</v>
      </c>
      <c r="F18" t="s">
        <v>444</v>
      </c>
      <c r="G18" t="s">
        <v>445</v>
      </c>
      <c r="H18" s="16">
        <f>VLOOKUP(D18,Résultats!$B$2:$AX$476,'T energie vecteurs'!F5,FALSE)</f>
        <v>0.95446486350000004</v>
      </c>
      <c r="I18" s="16">
        <f>VLOOKUP(E18,Résultats!$B$2:$AX$476,'T energie vecteurs'!F5,FALSE)</f>
        <v>1.846006977</v>
      </c>
      <c r="J18" s="16">
        <f>VLOOKUP(F18,Résultats!$B$2:$AX$476,'T energie vecteurs'!F5,FALSE)</f>
        <v>0</v>
      </c>
      <c r="K18" s="16">
        <f>VLOOKUP(G18,Résultats!$B$2:$AX$476,'T energie vecteurs'!F5,FALSE)</f>
        <v>1.6967187770000001</v>
      </c>
      <c r="L18" s="95">
        <f t="shared" si="0"/>
        <v>4.4971906175000003</v>
      </c>
      <c r="M18" s="16"/>
      <c r="N18" s="149" t="s">
        <v>47</v>
      </c>
      <c r="O18" s="22">
        <f>'[2]Bilan 2015'!$E$52</f>
        <v>3.2143188055943388</v>
      </c>
      <c r="P18" s="16">
        <f>('[2]Bilan 2015'!$E$54+'[2]Bilan 2015'!$E$56)</f>
        <v>12.452999999999999</v>
      </c>
      <c r="Q18" s="16">
        <v>0</v>
      </c>
      <c r="R18" s="16">
        <f>('[2]Bilan 2015'!$E$53+'[2]Bilan 2015'!$E$55+'[2]Bilan 2015'!$E$57)</f>
        <v>1.1015862413247299</v>
      </c>
      <c r="S18" s="95">
        <f t="shared" si="1"/>
        <v>16.768905046919066</v>
      </c>
    </row>
    <row r="19" spans="2:20" x14ac:dyDescent="0.25">
      <c r="C19" s="149" t="s">
        <v>25</v>
      </c>
      <c r="D19" t="s">
        <v>446</v>
      </c>
      <c r="E19" t="s">
        <v>447</v>
      </c>
      <c r="F19" t="s">
        <v>448</v>
      </c>
      <c r="G19" t="s">
        <v>449</v>
      </c>
      <c r="H19" s="16">
        <f>VLOOKUP(D19,Résultats!$B$2:$AX$476,'T energie vecteurs'!F5,FALSE)</f>
        <v>0</v>
      </c>
      <c r="I19" s="16">
        <f>VLOOKUP(E19,Résultats!$B$2:$AX$476,'T energie vecteurs'!F5,FALSE)</f>
        <v>2.2482201310000001</v>
      </c>
      <c r="J19" s="16">
        <f>VLOOKUP(F19,Résultats!$B$2:$AX$476,'T energie vecteurs'!F5,FALSE)</f>
        <v>0.29323773990000002</v>
      </c>
      <c r="K19" s="16">
        <f>VLOOKUP(G19,Résultats!$B$2:$AX$476,'T energie vecteurs'!F5,FALSE)</f>
        <v>0.3395278806</v>
      </c>
      <c r="L19" s="95">
        <f t="shared" si="0"/>
        <v>2.8809857514999999</v>
      </c>
      <c r="M19" s="16"/>
      <c r="N19" s="150" t="s">
        <v>25</v>
      </c>
      <c r="O19" s="29">
        <f>'[2]Bilan 2015'!$T$46</f>
        <v>2.2137192704974398E-3</v>
      </c>
      <c r="P19" s="28">
        <f>SUM('[2]Bilan 2015'!$T$41:$T$43)</f>
        <v>3.4828150320755764</v>
      </c>
      <c r="Q19" s="28">
        <f>'[2]Bilan 2015'!$T$13</f>
        <v>0.74651762682717104</v>
      </c>
      <c r="R19" s="28">
        <f>('[2]Bilan 2015'!$T$22+'[2]Bilan 2015'!$T$30+SUM('[2]Bilan 2015'!$T$36:$T$40)+SUM('[2]Bilan 2015'!$T$44:$T$45)+'[2]Bilan 2015'!$T$47)</f>
        <v>0.25450441725491352</v>
      </c>
      <c r="S19" s="142">
        <f t="shared" si="1"/>
        <v>4.4860507954281585</v>
      </c>
    </row>
    <row r="20" spans="2:20" x14ac:dyDescent="0.25">
      <c r="C20" s="23" t="s">
        <v>26</v>
      </c>
      <c r="D20" s="10"/>
      <c r="E20" s="10"/>
      <c r="F20" s="10"/>
      <c r="G20" s="10"/>
      <c r="H20" s="9">
        <f>SUM(H11,H14:H16)</f>
        <v>5.5483321363000009</v>
      </c>
      <c r="I20" s="9">
        <f>SUM(I11,I14:I16)</f>
        <v>73.771857783000002</v>
      </c>
      <c r="J20" s="9">
        <f>SUM(J11,J14:J16)</f>
        <v>37.919443400200002</v>
      </c>
      <c r="K20" s="9">
        <f>SUM(K11,K14:K16)</f>
        <v>43.095130125166804</v>
      </c>
      <c r="L20" s="98">
        <f t="shared" si="0"/>
        <v>160.33476344466681</v>
      </c>
      <c r="M20" s="79"/>
      <c r="N20" s="151" t="s">
        <v>26</v>
      </c>
      <c r="O20" s="32">
        <f>O11+O14+O15+O16+O19</f>
        <v>4.3456793787119414</v>
      </c>
      <c r="P20" s="31">
        <f>P11+P14+P15+P16+P19</f>
        <v>70.784237242726022</v>
      </c>
      <c r="Q20" s="31">
        <f>Q11+Q14+Q15+Q16+Q19</f>
        <v>38.082514273546238</v>
      </c>
      <c r="R20" s="31">
        <f>R11+R14+R15+R16+R19</f>
        <v>44.666310624596647</v>
      </c>
      <c r="S20" s="144">
        <f>SUM(O20:R20)</f>
        <v>157.87874151958084</v>
      </c>
      <c r="T20" s="45"/>
    </row>
    <row r="21" spans="2:20" s="3" customFormat="1" x14ac:dyDescent="0.25">
      <c r="B21" s="60"/>
      <c r="H21" s="45"/>
      <c r="I21" s="45"/>
      <c r="J21" s="45"/>
      <c r="K21" s="45"/>
      <c r="L21" s="45"/>
      <c r="M21" s="45"/>
      <c r="N21" s="45"/>
      <c r="O21" s="77"/>
      <c r="P21" s="77"/>
      <c r="Q21" s="77"/>
      <c r="R21" s="78"/>
      <c r="S21" s="45"/>
    </row>
    <row r="22" spans="2:20" s="3" customFormat="1" x14ac:dyDescent="0.25">
      <c r="I22" s="45"/>
      <c r="J22" s="45"/>
      <c r="K22" s="45"/>
    </row>
    <row r="23" spans="2:20" ht="31.5" x14ac:dyDescent="0.35">
      <c r="C23" s="145">
        <v>2020</v>
      </c>
      <c r="D23" s="146"/>
      <c r="E23" s="146"/>
      <c r="F23" s="146"/>
      <c r="G23" s="146"/>
      <c r="H23" s="76" t="s">
        <v>36</v>
      </c>
      <c r="I23" s="76" t="s">
        <v>49</v>
      </c>
      <c r="J23" s="76" t="s">
        <v>38</v>
      </c>
      <c r="K23" s="76" t="s">
        <v>48</v>
      </c>
      <c r="L23" s="93" t="s">
        <v>1</v>
      </c>
      <c r="M23" s="19"/>
      <c r="N23" s="145">
        <v>2020</v>
      </c>
      <c r="O23" s="141" t="s">
        <v>36</v>
      </c>
      <c r="P23" s="76" t="s">
        <v>49</v>
      </c>
      <c r="Q23" s="76" t="s">
        <v>38</v>
      </c>
      <c r="R23" s="76" t="s">
        <v>48</v>
      </c>
      <c r="S23" s="93" t="s">
        <v>1</v>
      </c>
      <c r="T23" s="19"/>
    </row>
    <row r="24" spans="2:20" x14ac:dyDescent="0.25">
      <c r="C24" s="147" t="s">
        <v>18</v>
      </c>
      <c r="H24" s="8">
        <f>SUM(H25:H26)</f>
        <v>0</v>
      </c>
      <c r="I24" s="8">
        <f>SUM(I25:I26)</f>
        <v>43.80124034</v>
      </c>
      <c r="J24" s="8">
        <f>SUM(J25:J26)</f>
        <v>1.3245332012</v>
      </c>
      <c r="K24" s="8">
        <f>SUM(K25:K26)</f>
        <v>0.19108916159</v>
      </c>
      <c r="L24" s="96">
        <f t="shared" ref="L24:L33" si="3">SUM(H24:K24)</f>
        <v>45.316862702789997</v>
      </c>
      <c r="M24" s="75"/>
      <c r="N24" s="150" t="s">
        <v>18</v>
      </c>
      <c r="O24" s="29">
        <f>'[2]Bilan 2020'!$X$46/11.63</f>
        <v>0</v>
      </c>
      <c r="P24" s="28">
        <f>SUM('[2]Bilan 2020'!$X$41:$X$43)/11.63</f>
        <v>35.668036461633939</v>
      </c>
      <c r="Q24" s="28">
        <f>'[2]Bilan 2020'!$X$13/11.63</f>
        <v>0.71687008340498715</v>
      </c>
      <c r="R24" s="28">
        <f>('[2]Bilan 2020'!$X$22+'[2]Bilan 2020'!$X$30+SUM('[2]Bilan 2020'!$X$36:$X$40)+SUM('[2]Bilan 2020'!$X$44:$X$45)+'[2]Bilan 2020'!$X$47)/11.63</f>
        <v>0.19326865864144452</v>
      </c>
      <c r="S24" s="142">
        <f>SUM(O24:R24)</f>
        <v>36.578175203680367</v>
      </c>
      <c r="T24" s="75"/>
    </row>
    <row r="25" spans="2:20" x14ac:dyDescent="0.25">
      <c r="C25" s="148" t="s">
        <v>19</v>
      </c>
      <c r="D25" t="s">
        <v>422</v>
      </c>
      <c r="E25" t="s">
        <v>423</v>
      </c>
      <c r="F25" t="s">
        <v>424</v>
      </c>
      <c r="G25" t="s">
        <v>425</v>
      </c>
      <c r="H25" s="16">
        <f>VLOOKUP(D25,Résultats!$B$2:$AX$476,'T energie vecteurs'!I5,FALSE)</f>
        <v>0</v>
      </c>
      <c r="I25" s="16">
        <f>VLOOKUP(E25,Résultats!$B$2:$AX$476,'T energie vecteurs'!I5,FALSE)</f>
        <v>24.403301469999999</v>
      </c>
      <c r="J25" s="16">
        <f>VLOOKUP(F25,Résultats!$B$2:$AX$476,'T energie vecteurs'!I5,FALSE)</f>
        <v>5.6289036200000003E-2</v>
      </c>
      <c r="K25" s="16">
        <f>VLOOKUP(G51,Résultats!$B$2:$AX$476,'T energie vecteurs'!I5,FALSE)</f>
        <v>2.8568589999999999E-5</v>
      </c>
      <c r="L25" s="95">
        <f t="shared" si="3"/>
        <v>24.459619074789998</v>
      </c>
      <c r="M25" s="16"/>
      <c r="N25" s="148" t="s">
        <v>19</v>
      </c>
      <c r="O25" s="143"/>
      <c r="P25" s="16"/>
      <c r="Q25" s="34"/>
      <c r="R25" s="16"/>
      <c r="S25" s="95"/>
      <c r="T25" s="16"/>
    </row>
    <row r="26" spans="2:20" x14ac:dyDescent="0.25">
      <c r="C26" s="149" t="s">
        <v>20</v>
      </c>
      <c r="D26" t="s">
        <v>426</v>
      </c>
      <c r="E26" t="s">
        <v>427</v>
      </c>
      <c r="F26" t="s">
        <v>428</v>
      </c>
      <c r="G26" t="s">
        <v>429</v>
      </c>
      <c r="H26" s="16">
        <f>VLOOKUP(D26,Résultats!$B$2:$AX$476,'T energie vecteurs'!I5,FALSE)</f>
        <v>0</v>
      </c>
      <c r="I26" s="16">
        <f>VLOOKUP(E26,Résultats!$B$2:$AX$476,'T energie vecteurs'!I5,FALSE)</f>
        <v>19.397938870000001</v>
      </c>
      <c r="J26" s="16">
        <f>VLOOKUP(F26,Résultats!$B$2:$AX$476,'T energie vecteurs'!I5,FALSE)</f>
        <v>1.268244165</v>
      </c>
      <c r="K26" s="16">
        <f>VLOOKUP(G26,Résultats!$B$2:$AX$476,'T energie vecteurs'!I5,FALSE)</f>
        <v>0.191060593</v>
      </c>
      <c r="L26" s="95">
        <f t="shared" si="3"/>
        <v>20.857243627999999</v>
      </c>
      <c r="M26" s="16"/>
      <c r="N26" s="149" t="s">
        <v>20</v>
      </c>
      <c r="O26" s="143"/>
      <c r="P26" s="16"/>
      <c r="Q26" s="34"/>
      <c r="R26" s="16"/>
      <c r="S26" s="95"/>
      <c r="T26" s="16"/>
    </row>
    <row r="27" spans="2:20" x14ac:dyDescent="0.25">
      <c r="C27" s="147" t="s">
        <v>21</v>
      </c>
      <c r="D27" t="s">
        <v>430</v>
      </c>
      <c r="E27" t="s">
        <v>431</v>
      </c>
      <c r="F27" t="s">
        <v>432</v>
      </c>
      <c r="G27" t="s">
        <v>433</v>
      </c>
      <c r="H27" s="8">
        <f>VLOOKUP(D27,Résultats!$B$2:$AX$476,'T energie vecteurs'!I5,FALSE)</f>
        <v>0.2609304033</v>
      </c>
      <c r="I27" s="8">
        <f>VLOOKUP(E27,Résultats!$B$2:$AX$476,'T energie vecteurs'!I5,FALSE)</f>
        <v>6.8792087769999997</v>
      </c>
      <c r="J27" s="8">
        <f>VLOOKUP(F27,Résultats!$B$2:$AX$476,'T energie vecteurs'!I5,FALSE)</f>
        <v>13.840320220000001</v>
      </c>
      <c r="K27" s="8">
        <f>VLOOKUP(G27,Résultats!$B$2:$AX$476,'T energie vecteurs'!I5,FALSE)+6</f>
        <v>20.020261919999999</v>
      </c>
      <c r="L27" s="96">
        <f t="shared" si="3"/>
        <v>41.000721320300002</v>
      </c>
      <c r="M27" s="75"/>
      <c r="N27" s="150" t="s">
        <v>21</v>
      </c>
      <c r="O27" s="29">
        <f>'[2]Bilan 2020'!$V$46/11.63</f>
        <v>2.0700734999999998E-2</v>
      </c>
      <c r="P27" s="28">
        <f>SUM('[2]Bilan 2020'!$V$41:$V$43)/11.63</f>
        <v>4.2874727518867157</v>
      </c>
      <c r="Q27" s="28">
        <f>'[2]Bilan 2020'!$V$13/11.63</f>
        <v>13.618731599337918</v>
      </c>
      <c r="R27" s="28">
        <f>('[2]Bilan 2020'!$V$22+'[2]Bilan 2020'!$V$30+SUM('[2]Bilan 2020'!$V$36:$V$40)+SUM('[2]Bilan 2020'!$V$44:$V$45)+'[2]Bilan 2020'!$V$47)/11.63</f>
        <v>20.408410382607048</v>
      </c>
      <c r="S27" s="142">
        <f t="shared" ref="S27:S33" si="4">SUM(O27:R27)</f>
        <v>38.335315468831681</v>
      </c>
      <c r="T27" s="75"/>
    </row>
    <row r="28" spans="2:20" x14ac:dyDescent="0.25">
      <c r="C28" s="147" t="s">
        <v>22</v>
      </c>
      <c r="D28" t="s">
        <v>434</v>
      </c>
      <c r="E28" t="s">
        <v>435</v>
      </c>
      <c r="F28" t="s">
        <v>436</v>
      </c>
      <c r="G28" t="s">
        <v>437</v>
      </c>
      <c r="H28" s="8">
        <f>VLOOKUP(D28,Résultats!$B$2:$AX$476,'T energie vecteurs'!I5,FALSE)</f>
        <v>0</v>
      </c>
      <c r="I28" s="8">
        <f>VLOOKUP(E28,Résultats!$B$2:$AX$476,'T energie vecteurs'!I5,FALSE)</f>
        <v>3.2041458180000002</v>
      </c>
      <c r="J28" s="8">
        <f>VLOOKUP(F28,Résultats!$B$2:$AX$476,'T energie vecteurs'!I5,FALSE)</f>
        <v>11.649039139999999</v>
      </c>
      <c r="K28" s="8">
        <f>VLOOKUP(G28,Résultats!$B$2:$AX$476,'T energie vecteurs'!I5,FALSE)</f>
        <v>7.0642219040000001</v>
      </c>
      <c r="L28" s="96">
        <f t="shared" si="3"/>
        <v>21.917406862</v>
      </c>
      <c r="M28" s="75"/>
      <c r="N28" s="150" t="s">
        <v>22</v>
      </c>
      <c r="O28" s="29">
        <f>('[2]Bilan 2020'!$W$46)/11.63</f>
        <v>3.0546421000000001E-2</v>
      </c>
      <c r="P28" s="28">
        <f>SUM('[2]Bilan 2020'!$W$41:$W$43)/11.63</f>
        <v>2.7068355531694666</v>
      </c>
      <c r="Q28" s="28">
        <f>('[2]Bilan 2020'!$W$13)/11.63</f>
        <v>10.724850576412381</v>
      </c>
      <c r="R28" s="28">
        <f>('[2]Bilan 2020'!$W$22+'[2]Bilan 2020'!$W$30+SUM('[2]Bilan 2020'!$W$36:$W$40)+SUM('[2]Bilan 2020'!$W$44:$W$45)+'[2]Bilan 2020'!$W$47)/11.63</f>
        <v>7.1906336380053082</v>
      </c>
      <c r="S28" s="142">
        <f t="shared" si="4"/>
        <v>20.652866188587154</v>
      </c>
      <c r="T28" s="75"/>
    </row>
    <row r="29" spans="2:20" x14ac:dyDescent="0.25">
      <c r="C29" s="147" t="s">
        <v>23</v>
      </c>
      <c r="H29" s="8">
        <f>SUM(H30:H32)</f>
        <v>3.1259905860000003</v>
      </c>
      <c r="I29" s="8">
        <f>SUM(I30:I32)</f>
        <v>17.174222383</v>
      </c>
      <c r="J29" s="8">
        <f>SUM(J30:J32)</f>
        <v>9.6261515078999995</v>
      </c>
      <c r="K29" s="8">
        <f>SUM(K30:K32)</f>
        <v>14.6308877626</v>
      </c>
      <c r="L29" s="96">
        <f t="shared" si="3"/>
        <v>44.557252239500002</v>
      </c>
      <c r="M29" s="75"/>
      <c r="N29" s="150" t="s">
        <v>526</v>
      </c>
      <c r="O29" s="29">
        <f>O30+O31</f>
        <v>3.1626378182920636</v>
      </c>
      <c r="P29" s="28">
        <f t="shared" ref="P29:R29" si="5">P30+P31</f>
        <v>13.919973516612528</v>
      </c>
      <c r="Q29" s="28">
        <f t="shared" si="5"/>
        <v>9.0413234941421319</v>
      </c>
      <c r="R29" s="28">
        <f t="shared" si="5"/>
        <v>14.312071337572707</v>
      </c>
      <c r="S29" s="142">
        <f t="shared" si="4"/>
        <v>40.436006166619435</v>
      </c>
      <c r="T29" s="75"/>
    </row>
    <row r="30" spans="2:20" x14ac:dyDescent="0.25">
      <c r="C30" s="149" t="s">
        <v>24</v>
      </c>
      <c r="D30" t="s">
        <v>438</v>
      </c>
      <c r="E30" t="s">
        <v>439</v>
      </c>
      <c r="F30" t="s">
        <v>440</v>
      </c>
      <c r="G30" t="s">
        <v>441</v>
      </c>
      <c r="H30" s="16">
        <f>VLOOKUP(D30,Résultats!$B$2:$AX$476,'T energie vecteurs'!I5,FALSE)</f>
        <v>2.2201853570000001</v>
      </c>
      <c r="I30" s="16">
        <f>VLOOKUP(E30,Résultats!$B$2:$AX$476,'T energie vecteurs'!I5,FALSE)</f>
        <v>12.66778605</v>
      </c>
      <c r="J30" s="16">
        <f>VLOOKUP(F30,Résultats!$B$2:$AX$476,'T energie vecteurs'!I5,FALSE)</f>
        <v>9.3344703409999994</v>
      </c>
      <c r="K30" s="16">
        <f>VLOOKUP(G30,Résultats!$B$2:$AX$476,'T energie vecteurs'!I5,FALSE)</f>
        <v>12.29358292</v>
      </c>
      <c r="L30" s="95">
        <f t="shared" si="3"/>
        <v>36.516024668</v>
      </c>
      <c r="M30" s="16"/>
      <c r="N30" s="149" t="s">
        <v>527</v>
      </c>
      <c r="O30" s="143">
        <f>'[2]Bilan 2020'!$U$46/11.63</f>
        <v>0.77267988499999996</v>
      </c>
      <c r="P30" s="30">
        <f>SUM('[2]Bilan 2020'!$U$41:$U$43)/11.63</f>
        <v>2.7003587770125286</v>
      </c>
      <c r="Q30" s="30">
        <f>'[2]Bilan 2020'!$U$13/11.63</f>
        <v>9.0413234941421319</v>
      </c>
      <c r="R30" s="30">
        <f>('[2]Bilan 2020'!$U$22+'[2]Bilan 2020'!$U$30+SUM('[2]Bilan 2020'!$U$36:$U$40)+SUM('[2]Bilan 2020'!$U$44:$U$45)+'[2]Bilan 2020'!$U$47)/11.63</f>
        <v>13.277854957521116</v>
      </c>
      <c r="S30" s="95">
        <f t="shared" si="4"/>
        <v>25.792217113675775</v>
      </c>
      <c r="T30" s="16"/>
    </row>
    <row r="31" spans="2:20" x14ac:dyDescent="0.25">
      <c r="C31" s="149" t="s">
        <v>47</v>
      </c>
      <c r="D31" t="s">
        <v>442</v>
      </c>
      <c r="E31" t="s">
        <v>443</v>
      </c>
      <c r="F31" t="s">
        <v>444</v>
      </c>
      <c r="G31" t="s">
        <v>445</v>
      </c>
      <c r="H31" s="16">
        <f>VLOOKUP(D31,Résultats!$B$2:$AX$476,'T energie vecteurs'!I5,FALSE)</f>
        <v>0.90580522900000005</v>
      </c>
      <c r="I31" s="16">
        <f>VLOOKUP(E31,Résultats!$B$2:$AX$476,'T energie vecteurs'!I5,FALSE)</f>
        <v>1.96103881</v>
      </c>
      <c r="J31" s="16">
        <f>VLOOKUP(F31,Résultats!$B$2:$AX$476,'T energie vecteurs'!I5,FALSE)</f>
        <v>0</v>
      </c>
      <c r="K31" s="16">
        <f>VLOOKUP(G31,Résultats!$B$2:$AX$476,'T energie vecteurs'!I5,FALSE)</f>
        <v>2.0199594420000002</v>
      </c>
      <c r="L31" s="95">
        <f t="shared" si="3"/>
        <v>4.8868034810000003</v>
      </c>
      <c r="M31" s="16"/>
      <c r="N31" s="149" t="s">
        <v>47</v>
      </c>
      <c r="O31" s="22">
        <f>'[2]Bilan 2020'!$E$52/11.63</f>
        <v>2.3899579332920635</v>
      </c>
      <c r="P31" s="16">
        <f>('[2]Bilan 2020'!$E$54+'[2]Bilan 2020'!$E$56)/11.63</f>
        <v>11.219614739599999</v>
      </c>
      <c r="Q31" s="16">
        <v>0</v>
      </c>
      <c r="R31" s="16">
        <f>('[2]Bilan 2020'!$E$53+'[2]Bilan 2020'!$E$55+'[2]Bilan 2020'!$E$57)/11.63</f>
        <v>1.0342163800515907</v>
      </c>
      <c r="S31" s="95">
        <f t="shared" si="4"/>
        <v>14.643789052943653</v>
      </c>
      <c r="T31" s="16"/>
    </row>
    <row r="32" spans="2:20" x14ac:dyDescent="0.25">
      <c r="C32" s="149" t="s">
        <v>25</v>
      </c>
      <c r="D32" t="s">
        <v>446</v>
      </c>
      <c r="E32" t="s">
        <v>447</v>
      </c>
      <c r="F32" t="s">
        <v>448</v>
      </c>
      <c r="G32" t="s">
        <v>449</v>
      </c>
      <c r="H32" s="16">
        <f>VLOOKUP(D32,Résultats!$B$2:$AX$476,'T energie vecteurs'!I5,FALSE)</f>
        <v>0</v>
      </c>
      <c r="I32" s="16">
        <f>VLOOKUP(E32,Résultats!$B$2:$AX$476,'T energie vecteurs'!I5,FALSE)</f>
        <v>2.5453975230000001</v>
      </c>
      <c r="J32" s="16">
        <f>VLOOKUP(F32,Résultats!$B$2:$AX$476,'T energie vecteurs'!I5,FALSE)</f>
        <v>0.29168116690000001</v>
      </c>
      <c r="K32" s="16">
        <f>VLOOKUP(G32,Résultats!$B$2:$AX$476,'T energie vecteurs'!I5,FALSE)</f>
        <v>0.31734540059999999</v>
      </c>
      <c r="L32" s="95">
        <f t="shared" si="3"/>
        <v>3.1544240905000001</v>
      </c>
      <c r="M32" s="16"/>
      <c r="N32" s="150" t="s">
        <v>25</v>
      </c>
      <c r="O32" s="29">
        <f>'[2]Bilan 2020'!$T$46/11.63</f>
        <v>1.3217009999999998E-3</v>
      </c>
      <c r="P32" s="28">
        <f>SUM('[2]Bilan 2020'!$T$41:$T$43)/11.63</f>
        <v>3.3486884684627563</v>
      </c>
      <c r="Q32" s="28">
        <f>'[2]Bilan 2020'!$T$13/11.63</f>
        <v>0.69143728159498707</v>
      </c>
      <c r="R32" s="28">
        <f>('[2]Bilan 2020'!$T$22+'[2]Bilan 2020'!$T$30+SUM('[2]Bilan 2020'!$T$36:$T$40)+SUM('[2]Bilan 2020'!$T$44:$T$45)+'[2]Bilan 2020'!$T$47)/11.63</f>
        <v>0.41959097162510717</v>
      </c>
      <c r="S32" s="142">
        <f t="shared" si="4"/>
        <v>4.4610384226828508</v>
      </c>
      <c r="T32" s="16"/>
    </row>
    <row r="33" spans="3:20" x14ac:dyDescent="0.25">
      <c r="C33" s="23" t="s">
        <v>26</v>
      </c>
      <c r="D33" s="10"/>
      <c r="E33" s="10"/>
      <c r="F33" s="10"/>
      <c r="G33" s="10"/>
      <c r="H33" s="9">
        <f>SUM(H24,H27:H29)</f>
        <v>3.3869209893000005</v>
      </c>
      <c r="I33" s="9">
        <f>SUM(I24,I27:I29)</f>
        <v>71.058817317999996</v>
      </c>
      <c r="J33" s="9">
        <f>SUM(J24,J27:J29)</f>
        <v>36.440044069099997</v>
      </c>
      <c r="K33" s="9">
        <f>SUM(K24,K27:K29)</f>
        <v>41.90646074819</v>
      </c>
      <c r="L33" s="98">
        <f t="shared" si="3"/>
        <v>152.79224312458999</v>
      </c>
      <c r="M33" s="79"/>
      <c r="N33" s="151" t="s">
        <v>26</v>
      </c>
      <c r="O33" s="32">
        <f>O24+O27+O28+O29+O32</f>
        <v>3.2152066752920638</v>
      </c>
      <c r="P33" s="31">
        <f>P24+P27+P28+P29+P32</f>
        <v>59.931006751765409</v>
      </c>
      <c r="Q33" s="31">
        <f>Q24+Q27+Q28+Q29+Q32</f>
        <v>34.793213034892403</v>
      </c>
      <c r="R33" s="31">
        <f>R24+R27+R28+R29+R32</f>
        <v>42.523974988451613</v>
      </c>
      <c r="S33" s="144">
        <f t="shared" si="4"/>
        <v>140.46340145040148</v>
      </c>
      <c r="T33" s="79"/>
    </row>
    <row r="34" spans="3:20" s="3" customFormat="1" x14ac:dyDescent="0.25">
      <c r="H34" s="45"/>
      <c r="I34" s="45"/>
      <c r="J34" s="45"/>
      <c r="K34" s="45"/>
      <c r="L34" s="45"/>
      <c r="M34" s="45"/>
      <c r="N34" s="45"/>
      <c r="O34" s="77"/>
      <c r="P34" s="77"/>
      <c r="Q34" s="77"/>
      <c r="R34" s="78"/>
      <c r="S34" s="45"/>
      <c r="T34" s="45"/>
    </row>
    <row r="35" spans="3:20" s="3" customFormat="1" x14ac:dyDescent="0.25"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</row>
    <row r="36" spans="3:20" ht="31.5" x14ac:dyDescent="0.35">
      <c r="C36" s="145">
        <v>2025</v>
      </c>
      <c r="D36" s="146"/>
      <c r="E36" s="146"/>
      <c r="F36" s="146"/>
      <c r="G36" s="146"/>
      <c r="H36" s="76" t="s">
        <v>36</v>
      </c>
      <c r="I36" s="76" t="s">
        <v>49</v>
      </c>
      <c r="J36" s="76" t="s">
        <v>38</v>
      </c>
      <c r="K36" s="76" t="s">
        <v>48</v>
      </c>
      <c r="L36" s="93" t="s">
        <v>1</v>
      </c>
      <c r="M36" s="19"/>
      <c r="N36" s="145">
        <v>2025</v>
      </c>
      <c r="O36" s="141" t="s">
        <v>36</v>
      </c>
      <c r="P36" s="76" t="s">
        <v>49</v>
      </c>
      <c r="Q36" s="76" t="s">
        <v>38</v>
      </c>
      <c r="R36" s="76" t="s">
        <v>48</v>
      </c>
      <c r="S36" s="93" t="s">
        <v>1</v>
      </c>
      <c r="T36" s="19"/>
    </row>
    <row r="37" spans="3:20" x14ac:dyDescent="0.25">
      <c r="C37" s="147" t="s">
        <v>18</v>
      </c>
      <c r="H37" s="8">
        <f>SUM(H38:H39)</f>
        <v>0</v>
      </c>
      <c r="I37" s="8">
        <f>SUM(I38:I39)</f>
        <v>42.223434060000002</v>
      </c>
      <c r="J37" s="8">
        <f>SUM(J38:J39)</f>
        <v>1.6719312945</v>
      </c>
      <c r="K37" s="8">
        <f>SUM(K38:K39)</f>
        <v>0.19434311114659999</v>
      </c>
      <c r="L37" s="96">
        <f t="shared" ref="L37:L46" si="6">SUM(H37:K37)</f>
        <v>44.089708465646602</v>
      </c>
      <c r="M37" s="75"/>
      <c r="N37" s="150" t="s">
        <v>18</v>
      </c>
      <c r="O37" s="29">
        <f>'[2]Bilan 2025 AMS'!$X$46/11.63</f>
        <v>0</v>
      </c>
      <c r="P37" s="28">
        <f>SUM('[2]Bilan 2025 AMS'!$X$41:$X$43)/11.63</f>
        <v>37.105282845572361</v>
      </c>
      <c r="Q37" s="28">
        <f>'[2]Bilan 2025 AMS'!$X$13/11.63</f>
        <v>1.3451481766776558</v>
      </c>
      <c r="R37" s="28">
        <f>('[2]Bilan 2025 AMS'!$X$22+'[2]Bilan 2025 AMS'!$X$30+SUM('[2]Bilan 2025 AMS'!$X$36:$X$40)+SUM('[2]Bilan 2025 AMS'!$X$44:$X$45)+'[2]Bilan 2025 AMS'!$X$47)/11.63</f>
        <v>0.34443214560159024</v>
      </c>
      <c r="S37" s="142">
        <f>SUM(O37:R37)</f>
        <v>38.794863167851602</v>
      </c>
      <c r="T37" s="75"/>
    </row>
    <row r="38" spans="3:20" x14ac:dyDescent="0.25">
      <c r="C38" s="148" t="s">
        <v>19</v>
      </c>
      <c r="D38" t="s">
        <v>422</v>
      </c>
      <c r="E38" t="s">
        <v>423</v>
      </c>
      <c r="F38" t="s">
        <v>424</v>
      </c>
      <c r="G38" t="s">
        <v>425</v>
      </c>
      <c r="H38" s="16">
        <f>VLOOKUP(D38,Résultats!$B$2:$AX$476,'T energie vecteurs'!N5,FALSE)</f>
        <v>0</v>
      </c>
      <c r="I38" s="16">
        <f>VLOOKUP(E38,Résultats!$B$2:$AX$476,'T energie vecteurs'!N5,FALSE)</f>
        <v>22.665599480000001</v>
      </c>
      <c r="J38" s="16">
        <f>VLOOKUP(F38,Résultats!$B$2:$AX$476,'T energie vecteurs'!N5,FALSE)</f>
        <v>0.32222129049999998</v>
      </c>
      <c r="K38" s="16">
        <f>VLOOKUP(G51,Résultats!$B$2:$AX$476,'T energie vecteurs'!N5,FALSE)</f>
        <v>4.27110466E-5</v>
      </c>
      <c r="L38" s="95">
        <f t="shared" si="6"/>
        <v>22.987863481546601</v>
      </c>
      <c r="M38" s="16"/>
      <c r="N38" s="148" t="s">
        <v>19</v>
      </c>
      <c r="O38" s="143"/>
      <c r="P38" s="16"/>
      <c r="Q38" s="34"/>
      <c r="R38" s="16"/>
      <c r="S38" s="95"/>
      <c r="T38" s="16"/>
    </row>
    <row r="39" spans="3:20" x14ac:dyDescent="0.25">
      <c r="C39" s="149" t="s">
        <v>20</v>
      </c>
      <c r="D39" t="s">
        <v>426</v>
      </c>
      <c r="E39" t="s">
        <v>427</v>
      </c>
      <c r="F39" t="s">
        <v>428</v>
      </c>
      <c r="G39" t="s">
        <v>429</v>
      </c>
      <c r="H39" s="16">
        <f>VLOOKUP(D39,Résultats!$B$2:$AX$476,'T energie vecteurs'!N5,FALSE)</f>
        <v>0</v>
      </c>
      <c r="I39" s="16">
        <f>VLOOKUP(E39,Résultats!$B$2:$AX$476,'T energie vecteurs'!N5,FALSE)</f>
        <v>19.557834580000002</v>
      </c>
      <c r="J39" s="16">
        <f>VLOOKUP(F39,Résultats!$B$2:$AX$476,'T energie vecteurs'!N5,FALSE)</f>
        <v>1.3497100040000001</v>
      </c>
      <c r="K39" s="16">
        <f>VLOOKUP(G39,Résultats!$B$2:$AX$476,'T energie vecteurs'!N5,FALSE)</f>
        <v>0.19430040009999999</v>
      </c>
      <c r="L39" s="95">
        <f t="shared" si="6"/>
        <v>21.101844984100001</v>
      </c>
      <c r="M39" s="16"/>
      <c r="N39" s="149" t="s">
        <v>20</v>
      </c>
      <c r="O39" s="143"/>
      <c r="P39" s="16"/>
      <c r="Q39" s="34"/>
      <c r="R39" s="16"/>
      <c r="S39" s="95"/>
      <c r="T39" s="16"/>
    </row>
    <row r="40" spans="3:20" x14ac:dyDescent="0.25">
      <c r="C40" s="147" t="s">
        <v>21</v>
      </c>
      <c r="D40" t="s">
        <v>430</v>
      </c>
      <c r="E40" t="s">
        <v>431</v>
      </c>
      <c r="F40" t="s">
        <v>432</v>
      </c>
      <c r="G40" t="s">
        <v>433</v>
      </c>
      <c r="H40" s="8">
        <f>VLOOKUP(D40,Résultats!$B$2:$AX$476,'T energie vecteurs'!N5,FALSE)</f>
        <v>0.22311175259999999</v>
      </c>
      <c r="I40" s="8">
        <f>VLOOKUP(E40,Résultats!$B$2:$AX$476,'T energie vecteurs'!N5,FALSE)</f>
        <v>6.0058707470000003</v>
      </c>
      <c r="J40" s="8">
        <f>VLOOKUP(F40,Résultats!$B$2:$AX$476,'T energie vecteurs'!N5,FALSE)</f>
        <v>14.128808940000001</v>
      </c>
      <c r="K40" s="8">
        <f>VLOOKUP(G40,Résultats!$B$2:$AX$476,'T energie vecteurs'!N5,FALSE)+8</f>
        <v>20.372609750000002</v>
      </c>
      <c r="L40" s="96">
        <f t="shared" si="6"/>
        <v>40.730401189600002</v>
      </c>
      <c r="M40" s="75"/>
      <c r="N40" s="150" t="s">
        <v>21</v>
      </c>
      <c r="O40" s="29">
        <f>'[2]Bilan 2025 AMS'!$V$46/11.63</f>
        <v>0</v>
      </c>
      <c r="P40" s="28">
        <f>SUM('[2]Bilan 2025 AMS'!$V$41:$V$43)/11.63</f>
        <v>1.0424847606361933</v>
      </c>
      <c r="Q40" s="28">
        <f>'[2]Bilan 2025 AMS'!$V$13/11.63</f>
        <v>14.364017508141549</v>
      </c>
      <c r="R40" s="28">
        <f>('[2]Bilan 2025 AMS'!$V$22+'[2]Bilan 2025 AMS'!$V$30+SUM('[2]Bilan 2025 AMS'!$V$36:$V$40)+SUM('[2]Bilan 2025 AMS'!$V$44:$V$45)+'[2]Bilan 2025 AMS'!$V$47)/11.63</f>
        <v>21.503452954683851</v>
      </c>
      <c r="S40" s="142">
        <f t="shared" ref="S40:S46" si="7">SUM(O40:R40)</f>
        <v>36.909955223461594</v>
      </c>
      <c r="T40" s="75"/>
    </row>
    <row r="41" spans="3:20" x14ac:dyDescent="0.25">
      <c r="C41" s="147" t="s">
        <v>22</v>
      </c>
      <c r="D41" t="s">
        <v>434</v>
      </c>
      <c r="E41" t="s">
        <v>435</v>
      </c>
      <c r="F41" t="s">
        <v>436</v>
      </c>
      <c r="G41" t="s">
        <v>437</v>
      </c>
      <c r="H41" s="8">
        <f>VLOOKUP(D41,Résultats!$B$2:$AX$476,'T energie vecteurs'!N5,FALSE)</f>
        <v>0</v>
      </c>
      <c r="I41" s="8">
        <f>VLOOKUP(E41,Résultats!$B$2:$AX$476,'T energie vecteurs'!N5,FALSE)</f>
        <v>2.1888941420000001</v>
      </c>
      <c r="J41" s="8">
        <f>VLOOKUP(F41,Résultats!$B$2:$AX$476,'T energie vecteurs'!N5,FALSE)</f>
        <v>10.50927503</v>
      </c>
      <c r="K41" s="8">
        <f>VLOOKUP(G41,Résultats!$B$2:$AX$476,'T energie vecteurs'!N5,FALSE)</f>
        <v>6.8418228350000003</v>
      </c>
      <c r="L41" s="96">
        <f t="shared" si="6"/>
        <v>19.539992007000002</v>
      </c>
      <c r="M41" s="75"/>
      <c r="N41" s="150" t="s">
        <v>22</v>
      </c>
      <c r="O41" s="29">
        <f>('[2]Bilan 2025 AMS'!$W$46)/11.63</f>
        <v>0</v>
      </c>
      <c r="P41" s="28">
        <f>SUM('[2]Bilan 2025 AMS'!$W$41:$W$43)/11.63</f>
        <v>1.4846797587160487</v>
      </c>
      <c r="Q41" s="28">
        <f>('[2]Bilan 2025 AMS'!$W$13)/11.63</f>
        <v>9.9079235507182997</v>
      </c>
      <c r="R41" s="28">
        <f>('[2]Bilan 2025 AMS'!$W$22+'[2]Bilan 2025 AMS'!$W$30+SUM('[2]Bilan 2025 AMS'!$W$36:$W$40)+SUM('[2]Bilan 2025 AMS'!$W$44:$W$45)+'[2]Bilan 2025 AMS'!$W$47)/11.63</f>
        <v>6.4402225368769326</v>
      </c>
      <c r="S41" s="142">
        <f t="shared" si="7"/>
        <v>17.83282584631128</v>
      </c>
      <c r="T41" s="75"/>
    </row>
    <row r="42" spans="3:20" x14ac:dyDescent="0.25">
      <c r="C42" s="147" t="s">
        <v>23</v>
      </c>
      <c r="H42" s="8">
        <f>SUM(H43:H45)</f>
        <v>3.160666945</v>
      </c>
      <c r="I42" s="8">
        <f>SUM(I43:I45)</f>
        <v>17.224270441000002</v>
      </c>
      <c r="J42" s="8">
        <f>SUM(J43:J45)</f>
        <v>9.920193319800001</v>
      </c>
      <c r="K42" s="8">
        <f>SUM(K43:K45)</f>
        <v>13.890688116600002</v>
      </c>
      <c r="L42" s="96">
        <f t="shared" si="6"/>
        <v>44.195818822400007</v>
      </c>
      <c r="M42" s="75"/>
      <c r="N42" s="150" t="s">
        <v>526</v>
      </c>
      <c r="O42" s="29">
        <f>O43+O44</f>
        <v>3.1444558392931174</v>
      </c>
      <c r="P42" s="28">
        <f t="shared" ref="P42:R42" si="8">P43+P44</f>
        <v>12.049409331397241</v>
      </c>
      <c r="Q42" s="28">
        <f t="shared" si="8"/>
        <v>10.43214615606793</v>
      </c>
      <c r="R42" s="28">
        <f t="shared" si="8"/>
        <v>13.808897270023952</v>
      </c>
      <c r="S42" s="142">
        <f t="shared" si="7"/>
        <v>39.434908596782236</v>
      </c>
      <c r="T42" s="75"/>
    </row>
    <row r="43" spans="3:20" x14ac:dyDescent="0.25">
      <c r="C43" s="149" t="s">
        <v>24</v>
      </c>
      <c r="D43" t="s">
        <v>438</v>
      </c>
      <c r="E43" t="s">
        <v>439</v>
      </c>
      <c r="F43" t="s">
        <v>440</v>
      </c>
      <c r="G43" t="s">
        <v>441</v>
      </c>
      <c r="H43" s="16">
        <f>VLOOKUP(D43,Résultats!$B$2:$AX$476,'T energie vecteurs'!N5,FALSE)</f>
        <v>2.252598511</v>
      </c>
      <c r="I43" s="16">
        <f>VLOOKUP(E43,Résultats!$B$2:$AX$476,'T energie vecteurs'!N5,FALSE)</f>
        <v>12.67273402</v>
      </c>
      <c r="J43" s="16">
        <f>VLOOKUP(F43,Résultats!$B$2:$AX$476,'T energie vecteurs'!N5,FALSE)</f>
        <v>9.6031878630000005</v>
      </c>
      <c r="K43" s="16">
        <f>VLOOKUP(G43,Résultats!$B$2:$AX$476,'T energie vecteurs'!N5,FALSE)</f>
        <v>11.602426250000001</v>
      </c>
      <c r="L43" s="95">
        <f t="shared" si="6"/>
        <v>36.130946644000005</v>
      </c>
      <c r="M43" s="16"/>
      <c r="N43" s="149" t="s">
        <v>527</v>
      </c>
      <c r="O43" s="143">
        <f>'[2]Bilan 2025 AMS'!$U$46/11.63</f>
        <v>0.49578297345584343</v>
      </c>
      <c r="P43" s="30">
        <f>SUM('[2]Bilan 2025 AMS'!$U$41:$U$43)/11.63</f>
        <v>1.7970735944922986</v>
      </c>
      <c r="Q43" s="30">
        <f>'[2]Bilan 2025 AMS'!$U$13/11.63</f>
        <v>10.43214615606793</v>
      </c>
      <c r="R43" s="30">
        <f>('[2]Bilan 2025 AMS'!$U$22+'[2]Bilan 2025 AMS'!$U$30+SUM('[2]Bilan 2025 AMS'!$U$36:$U$40)+SUM('[2]Bilan 2025 AMS'!$U$44:$U$45)+'[2]Bilan 2025 AMS'!$U$47)/11.63</f>
        <v>12.30269365924446</v>
      </c>
      <c r="S43" s="95">
        <f t="shared" si="7"/>
        <v>25.027696383260533</v>
      </c>
      <c r="T43" s="16"/>
    </row>
    <row r="44" spans="3:20" x14ac:dyDescent="0.25">
      <c r="C44" s="149" t="s">
        <v>47</v>
      </c>
      <c r="D44" t="s">
        <v>442</v>
      </c>
      <c r="E44" t="s">
        <v>443</v>
      </c>
      <c r="F44" t="s">
        <v>444</v>
      </c>
      <c r="G44" t="s">
        <v>445</v>
      </c>
      <c r="H44" s="16">
        <f>VLOOKUP(D44,Résultats!$B$2:$AX$476,'T energie vecteurs'!N5,FALSE)</f>
        <v>0.90806843400000004</v>
      </c>
      <c r="I44" s="16">
        <f>VLOOKUP(E44,Résultats!$B$2:$AX$476,'T energie vecteurs'!N5,FALSE)</f>
        <v>1.969363505</v>
      </c>
      <c r="J44" s="16">
        <f>VLOOKUP(F44,Résultats!$B$2:$AX$476,'T energie vecteurs'!N5,FALSE)</f>
        <v>0</v>
      </c>
      <c r="K44" s="16">
        <f>VLOOKUP(G44,Résultats!$B$2:$AX$476,'T energie vecteurs'!N5,FALSE)</f>
        <v>1.964378607</v>
      </c>
      <c r="L44" s="95">
        <f t="shared" si="6"/>
        <v>4.8418105459999996</v>
      </c>
      <c r="M44" s="16"/>
      <c r="N44" s="149" t="s">
        <v>47</v>
      </c>
      <c r="O44" s="22">
        <f>'[2]Bilan 2025 AMS'!$E$52/11.63</f>
        <v>2.6486728658372742</v>
      </c>
      <c r="P44" s="16">
        <f>('[2]Bilan 2025 AMS'!$E$54+'[2]Bilan 2025 AMS'!$E$56)/11.63</f>
        <v>10.252335736904943</v>
      </c>
      <c r="Q44" s="16">
        <v>0</v>
      </c>
      <c r="R44" s="16">
        <f>('[2]Bilan 2025 AMS'!$E$53+'[2]Bilan 2025 AMS'!$E$55+'[2]Bilan 2025 AMS'!$E$57)/11.63</f>
        <v>1.5062036107794929</v>
      </c>
      <c r="S44" s="95">
        <f t="shared" si="7"/>
        <v>14.40721221352171</v>
      </c>
      <c r="T44" s="16"/>
    </row>
    <row r="45" spans="3:20" x14ac:dyDescent="0.25">
      <c r="C45" s="149" t="s">
        <v>25</v>
      </c>
      <c r="D45" t="s">
        <v>446</v>
      </c>
      <c r="E45" t="s">
        <v>447</v>
      </c>
      <c r="F45" t="s">
        <v>448</v>
      </c>
      <c r="G45" t="s">
        <v>449</v>
      </c>
      <c r="H45" s="16">
        <f>VLOOKUP(D45,Résultats!$B$2:$AX$476,'T energie vecteurs'!N5,FALSE)</f>
        <v>0</v>
      </c>
      <c r="I45" s="16">
        <f>VLOOKUP(E45,Résultats!$B$2:$AX$476,'T energie vecteurs'!N5,FALSE)</f>
        <v>2.5821729160000002</v>
      </c>
      <c r="J45" s="16">
        <f>VLOOKUP(F45,Résultats!$B$2:$AX$476,'T energie vecteurs'!N5,FALSE)</f>
        <v>0.31700545679999997</v>
      </c>
      <c r="K45" s="16">
        <f>VLOOKUP(G45,Résultats!$B$2:$AX$476,'T energie vecteurs'!N5,FALSE)</f>
        <v>0.32388325959999997</v>
      </c>
      <c r="L45" s="95">
        <f t="shared" si="6"/>
        <v>3.2230616324000003</v>
      </c>
      <c r="M45" s="16"/>
      <c r="N45" s="150" t="s">
        <v>25</v>
      </c>
      <c r="O45" s="29">
        <f>'[2]Bilan 2025 AMS'!$T$46/11.63</f>
        <v>0</v>
      </c>
      <c r="P45" s="28">
        <f>SUM('[2]Bilan 2025 AMS'!$T$41:$T$43)/11.63</f>
        <v>2.9150866498592465</v>
      </c>
      <c r="Q45" s="28">
        <f>'[2]Bilan 2025 AMS'!$T$13/11.63</f>
        <v>0.686499181461936</v>
      </c>
      <c r="R45" s="28">
        <f>('[2]Bilan 2025 AMS'!$T$22+'[2]Bilan 2025 AMS'!$T$30+SUM('[2]Bilan 2025 AMS'!$T$36:$T$40)+SUM('[2]Bilan 2025 AMS'!$T$44:$T$45)+'[2]Bilan 2025 AMS'!$T$47)/11.63</f>
        <v>0.38674508223341181</v>
      </c>
      <c r="S45" s="142">
        <f t="shared" si="7"/>
        <v>3.9883309135545946</v>
      </c>
      <c r="T45" s="16"/>
    </row>
    <row r="46" spans="3:20" x14ac:dyDescent="0.25">
      <c r="C46" s="23" t="s">
        <v>26</v>
      </c>
      <c r="D46" s="10"/>
      <c r="E46" s="10"/>
      <c r="F46" s="10"/>
      <c r="G46" s="10"/>
      <c r="H46" s="9">
        <f>SUM(H37,H40:H42)</f>
        <v>3.3837786975999999</v>
      </c>
      <c r="I46" s="9">
        <f>SUM(I37,I40:I42)</f>
        <v>67.642469390000002</v>
      </c>
      <c r="J46" s="9">
        <f>SUM(J37,J40:J42)</f>
        <v>36.230208584300001</v>
      </c>
      <c r="K46" s="9">
        <f>SUM(K37,K40:K42)</f>
        <v>41.299463812746609</v>
      </c>
      <c r="L46" s="98">
        <f t="shared" si="6"/>
        <v>148.55592048464661</v>
      </c>
      <c r="M46" s="79"/>
      <c r="N46" s="151" t="s">
        <v>26</v>
      </c>
      <c r="O46" s="32">
        <f>O37+O40+O41+O42+O45</f>
        <v>3.1444558392931174</v>
      </c>
      <c r="P46" s="31">
        <f>P37+P40+P41+P42+P45</f>
        <v>54.596943346181092</v>
      </c>
      <c r="Q46" s="31">
        <f>Q37+Q40+Q41+Q42+Q45</f>
        <v>36.735734573067369</v>
      </c>
      <c r="R46" s="31">
        <f>R37+R40+R41+R42+R45</f>
        <v>42.483749989419742</v>
      </c>
      <c r="S46" s="144">
        <f t="shared" si="7"/>
        <v>136.96088374796133</v>
      </c>
      <c r="T46" s="79"/>
    </row>
    <row r="47" spans="3:20" s="3" customFormat="1" x14ac:dyDescent="0.25">
      <c r="H47" s="45"/>
      <c r="I47" s="45"/>
      <c r="J47" s="45"/>
      <c r="K47" s="45"/>
      <c r="L47" s="45"/>
      <c r="M47" s="45"/>
      <c r="N47" s="45"/>
      <c r="O47" s="77"/>
      <c r="P47" s="77"/>
      <c r="Q47" s="77"/>
      <c r="R47" s="78"/>
      <c r="S47" s="45"/>
      <c r="T47" s="45"/>
    </row>
    <row r="48" spans="3:20" s="3" customFormat="1" x14ac:dyDescent="0.25"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</row>
    <row r="49" spans="2:20" ht="31.5" x14ac:dyDescent="0.35">
      <c r="C49" s="145">
        <v>2030</v>
      </c>
      <c r="D49" s="146"/>
      <c r="E49" s="146"/>
      <c r="F49" s="146"/>
      <c r="G49" s="146"/>
      <c r="H49" s="76" t="s">
        <v>36</v>
      </c>
      <c r="I49" s="76" t="s">
        <v>49</v>
      </c>
      <c r="J49" s="76" t="s">
        <v>38</v>
      </c>
      <c r="K49" s="76" t="s">
        <v>48</v>
      </c>
      <c r="L49" s="93" t="s">
        <v>1</v>
      </c>
      <c r="M49" s="19"/>
      <c r="N49" s="145">
        <v>2030</v>
      </c>
      <c r="O49" s="141" t="s">
        <v>36</v>
      </c>
      <c r="P49" s="76" t="s">
        <v>49</v>
      </c>
      <c r="Q49" s="76" t="s">
        <v>38</v>
      </c>
      <c r="R49" s="76" t="s">
        <v>48</v>
      </c>
      <c r="S49" s="93" t="s">
        <v>1</v>
      </c>
      <c r="T49" s="19"/>
    </row>
    <row r="50" spans="2:20" x14ac:dyDescent="0.25">
      <c r="C50" s="147" t="s">
        <v>18</v>
      </c>
      <c r="H50" s="8">
        <f>SUM(H51:H52)</f>
        <v>0</v>
      </c>
      <c r="I50" s="8">
        <f>SUM(I51:I52)</f>
        <v>40.383514380000001</v>
      </c>
      <c r="J50" s="8">
        <f>SUM(J51:J52)</f>
        <v>2.1816236567000002</v>
      </c>
      <c r="K50" s="8">
        <f>SUM(K51:K52)</f>
        <v>0.20396462762780002</v>
      </c>
      <c r="L50" s="96">
        <f>SUM(H50:K50)</f>
        <v>42.769102664327797</v>
      </c>
      <c r="M50" s="75"/>
      <c r="N50" s="150" t="s">
        <v>18</v>
      </c>
      <c r="O50" s="29">
        <f>'[2]Bilan 2030 AMS'!$X$46/11.63</f>
        <v>0</v>
      </c>
      <c r="P50" s="28">
        <f>SUM('[2]Bilan 2030 AMS'!$X$41:$X$43)/11.63</f>
        <v>28.918423335643226</v>
      </c>
      <c r="Q50" s="28">
        <f>'[2]Bilan 2030 AMS'!$X$13/11.63</f>
        <v>2.6616485089448654</v>
      </c>
      <c r="R50" s="28">
        <f>('[2]Bilan 2030 AMS'!$X$22+'[2]Bilan 2030 AMS'!$X$30+SUM('[2]Bilan 2030 AMS'!$X$36:$X$40)+SUM('[2]Bilan 2030 AMS'!$X$44:$X$45)+'[2]Bilan 2030 AMS'!$X$47)/11.63</f>
        <v>0.54197372776676556</v>
      </c>
      <c r="S50" s="142">
        <f>SUM(O50:R50)</f>
        <v>32.122045572354857</v>
      </c>
      <c r="T50" s="270"/>
    </row>
    <row r="51" spans="2:20" x14ac:dyDescent="0.25">
      <c r="C51" s="148" t="s">
        <v>19</v>
      </c>
      <c r="D51" t="s">
        <v>422</v>
      </c>
      <c r="E51" t="s">
        <v>423</v>
      </c>
      <c r="F51" t="s">
        <v>424</v>
      </c>
      <c r="G51" t="s">
        <v>425</v>
      </c>
      <c r="H51" s="16">
        <f>VLOOKUP(D51,Résultats!$B$2:$AX$476,'T energie vecteurs'!S5,FALSE)</f>
        <v>0</v>
      </c>
      <c r="I51" s="16">
        <f>VLOOKUP(E51,Résultats!$B$2:$AX$476,'T energie vecteurs'!S5,FALSE)</f>
        <v>20.496059200000001</v>
      </c>
      <c r="J51" s="16">
        <f>VLOOKUP(F51,Résultats!$B$2:$AX$476,'T energie vecteurs'!S5,FALSE)</f>
        <v>0.80597973170000003</v>
      </c>
      <c r="K51" s="16">
        <f>VLOOKUP(G51,Résultats!$B$2:$AX$476,'T energie vecteurs'!S5,FALSE)</f>
        <v>5.7069027799999999E-5</v>
      </c>
      <c r="L51" s="95">
        <f t="shared" ref="L51:L58" si="9">SUM(H51:K51)</f>
        <v>21.302096000727801</v>
      </c>
      <c r="M51" s="16"/>
      <c r="N51" s="148" t="s">
        <v>19</v>
      </c>
      <c r="O51" s="143"/>
      <c r="P51" s="16"/>
      <c r="Q51" s="34"/>
      <c r="R51" s="16"/>
      <c r="S51" s="95"/>
      <c r="T51" s="270"/>
    </row>
    <row r="52" spans="2:20" x14ac:dyDescent="0.25">
      <c r="C52" s="149" t="s">
        <v>20</v>
      </c>
      <c r="D52" t="s">
        <v>426</v>
      </c>
      <c r="E52" t="s">
        <v>427</v>
      </c>
      <c r="F52" t="s">
        <v>428</v>
      </c>
      <c r="G52" t="s">
        <v>429</v>
      </c>
      <c r="H52" s="16">
        <f>VLOOKUP(D52,Résultats!$B$2:$AX$476,'T energie vecteurs'!S5,FALSE)</f>
        <v>0</v>
      </c>
      <c r="I52" s="16">
        <f>VLOOKUP(E52,Résultats!$B$2:$AX$476,'T energie vecteurs'!S5,FALSE)</f>
        <v>19.88745518</v>
      </c>
      <c r="J52" s="16">
        <f>VLOOKUP(F52,Résultats!$B$2:$AX$476,'T energie vecteurs'!S5,FALSE)</f>
        <v>1.3756439250000001</v>
      </c>
      <c r="K52" s="16">
        <f>VLOOKUP(G52,Résultats!$B$2:$AX$476,'T energie vecteurs'!S5,FALSE)</f>
        <v>0.20390755860000001</v>
      </c>
      <c r="L52" s="95">
        <f t="shared" si="9"/>
        <v>21.467006663599999</v>
      </c>
      <c r="M52" s="16"/>
      <c r="N52" s="149" t="s">
        <v>20</v>
      </c>
      <c r="O52" s="143"/>
      <c r="P52" s="16"/>
      <c r="Q52" s="34"/>
      <c r="R52" s="16"/>
      <c r="S52" s="95"/>
      <c r="T52" s="270"/>
    </row>
    <row r="53" spans="2:20" x14ac:dyDescent="0.25">
      <c r="C53" s="147" t="s">
        <v>21</v>
      </c>
      <c r="D53" t="s">
        <v>430</v>
      </c>
      <c r="E53" t="s">
        <v>431</v>
      </c>
      <c r="F53" t="s">
        <v>432</v>
      </c>
      <c r="G53" t="s">
        <v>433</v>
      </c>
      <c r="H53" s="8">
        <f>VLOOKUP(D53,Résultats!$B$2:$AX$476,'T energie vecteurs'!S5,FALSE)</f>
        <v>0.18908914060000001</v>
      </c>
      <c r="I53" s="294">
        <f>VLOOKUP(E53,Résultats!$B$2:$AX$476,'T energie vecteurs'!S5,FALSE)</f>
        <v>5.4617542009999998</v>
      </c>
      <c r="J53" s="8">
        <f>VLOOKUP(F53,Résultats!$B$2:$AX$476,'T energie vecteurs'!S5,FALSE)</f>
        <v>14.031807969999999</v>
      </c>
      <c r="K53" s="8">
        <f>VLOOKUP(G53,Résultats!$B$2:$AX$476,'T energie vecteurs'!S5,FALSE)+8</f>
        <v>19.488233860000001</v>
      </c>
      <c r="L53" s="96">
        <f>SUM(H53:K53)</f>
        <v>39.170885171599998</v>
      </c>
      <c r="M53" s="75"/>
      <c r="N53" s="150" t="s">
        <v>21</v>
      </c>
      <c r="O53" s="29">
        <f>'[2]Bilan 2030 AMS'!$V$46/11.63</f>
        <v>0</v>
      </c>
      <c r="P53" s="28">
        <f>SUM('[2]Bilan 2030 AMS'!$V$41:$V$43)/11.63</f>
        <v>0.39708246437730577</v>
      </c>
      <c r="Q53" s="28">
        <f>'[2]Bilan 2030 AMS'!$V$13/11.63</f>
        <v>14.409318502276932</v>
      </c>
      <c r="R53" s="28">
        <f>('[2]Bilan 2030 AMS'!$V$22+'[2]Bilan 2030 AMS'!$V$30+SUM('[2]Bilan 2030 AMS'!$V$36:$V$40)+SUM('[2]Bilan 2030 AMS'!$V$44:$V$45)+'[2]Bilan 2030 AMS'!$V$47)/11.63</f>
        <v>19.086655431974922</v>
      </c>
      <c r="S53" s="142">
        <f t="shared" ref="S53:S59" si="10">SUM(O53:R53)</f>
        <v>33.893056398629156</v>
      </c>
      <c r="T53" s="270"/>
    </row>
    <row r="54" spans="2:20" x14ac:dyDescent="0.25">
      <c r="C54" s="147" t="s">
        <v>22</v>
      </c>
      <c r="D54" t="s">
        <v>434</v>
      </c>
      <c r="E54" t="s">
        <v>435</v>
      </c>
      <c r="F54" t="s">
        <v>436</v>
      </c>
      <c r="G54" t="s">
        <v>437</v>
      </c>
      <c r="H54" s="8">
        <f>VLOOKUP(D54,Résultats!$B$2:$AX$476,'T energie vecteurs'!S5,FALSE)</f>
        <v>0</v>
      </c>
      <c r="I54" s="8">
        <f>VLOOKUP(E54,Résultats!$B$2:$AX$476,'T energie vecteurs'!S5,FALSE)</f>
        <v>1.1817471049999999</v>
      </c>
      <c r="J54" s="8">
        <f>VLOOKUP(F54,Résultats!$B$2:$AX$476,'T energie vecteurs'!S5,FALSE)</f>
        <v>7.4371477759999998</v>
      </c>
      <c r="K54" s="8">
        <f>VLOOKUP(G54,Résultats!$B$2:$AX$476,'T energie vecteurs'!S5,FALSE)</f>
        <v>7.6297254910000003</v>
      </c>
      <c r="L54" s="96">
        <f t="shared" si="9"/>
        <v>16.248620371999998</v>
      </c>
      <c r="M54" s="75"/>
      <c r="N54" s="150" t="s">
        <v>22</v>
      </c>
      <c r="O54" s="29">
        <f>('[2]Bilan 2030 AMS'!$W$46)/11.63</f>
        <v>0</v>
      </c>
      <c r="P54" s="28">
        <f>SUM('[2]Bilan 2030 AMS'!$W$41:$W$43)/11.63</f>
        <v>0.51370583395177316</v>
      </c>
      <c r="Q54" s="28">
        <f>('[2]Bilan 2030 AMS'!$W$13)/11.63</f>
        <v>8.6801025534103395</v>
      </c>
      <c r="R54" s="28">
        <f>('[2]Bilan 2030 AMS'!$W$22+'[2]Bilan 2030 AMS'!$W$30+SUM('[2]Bilan 2030 AMS'!$W$36:$W$40)+SUM('[2]Bilan 2030 AMS'!$W$44:$W$45)+'[2]Bilan 2030 AMS'!$W$47)/11.63</f>
        <v>5.8303059370701886</v>
      </c>
      <c r="S54" s="142">
        <f t="shared" si="10"/>
        <v>15.024114324432301</v>
      </c>
      <c r="T54" s="270"/>
    </row>
    <row r="55" spans="2:20" x14ac:dyDescent="0.25">
      <c r="C55" s="147" t="s">
        <v>23</v>
      </c>
      <c r="H55" s="8">
        <f>SUM(H56:H58)</f>
        <v>3.4232013195</v>
      </c>
      <c r="I55" s="8">
        <f>SUM(I56:I58)</f>
        <v>18.240654175000003</v>
      </c>
      <c r="J55" s="8">
        <f>SUM(J56:J58)</f>
        <v>10.4646539162</v>
      </c>
      <c r="K55" s="8">
        <f>SUM(K56:K58)</f>
        <v>14.486416201400001</v>
      </c>
      <c r="L55" s="96">
        <f t="shared" si="9"/>
        <v>46.614925612100009</v>
      </c>
      <c r="M55" s="75"/>
      <c r="N55" s="150" t="s">
        <v>526</v>
      </c>
      <c r="O55" s="29">
        <f>O56+O57</f>
        <v>1.6767751486118248</v>
      </c>
      <c r="P55" s="28">
        <f t="shared" ref="P55:R55" si="11">P56+P57</f>
        <v>10.166487888826081</v>
      </c>
      <c r="Q55" s="28">
        <f t="shared" si="11"/>
        <v>10.77805970914959</v>
      </c>
      <c r="R55" s="28">
        <f t="shared" si="11"/>
        <v>12.962145511535022</v>
      </c>
      <c r="S55" s="142">
        <f t="shared" si="10"/>
        <v>35.583468258122515</v>
      </c>
      <c r="T55" s="270"/>
    </row>
    <row r="56" spans="2:20" x14ac:dyDescent="0.25">
      <c r="C56" s="149" t="s">
        <v>24</v>
      </c>
      <c r="D56" t="s">
        <v>438</v>
      </c>
      <c r="E56" t="s">
        <v>439</v>
      </c>
      <c r="F56" t="s">
        <v>440</v>
      </c>
      <c r="G56" t="s">
        <v>441</v>
      </c>
      <c r="H56" s="16">
        <f>VLOOKUP(D56,Résultats!$B$2:$AX$476,'T energie vecteurs'!S5,FALSE)</f>
        <v>2.471365773</v>
      </c>
      <c r="I56" s="16">
        <f>VLOOKUP(E56,Résultats!$B$2:$AX$476,'T energie vecteurs'!S5,FALSE)</f>
        <v>13.43955751</v>
      </c>
      <c r="J56" s="16">
        <f>VLOOKUP(F56,Résultats!$B$2:$AX$476,'T energie vecteurs'!S5,FALSE)</f>
        <v>10.13757156</v>
      </c>
      <c r="K56" s="16">
        <f>VLOOKUP(G56,Résultats!$B$2:$AX$476,'T energie vecteurs'!S5,FALSE)</f>
        <v>12.07142597</v>
      </c>
      <c r="L56" s="95">
        <f t="shared" si="9"/>
        <v>38.119920813</v>
      </c>
      <c r="M56" s="16"/>
      <c r="N56" s="149" t="s">
        <v>527</v>
      </c>
      <c r="O56" s="143">
        <f>'[2]Bilan 2030 AMS'!$U$46/11.63</f>
        <v>0.29452100220973987</v>
      </c>
      <c r="P56" s="30">
        <f>SUM('[2]Bilan 2030 AMS'!$U$41:$U$43)/11.63</f>
        <v>1.1467590534558165</v>
      </c>
      <c r="Q56" s="30">
        <f>'[2]Bilan 2030 AMS'!$U$13/11.63</f>
        <v>10.77805970914959</v>
      </c>
      <c r="R56" s="30">
        <f>('[2]Bilan 2030 AMS'!$U$22+'[2]Bilan 2030 AMS'!$U$30+SUM('[2]Bilan 2030 AMS'!$U$36:$U$40)+SUM('[2]Bilan 2030 AMS'!$U$44:$U$45)+'[2]Bilan 2030 AMS'!$U$47)/11.63</f>
        <v>11.171859151659513</v>
      </c>
      <c r="S56" s="95">
        <f t="shared" si="10"/>
        <v>23.391198916474657</v>
      </c>
      <c r="T56" s="270"/>
    </row>
    <row r="57" spans="2:20" x14ac:dyDescent="0.25">
      <c r="C57" s="149" t="s">
        <v>47</v>
      </c>
      <c r="D57" t="s">
        <v>442</v>
      </c>
      <c r="E57" t="s">
        <v>443</v>
      </c>
      <c r="F57" t="s">
        <v>444</v>
      </c>
      <c r="G57" t="s">
        <v>445</v>
      </c>
      <c r="H57" s="16">
        <f>VLOOKUP(D57,Résultats!$B$2:$AX$476,'T energie vecteurs'!S5,FALSE)</f>
        <v>0.95183554650000002</v>
      </c>
      <c r="I57" s="16">
        <f>VLOOKUP(E57,Résultats!$B$2:$AX$476,'T energie vecteurs'!S5,FALSE)</f>
        <v>2.1085799700000001</v>
      </c>
      <c r="J57" s="16">
        <f>VLOOKUP(F57,Résultats!$B$2:$AX$476,'T energie vecteurs'!S5,FALSE)</f>
        <v>0</v>
      </c>
      <c r="K57" s="16">
        <f>VLOOKUP(G57,Résultats!$B$2:$AX$476,'T energie vecteurs'!S5,FALSE)</f>
        <v>2.0758862530000002</v>
      </c>
      <c r="L57" s="95">
        <f>SUM(H57:K57)</f>
        <v>5.1363017695000002</v>
      </c>
      <c r="M57" s="16"/>
      <c r="N57" s="149" t="s">
        <v>47</v>
      </c>
      <c r="O57" s="22">
        <f>'[2]Bilan 2030 AMS'!$E$52/11.63</f>
        <v>1.382254146402085</v>
      </c>
      <c r="P57" s="16">
        <f>('[2]Bilan 2030 AMS'!$E$54+'[2]Bilan 2030 AMS'!$E$56)/11.63</f>
        <v>9.0197288353702643</v>
      </c>
      <c r="Q57" s="16">
        <v>0</v>
      </c>
      <c r="R57" s="16">
        <f>('[2]Bilan 2030 AMS'!$E$53+'[2]Bilan 2030 AMS'!$E$55+'[2]Bilan 2030 AMS'!$E$57)/11.63</f>
        <v>1.7902863598755097</v>
      </c>
      <c r="S57" s="95">
        <f t="shared" si="10"/>
        <v>12.192269341647858</v>
      </c>
      <c r="T57" s="270"/>
    </row>
    <row r="58" spans="2:20" x14ac:dyDescent="0.25">
      <c r="C58" s="149" t="s">
        <v>25</v>
      </c>
      <c r="D58" t="s">
        <v>446</v>
      </c>
      <c r="E58" t="s">
        <v>447</v>
      </c>
      <c r="F58" t="s">
        <v>448</v>
      </c>
      <c r="G58" t="s">
        <v>449</v>
      </c>
      <c r="H58" s="16">
        <f>VLOOKUP(D58,Résultats!$B$2:$AX$476,'T energie vecteurs'!S5,FALSE)</f>
        <v>0</v>
      </c>
      <c r="I58" s="16">
        <f>VLOOKUP(E58,Résultats!$B$2:$AX$476,'T energie vecteurs'!S5,FALSE)</f>
        <v>2.6925166950000001</v>
      </c>
      <c r="J58" s="16">
        <f>VLOOKUP(F58,Résultats!$B$2:$AX$476,'T energie vecteurs'!S5,FALSE)</f>
        <v>0.32708235619999998</v>
      </c>
      <c r="K58" s="16">
        <f>VLOOKUP(G58,Résultats!$B$2:$AX$476,'T energie vecteurs'!S5,FALSE)</f>
        <v>0.33910397840000001</v>
      </c>
      <c r="L58" s="95">
        <f t="shared" si="9"/>
        <v>3.3587030296</v>
      </c>
      <c r="M58" s="16"/>
      <c r="N58" s="150" t="s">
        <v>25</v>
      </c>
      <c r="O58" s="29">
        <f>'[2]Bilan 2030 AMS'!$T$46/11.63</f>
        <v>0</v>
      </c>
      <c r="P58" s="28">
        <f>SUM('[2]Bilan 2030 AMS'!$T$41:$T$43)/11.63</f>
        <v>2.7227172784892524</v>
      </c>
      <c r="Q58" s="28">
        <f>'[2]Bilan 2030 AMS'!$T$13/11.63</f>
        <v>0.65898779382870609</v>
      </c>
      <c r="R58" s="28">
        <f>('[2]Bilan 2030 AMS'!$T$22+'[2]Bilan 2030 AMS'!$T$30+SUM('[2]Bilan 2030 AMS'!$T$36:$T$40)+SUM('[2]Bilan 2030 AMS'!$T$44:$T$45)+'[2]Bilan 2030 AMS'!$T$47)/11.63</f>
        <v>0.46807543992501843</v>
      </c>
      <c r="S58" s="142">
        <f t="shared" si="10"/>
        <v>3.8497805122429769</v>
      </c>
      <c r="T58" s="270"/>
    </row>
    <row r="59" spans="2:20" x14ac:dyDescent="0.25">
      <c r="C59" s="23" t="s">
        <v>26</v>
      </c>
      <c r="D59" s="10"/>
      <c r="E59" s="10"/>
      <c r="F59" s="10"/>
      <c r="G59" s="10"/>
      <c r="H59" s="9">
        <f>SUM(H50,H53:H55)</f>
        <v>3.6122904601000001</v>
      </c>
      <c r="I59" s="9">
        <f>SUM(I50,I53:I55)</f>
        <v>65.267669861000002</v>
      </c>
      <c r="J59" s="9">
        <f>SUM(J50,J53:J55)</f>
        <v>34.115233318899996</v>
      </c>
      <c r="K59" s="9">
        <f>SUM(K50,K53:K55)</f>
        <v>41.808340180027798</v>
      </c>
      <c r="L59" s="98">
        <f>SUM(H59:K59)</f>
        <v>144.80353382002778</v>
      </c>
      <c r="M59" s="79"/>
      <c r="N59" s="151" t="s">
        <v>26</v>
      </c>
      <c r="O59" s="32">
        <f>O50+O53+O54+O55+O58</f>
        <v>1.6767751486118248</v>
      </c>
      <c r="P59" s="31">
        <f>P50+P53+P54+P55+P58</f>
        <v>42.718416801287631</v>
      </c>
      <c r="Q59" s="31">
        <f>Q50+Q53+Q54+Q55+Q58</f>
        <v>37.188117067610435</v>
      </c>
      <c r="R59" s="31">
        <f>R50+R53+R54+R55+R58</f>
        <v>38.889156048271914</v>
      </c>
      <c r="S59" s="144">
        <f t="shared" si="10"/>
        <v>120.4724650657818</v>
      </c>
      <c r="T59" s="79"/>
    </row>
    <row r="60" spans="2:20" s="3" customFormat="1" x14ac:dyDescent="0.25">
      <c r="O60" s="77"/>
      <c r="P60" s="77"/>
      <c r="Q60" s="77"/>
      <c r="R60" s="78"/>
      <c r="S60" s="45"/>
    </row>
    <row r="61" spans="2:20" s="3" customFormat="1" x14ac:dyDescent="0.25">
      <c r="B61" s="60"/>
      <c r="K61" s="47"/>
      <c r="O61" s="79"/>
      <c r="P61" s="79"/>
      <c r="Q61" s="79"/>
      <c r="R61" s="80"/>
      <c r="S61" s="81"/>
    </row>
    <row r="62" spans="2:20" s="3" customFormat="1" ht="31.5" x14ac:dyDescent="0.35">
      <c r="B62" s="60"/>
      <c r="C62" s="145">
        <v>2035</v>
      </c>
      <c r="D62" s="146"/>
      <c r="E62" s="146"/>
      <c r="F62" s="146"/>
      <c r="G62" s="146"/>
      <c r="H62" s="76" t="s">
        <v>36</v>
      </c>
      <c r="I62" s="76" t="s">
        <v>49</v>
      </c>
      <c r="J62" s="76" t="s">
        <v>38</v>
      </c>
      <c r="K62" s="76" t="s">
        <v>48</v>
      </c>
      <c r="L62" s="93" t="s">
        <v>1</v>
      </c>
      <c r="N62" s="145">
        <v>2035</v>
      </c>
      <c r="O62" s="141" t="s">
        <v>36</v>
      </c>
      <c r="P62" s="76" t="s">
        <v>49</v>
      </c>
      <c r="Q62" s="76" t="s">
        <v>38</v>
      </c>
      <c r="R62" s="76" t="s">
        <v>48</v>
      </c>
      <c r="S62" s="93" t="s">
        <v>1</v>
      </c>
    </row>
    <row r="63" spans="2:20" s="3" customFormat="1" x14ac:dyDescent="0.25">
      <c r="B63" s="60"/>
      <c r="C63" s="147" t="s">
        <v>18</v>
      </c>
      <c r="D63"/>
      <c r="E63"/>
      <c r="F63"/>
      <c r="G63"/>
      <c r="H63" s="8">
        <f>SUM(H64:H65)</f>
        <v>0</v>
      </c>
      <c r="I63" s="8">
        <f>SUM(I64:I65)</f>
        <v>37.832683070000002</v>
      </c>
      <c r="J63" s="8">
        <f>SUM(J64:J65)</f>
        <v>3.0212613690000003</v>
      </c>
      <c r="K63" s="8">
        <f>SUM(K64:K65)</f>
        <v>0.5749333927511</v>
      </c>
      <c r="L63" s="96">
        <f t="shared" ref="L63:L72" si="12">SUM(H63:K63)</f>
        <v>41.428877831751102</v>
      </c>
      <c r="N63" s="150" t="s">
        <v>18</v>
      </c>
      <c r="O63" s="29">
        <f>'[2]Bilan 2035 AMS'!$X$46/11.63</f>
        <v>0</v>
      </c>
      <c r="P63" s="28">
        <f>SUM('[2]Bilan 2035 AMS'!$X$41:$X$43)/11.63</f>
        <v>20.368226795065386</v>
      </c>
      <c r="Q63" s="28">
        <f>'[2]Bilan 2035 AMS'!$X$13/11.63</f>
        <v>4.9304993277965163</v>
      </c>
      <c r="R63" s="28">
        <f>('[2]Bilan 2035 AMS'!$X$22+'[2]Bilan 2035 AMS'!$X$30+SUM('[2]Bilan 2035 AMS'!$X$36:$X$40)+SUM('[2]Bilan 2035 AMS'!$X$44:$X$45)+'[2]Bilan 2035 AMS'!$X$47)/11.63</f>
        <v>0.71388194021352669</v>
      </c>
      <c r="S63" s="142">
        <f>SUM(O63:R63)</f>
        <v>26.012608063075426</v>
      </c>
    </row>
    <row r="64" spans="2:20" s="3" customFormat="1" x14ac:dyDescent="0.25">
      <c r="B64" s="60"/>
      <c r="C64" s="148" t="s">
        <v>19</v>
      </c>
      <c r="D64" t="s">
        <v>422</v>
      </c>
      <c r="E64" t="s">
        <v>423</v>
      </c>
      <c r="F64" t="s">
        <v>424</v>
      </c>
      <c r="G64" t="s">
        <v>425</v>
      </c>
      <c r="H64" s="16">
        <f>VLOOKUP(D64,Résultats!$B$2:$AX$476,'T energie vecteurs'!T5,FALSE)</f>
        <v>0</v>
      </c>
      <c r="I64" s="16">
        <f>VLOOKUP(E64,Résultats!$B$2:$AX$476,'T energie vecteurs'!T5,FALSE)</f>
        <v>17.869658040000001</v>
      </c>
      <c r="J64" s="38">
        <f>VLOOKUP(F64,Résultats!$B$2:$AX$476,'T energie vecteurs'!T5,FALSE)</f>
        <v>1.597112431</v>
      </c>
      <c r="K64" s="16">
        <f>VLOOKUP(G64,Résultats!$B$2:$AX$476,'T energie vecteurs'!T5,FALSE)</f>
        <v>6.3349551100000005E-5</v>
      </c>
      <c r="L64" s="95">
        <f t="shared" si="12"/>
        <v>19.466833820551102</v>
      </c>
      <c r="N64" s="148" t="s">
        <v>19</v>
      </c>
      <c r="O64" s="143"/>
      <c r="P64" s="16"/>
      <c r="Q64" s="34"/>
      <c r="R64" s="16"/>
      <c r="S64" s="95"/>
    </row>
    <row r="65" spans="2:20" s="3" customFormat="1" x14ac:dyDescent="0.25">
      <c r="B65" s="60"/>
      <c r="C65" s="149" t="s">
        <v>20</v>
      </c>
      <c r="D65" t="s">
        <v>426</v>
      </c>
      <c r="E65" t="s">
        <v>427</v>
      </c>
      <c r="F65" t="s">
        <v>428</v>
      </c>
      <c r="G65" t="s">
        <v>429</v>
      </c>
      <c r="H65" s="16">
        <f>VLOOKUP(D65,Résultats!$B$2:$AX$476,'T energie vecteurs'!T5,FALSE)</f>
        <v>0</v>
      </c>
      <c r="I65" s="16">
        <f>VLOOKUP(E65,Résultats!$B$2:$AX$476,'T energie vecteurs'!T5,FALSE)</f>
        <v>19.963025030000001</v>
      </c>
      <c r="J65" s="16">
        <f>VLOOKUP(F65,Résultats!$B$2:$AX$476,'T energie vecteurs'!T5,FALSE)</f>
        <v>1.4241489380000001</v>
      </c>
      <c r="K65" s="16">
        <f>VLOOKUP(G65,Résultats!$B$2:$AX$476,'T energie vecteurs'!T5,FALSE)</f>
        <v>0.57487004320000001</v>
      </c>
      <c r="L65" s="95">
        <f t="shared" si="12"/>
        <v>21.9620440112</v>
      </c>
      <c r="N65" s="149" t="s">
        <v>20</v>
      </c>
      <c r="O65" s="143"/>
      <c r="P65" s="16"/>
      <c r="Q65" s="34"/>
      <c r="R65" s="16"/>
      <c r="S65" s="95"/>
    </row>
    <row r="66" spans="2:20" s="3" customFormat="1" x14ac:dyDescent="0.25">
      <c r="B66" s="60"/>
      <c r="C66" s="147" t="s">
        <v>21</v>
      </c>
      <c r="D66" t="s">
        <v>430</v>
      </c>
      <c r="E66" t="s">
        <v>431</v>
      </c>
      <c r="F66" t="s">
        <v>432</v>
      </c>
      <c r="G66" t="s">
        <v>433</v>
      </c>
      <c r="H66" s="8">
        <f>VLOOKUP(D66,Résultats!$B$2:$AX$476,'T energie vecteurs'!T5,FALSE)</f>
        <v>0.16967998040000001</v>
      </c>
      <c r="I66" s="294">
        <f>VLOOKUP(E66,Résultats!$B$2:$AX$476,'T energie vecteurs'!T5,FALSE)</f>
        <v>5.1426605219999999</v>
      </c>
      <c r="J66" s="8">
        <f>VLOOKUP(F66,Résultats!$B$2:$AX$476,'T energie vecteurs'!T5,FALSE)</f>
        <v>14.22350312</v>
      </c>
      <c r="K66" s="8">
        <f>VLOOKUP(G66,Résultats!$B$2:$AX$476,'T energie vecteurs'!T5,FALSE)+8</f>
        <v>18.837265000000002</v>
      </c>
      <c r="L66" s="96">
        <f t="shared" si="12"/>
        <v>38.373108622400004</v>
      </c>
      <c r="N66" s="150" t="s">
        <v>21</v>
      </c>
      <c r="O66" s="29">
        <f>'[2]Bilan 2035 AMS'!$V$46/11.63</f>
        <v>0</v>
      </c>
      <c r="P66" s="28">
        <f>SUM('[2]Bilan 2035 AMS'!$V$41:$V$43)/11.63</f>
        <v>0.2803815090427012</v>
      </c>
      <c r="Q66" s="28">
        <f>'[2]Bilan 2035 AMS'!$V$13/11.63</f>
        <v>13.66998097163356</v>
      </c>
      <c r="R66" s="28">
        <f>('[2]Bilan 2035 AMS'!$V$22+'[2]Bilan 2035 AMS'!$V$30+SUM('[2]Bilan 2035 AMS'!$V$36:$V$40)+SUM('[2]Bilan 2035 AMS'!$V$44:$V$45)+'[2]Bilan 2035 AMS'!$V$47)/11.63</f>
        <v>18.205556198234998</v>
      </c>
      <c r="S66" s="142">
        <f t="shared" ref="S66:S72" si="13">SUM(O66:R66)</f>
        <v>32.155918678911263</v>
      </c>
    </row>
    <row r="67" spans="2:20" s="3" customFormat="1" x14ac:dyDescent="0.25">
      <c r="B67" s="60"/>
      <c r="C67" s="147" t="s">
        <v>22</v>
      </c>
      <c r="D67" t="s">
        <v>434</v>
      </c>
      <c r="E67" t="s">
        <v>435</v>
      </c>
      <c r="F67" t="s">
        <v>436</v>
      </c>
      <c r="G67" t="s">
        <v>437</v>
      </c>
      <c r="H67" s="8">
        <f>VLOOKUP(D67,Résultats!$B$2:$AX$476,'T energie vecteurs'!T5,FALSE)</f>
        <v>0</v>
      </c>
      <c r="I67" s="8">
        <f>VLOOKUP(E67,Résultats!$B$2:$AX$476,'T energie vecteurs'!T5,FALSE)</f>
        <v>1.1144315060000001</v>
      </c>
      <c r="J67" s="8">
        <f>VLOOKUP(F67,Résultats!$B$2:$AX$476,'T energie vecteurs'!T5,FALSE)</f>
        <v>7.0094211939999997</v>
      </c>
      <c r="K67" s="8">
        <f>VLOOKUP(G67,Résultats!$B$2:$AX$476,'T energie vecteurs'!T5,FALSE)</f>
        <v>7.260798662</v>
      </c>
      <c r="L67" s="96">
        <f t="shared" si="12"/>
        <v>15.384651362</v>
      </c>
      <c r="N67" s="150" t="s">
        <v>22</v>
      </c>
      <c r="O67" s="29">
        <f>('[2]Bilan 2035 AMS'!$W$46)/11.63</f>
        <v>0</v>
      </c>
      <c r="P67" s="28">
        <f>SUM('[2]Bilan 2035 AMS'!$W$41:$W$43)/11.63</f>
        <v>0.29595297360942058</v>
      </c>
      <c r="Q67" s="28">
        <f>('[2]Bilan 2035 AMS'!$W$13)/11.63</f>
        <v>8.3287092566459684</v>
      </c>
      <c r="R67" s="28">
        <f>('[2]Bilan 2035 AMS'!$W$22+'[2]Bilan 2035 AMS'!$W$30+SUM('[2]Bilan 2035 AMS'!$W$36:$W$40)+SUM('[2]Bilan 2035 AMS'!$W$44:$W$45)+'[2]Bilan 2035 AMS'!$W$47)/11.63</f>
        <v>5.8183910708262125</v>
      </c>
      <c r="S67" s="142">
        <f t="shared" si="13"/>
        <v>14.443053301081601</v>
      </c>
    </row>
    <row r="68" spans="2:20" s="3" customFormat="1" x14ac:dyDescent="0.25">
      <c r="B68" s="60"/>
      <c r="C68" s="147" t="s">
        <v>23</v>
      </c>
      <c r="D68"/>
      <c r="E68"/>
      <c r="F68"/>
      <c r="G68"/>
      <c r="H68" s="8">
        <f>SUM(H69:H71)</f>
        <v>3.7584336149999999</v>
      </c>
      <c r="I68" s="8">
        <f>SUM(I69:I71)</f>
        <v>20.108658026000001</v>
      </c>
      <c r="J68" s="8">
        <f>SUM(J69:J71)</f>
        <v>11.4052454155</v>
      </c>
      <c r="K68" s="8">
        <f>SUM(K69:K71)</f>
        <v>15.3814490928</v>
      </c>
      <c r="L68" s="96">
        <f t="shared" si="12"/>
        <v>50.653786149300004</v>
      </c>
      <c r="N68" s="150" t="s">
        <v>526</v>
      </c>
      <c r="O68" s="29">
        <f>O69+O70</f>
        <v>1.3911334709592624</v>
      </c>
      <c r="P68" s="28">
        <f t="shared" ref="P68:R68" si="14">P69+P70</f>
        <v>9.005548116801986</v>
      </c>
      <c r="Q68" s="28">
        <f t="shared" si="14"/>
        <v>11.209591158486214</v>
      </c>
      <c r="R68" s="28">
        <f t="shared" si="14"/>
        <v>12.668347584501593</v>
      </c>
      <c r="S68" s="142">
        <f t="shared" si="13"/>
        <v>34.274620330749059</v>
      </c>
    </row>
    <row r="69" spans="2:20" s="3" customFormat="1" x14ac:dyDescent="0.25">
      <c r="B69" s="60"/>
      <c r="C69" s="149" t="s">
        <v>24</v>
      </c>
      <c r="D69" t="s">
        <v>438</v>
      </c>
      <c r="E69" t="s">
        <v>439</v>
      </c>
      <c r="F69" t="s">
        <v>440</v>
      </c>
      <c r="G69" t="s">
        <v>441</v>
      </c>
      <c r="H69" s="16">
        <f>VLOOKUP(D69,Résultats!$B$2:$AX$476,'T energie vecteurs'!T5,FALSE)</f>
        <v>2.7316794259999999</v>
      </c>
      <c r="I69" s="16">
        <f>VLOOKUP(E69,Résultats!$B$2:$AX$476,'T energie vecteurs'!T5,FALSE)</f>
        <v>14.81683007</v>
      </c>
      <c r="J69" s="16">
        <f>VLOOKUP(F69,Résultats!$B$2:$AX$476,'T energie vecteurs'!T5,FALSE)</f>
        <v>11.0553753</v>
      </c>
      <c r="K69" s="16">
        <f>VLOOKUP(G69,Résultats!$B$2:$AX$476,'T energie vecteurs'!T5,FALSE)</f>
        <v>12.774057770000001</v>
      </c>
      <c r="L69" s="95">
        <f t="shared" si="12"/>
        <v>41.377942566000002</v>
      </c>
      <c r="N69" s="149" t="s">
        <v>527</v>
      </c>
      <c r="O69" s="143">
        <f>'[2]Bilan 2035 AMS'!$U$46/11.63</f>
        <v>0.3034226661306943</v>
      </c>
      <c r="P69" s="30">
        <f>SUM('[2]Bilan 2035 AMS'!$U$41:$U$43)/11.63</f>
        <v>0.87702223145539193</v>
      </c>
      <c r="Q69" s="30">
        <f>'[2]Bilan 2035 AMS'!$U$13/11.63</f>
        <v>11.209591158486214</v>
      </c>
      <c r="R69" s="30">
        <f>('[2]Bilan 2035 AMS'!$U$22+'[2]Bilan 2035 AMS'!$U$30+SUM('[2]Bilan 2035 AMS'!$U$36:$U$40)+SUM('[2]Bilan 2035 AMS'!$U$44:$U$45)+'[2]Bilan 2035 AMS'!$U$47)/11.63</f>
        <v>10.247916701535528</v>
      </c>
      <c r="S69" s="95">
        <f t="shared" si="13"/>
        <v>22.637952757607827</v>
      </c>
    </row>
    <row r="70" spans="2:20" s="3" customFormat="1" x14ac:dyDescent="0.25">
      <c r="B70" s="60"/>
      <c r="C70" s="149" t="s">
        <v>47</v>
      </c>
      <c r="D70" t="s">
        <v>442</v>
      </c>
      <c r="E70" t="s">
        <v>443</v>
      </c>
      <c r="F70" t="s">
        <v>444</v>
      </c>
      <c r="G70" t="s">
        <v>445</v>
      </c>
      <c r="H70" s="16">
        <f>VLOOKUP(D70,Résultats!$B$2:$AX$476,'T energie vecteurs'!T5,FALSE)</f>
        <v>1.026754189</v>
      </c>
      <c r="I70" s="16">
        <f>VLOOKUP(E70,Résultats!$B$2:$AX$476,'T energie vecteurs'!T5,FALSE)</f>
        <v>2.3261299179999999</v>
      </c>
      <c r="J70" s="16">
        <f>VLOOKUP(F70,Résultats!$B$2:$AX$476,'T energie vecteurs'!T5,FALSE)</f>
        <v>0</v>
      </c>
      <c r="K70" s="16">
        <f>VLOOKUP(G70,Résultats!$B$2:$AX$476,'T energie vecteurs'!T5,FALSE)</f>
        <v>2.2499064610000001</v>
      </c>
      <c r="L70" s="95">
        <f t="shared" si="12"/>
        <v>5.6027905679999996</v>
      </c>
      <c r="N70" s="149" t="s">
        <v>47</v>
      </c>
      <c r="O70" s="22">
        <f>'[2]Bilan 2035 AMS'!$E$52/11.63</f>
        <v>1.0877108048285682</v>
      </c>
      <c r="P70" s="16">
        <f>('[2]Bilan 2035 AMS'!$E$54+'[2]Bilan 2035 AMS'!$E$56)/11.63</f>
        <v>8.128525885346594</v>
      </c>
      <c r="Q70" s="16">
        <v>0</v>
      </c>
      <c r="R70" s="16">
        <f>('[2]Bilan 2035 AMS'!$E$53+'[2]Bilan 2035 AMS'!$E$55+'[2]Bilan 2035 AMS'!$E$57)/11.63</f>
        <v>2.4204308829660648</v>
      </c>
      <c r="S70" s="95">
        <f t="shared" si="13"/>
        <v>11.636667573141226</v>
      </c>
    </row>
    <row r="71" spans="2:20" s="3" customFormat="1" x14ac:dyDescent="0.25">
      <c r="B71" s="60"/>
      <c r="C71" s="149" t="s">
        <v>25</v>
      </c>
      <c r="D71" t="s">
        <v>446</v>
      </c>
      <c r="E71" t="s">
        <v>447</v>
      </c>
      <c r="F71" t="s">
        <v>448</v>
      </c>
      <c r="G71" t="s">
        <v>449</v>
      </c>
      <c r="H71" s="16">
        <f>VLOOKUP(D71,Résultats!$B$2:$AX$476,'T energie vecteurs'!T5,FALSE)</f>
        <v>0</v>
      </c>
      <c r="I71" s="16">
        <f>VLOOKUP(E71,Résultats!$B$2:$AX$476,'T energie vecteurs'!T5,FALSE)</f>
        <v>2.9656980380000002</v>
      </c>
      <c r="J71" s="16">
        <f>VLOOKUP(F71,Résultats!$B$2:$AX$476,'T energie vecteurs'!T5,FALSE)</f>
        <v>0.34987011550000002</v>
      </c>
      <c r="K71" s="16">
        <f>VLOOKUP(G71,Résultats!$B$2:$AX$476,'T energie vecteurs'!T5,FALSE)</f>
        <v>0.3574848618</v>
      </c>
      <c r="L71" s="95">
        <f t="shared" si="12"/>
        <v>3.6730530153000003</v>
      </c>
      <c r="N71" s="150" t="s">
        <v>25</v>
      </c>
      <c r="O71" s="29">
        <f>'[2]Bilan 2035 AMS'!$T$46/11.63</f>
        <v>0</v>
      </c>
      <c r="P71" s="28">
        <f>SUM('[2]Bilan 2035 AMS'!$T$41:$T$43)/11.63</f>
        <v>2.4228513277549277</v>
      </c>
      <c r="Q71" s="28">
        <f>'[2]Bilan 2035 AMS'!$T$13/11.63</f>
        <v>0.66316671372420477</v>
      </c>
      <c r="R71" s="28">
        <f>('[2]Bilan 2035 AMS'!$T$22+'[2]Bilan 2035 AMS'!$T$30+SUM('[2]Bilan 2035 AMS'!$T$36:$T$40)+SUM('[2]Bilan 2035 AMS'!$T$44:$T$45)+'[2]Bilan 2035 AMS'!$T$47)/11.63</f>
        <v>0.56933217653918211</v>
      </c>
      <c r="S71" s="142">
        <f t="shared" si="13"/>
        <v>3.6553502180183144</v>
      </c>
    </row>
    <row r="72" spans="2:20" s="3" customFormat="1" x14ac:dyDescent="0.25">
      <c r="B72" s="60"/>
      <c r="C72" s="23" t="s">
        <v>26</v>
      </c>
      <c r="D72" s="10"/>
      <c r="E72" s="10"/>
      <c r="F72" s="10"/>
      <c r="G72" s="10"/>
      <c r="H72" s="9">
        <f>SUM(H63,H66:H68)</f>
        <v>3.9281135954000002</v>
      </c>
      <c r="I72" s="9">
        <f>SUM(I63,I66:I68)</f>
        <v>64.198433124000005</v>
      </c>
      <c r="J72" s="9">
        <f>SUM(J63,J66:J68)</f>
        <v>35.659431098500001</v>
      </c>
      <c r="K72" s="9">
        <f>SUM(K63,K66:K68)</f>
        <v>42.054446147551104</v>
      </c>
      <c r="L72" s="98">
        <f t="shared" si="12"/>
        <v>145.84042396545112</v>
      </c>
      <c r="N72" s="151" t="s">
        <v>26</v>
      </c>
      <c r="O72" s="32">
        <f>O63+O66+O67+O68+O71</f>
        <v>1.3911334709592624</v>
      </c>
      <c r="P72" s="31">
        <f>P63+P66+P67+P68+P71</f>
        <v>32.372960722274421</v>
      </c>
      <c r="Q72" s="31">
        <f>Q63+Q66+Q67+Q68+Q71</f>
        <v>38.801947428286461</v>
      </c>
      <c r="R72" s="31">
        <f>R63+R66+R67+R68+R71</f>
        <v>37.975508970315509</v>
      </c>
      <c r="S72" s="144">
        <f t="shared" si="13"/>
        <v>110.54155059183566</v>
      </c>
    </row>
    <row r="73" spans="2:20" s="3" customFormat="1" x14ac:dyDescent="0.25">
      <c r="B73" s="60"/>
      <c r="K73" s="47"/>
    </row>
    <row r="74" spans="2:20" s="3" customFormat="1" x14ac:dyDescent="0.25">
      <c r="B74" s="60"/>
      <c r="K74" s="47"/>
    </row>
    <row r="75" spans="2:20" ht="31.5" x14ac:dyDescent="0.35">
      <c r="M75" s="19"/>
      <c r="N75" s="145">
        <v>2040</v>
      </c>
      <c r="O75" s="141" t="s">
        <v>36</v>
      </c>
      <c r="P75" s="76" t="s">
        <v>49</v>
      </c>
      <c r="Q75" s="76" t="s">
        <v>38</v>
      </c>
      <c r="R75" s="76" t="s">
        <v>48</v>
      </c>
      <c r="S75" s="93" t="s">
        <v>1</v>
      </c>
      <c r="T75" s="19"/>
    </row>
    <row r="76" spans="2:20" x14ac:dyDescent="0.25">
      <c r="M76" s="75"/>
      <c r="N76" s="150" t="s">
        <v>18</v>
      </c>
      <c r="O76" s="29">
        <f>'[2]Bilan 2040 AMS'!$X$46/11.63</f>
        <v>0</v>
      </c>
      <c r="P76" s="28">
        <f>SUM('[2]Bilan 2040 AMS'!$X$41:$X$43)/11.63</f>
        <v>11.523150470221623</v>
      </c>
      <c r="Q76" s="28">
        <f>'[2]Bilan 2040 AMS'!$X$13/11.63</f>
        <v>7.3604305439237443</v>
      </c>
      <c r="R76" s="28">
        <f>('[2]Bilan 2040 AMS'!$X$22+'[2]Bilan 2040 AMS'!$X$30+SUM('[2]Bilan 2040 AMS'!$X$36:$X$40)+SUM('[2]Bilan 2040 AMS'!$X$44:$X$45)+'[2]Bilan 2040 AMS'!$X$47)/11.63</f>
        <v>0.82036919362281002</v>
      </c>
      <c r="S76" s="142">
        <f>SUM(O76:R76)</f>
        <v>19.703950207768177</v>
      </c>
      <c r="T76" s="75"/>
    </row>
    <row r="77" spans="2:20" x14ac:dyDescent="0.25">
      <c r="M77" s="16"/>
      <c r="N77" s="148" t="s">
        <v>19</v>
      </c>
      <c r="O77" s="143"/>
      <c r="P77" s="16"/>
      <c r="Q77" s="34"/>
      <c r="R77" s="16"/>
      <c r="S77" s="95"/>
      <c r="T77" s="16"/>
    </row>
    <row r="78" spans="2:20" x14ac:dyDescent="0.25">
      <c r="M78" s="16"/>
      <c r="N78" s="149" t="s">
        <v>20</v>
      </c>
      <c r="O78" s="143"/>
      <c r="P78" s="16"/>
      <c r="Q78" s="34"/>
      <c r="R78" s="16"/>
      <c r="S78" s="95"/>
      <c r="T78" s="16"/>
    </row>
    <row r="79" spans="2:20" x14ac:dyDescent="0.25">
      <c r="M79" s="75"/>
      <c r="N79" s="150" t="s">
        <v>21</v>
      </c>
      <c r="O79" s="29">
        <f>'[2]Bilan 2040 AMS'!$V$46/11.63</f>
        <v>0</v>
      </c>
      <c r="P79" s="28">
        <f>SUM('[2]Bilan 2040 AMS'!$V$41:$V$43)/11.63</f>
        <v>0.19376684200489136</v>
      </c>
      <c r="Q79" s="28">
        <f>'[2]Bilan 2040 AMS'!$V$13/11.63</f>
        <v>12.85664909149545</v>
      </c>
      <c r="R79" s="28">
        <f>('[2]Bilan 2040 AMS'!$V$22+'[2]Bilan 2040 AMS'!$V$30+SUM('[2]Bilan 2040 AMS'!$V$36:$V$40)+SUM('[2]Bilan 2040 AMS'!$V$44:$V$45)+'[2]Bilan 2040 AMS'!$V$47)/11.63</f>
        <v>17.88565150255387</v>
      </c>
      <c r="S79" s="142">
        <f t="shared" ref="S79:S85" si="15">SUM(O79:R79)</f>
        <v>30.936067436054209</v>
      </c>
      <c r="T79" s="75"/>
    </row>
    <row r="80" spans="2:20" x14ac:dyDescent="0.25">
      <c r="M80" s="75"/>
      <c r="N80" s="150" t="s">
        <v>22</v>
      </c>
      <c r="O80" s="29">
        <f>('[2]Bilan 2040 AMS'!$W$46)/11.63</f>
        <v>0</v>
      </c>
      <c r="P80" s="28">
        <f>SUM('[2]Bilan 2040 AMS'!$W$41:$W$43)/11.63</f>
        <v>0.11521464135896119</v>
      </c>
      <c r="Q80" s="28">
        <f>('[2]Bilan 2040 AMS'!$W$13)/11.63</f>
        <v>7.9301963623766705</v>
      </c>
      <c r="R80" s="28">
        <f>('[2]Bilan 2040 AMS'!$W$22+'[2]Bilan 2040 AMS'!$W$30+SUM('[2]Bilan 2040 AMS'!$W$36:$W$40)+SUM('[2]Bilan 2040 AMS'!$W$44:$W$45)+'[2]Bilan 2040 AMS'!$W$47)/11.63</f>
        <v>5.8749549721390419</v>
      </c>
      <c r="S80" s="142">
        <f t="shared" si="15"/>
        <v>13.920365975874674</v>
      </c>
      <c r="T80" s="75"/>
    </row>
    <row r="81" spans="3:20" x14ac:dyDescent="0.25">
      <c r="M81" s="75"/>
      <c r="N81" s="150" t="s">
        <v>526</v>
      </c>
      <c r="O81" s="29">
        <f>O82+O83</f>
        <v>1.0663889333372438</v>
      </c>
      <c r="P81" s="28">
        <f t="shared" ref="P81:R81" si="16">P82+P83</f>
        <v>7.9766529525380374</v>
      </c>
      <c r="Q81" s="28">
        <f t="shared" si="16"/>
        <v>11.573158932200231</v>
      </c>
      <c r="R81" s="28">
        <f t="shared" si="16"/>
        <v>12.414361661716427</v>
      </c>
      <c r="S81" s="142">
        <f t="shared" si="15"/>
        <v>33.030562479791939</v>
      </c>
      <c r="T81" s="75"/>
    </row>
    <row r="82" spans="3:20" x14ac:dyDescent="0.25">
      <c r="M82" s="16"/>
      <c r="N82" s="149" t="s">
        <v>527</v>
      </c>
      <c r="O82" s="143">
        <f>'[2]Bilan 2040 AMS'!$U$46/11.63</f>
        <v>0.23939709850813815</v>
      </c>
      <c r="P82" s="30">
        <f>SUM('[2]Bilan 2040 AMS'!$U$41:$U$43)/11.63</f>
        <v>0.63084948483483205</v>
      </c>
      <c r="Q82" s="30">
        <f>'[2]Bilan 2040 AMS'!$U$13/11.63</f>
        <v>11.573158932200231</v>
      </c>
      <c r="R82" s="30">
        <f>('[2]Bilan 2040 AMS'!$U$22+'[2]Bilan 2040 AMS'!$U$30+SUM('[2]Bilan 2040 AMS'!$U$36:$U$40)+SUM('[2]Bilan 2040 AMS'!$U$44:$U$45)+'[2]Bilan 2040 AMS'!$U$47)/11.63</f>
        <v>9.450455548627243</v>
      </c>
      <c r="S82" s="95">
        <f t="shared" si="15"/>
        <v>21.893861064170444</v>
      </c>
      <c r="T82" s="16"/>
    </row>
    <row r="83" spans="3:20" x14ac:dyDescent="0.25">
      <c r="M83" s="16"/>
      <c r="N83" s="149" t="s">
        <v>47</v>
      </c>
      <c r="O83" s="22">
        <f>'[2]Bilan 2040 AMS'!$E$52/11.63</f>
        <v>0.82699183482910565</v>
      </c>
      <c r="P83" s="16">
        <f>('[2]Bilan 2040 AMS'!$E$54+'[2]Bilan 2040 AMS'!$E$56)/11.63</f>
        <v>7.3458034677032051</v>
      </c>
      <c r="Q83" s="16">
        <v>0</v>
      </c>
      <c r="R83" s="16">
        <f>('[2]Bilan 2040 AMS'!$E$53+'[2]Bilan 2040 AMS'!$E$55+'[2]Bilan 2040 AMS'!$E$57)/11.63</f>
        <v>2.9639061130891839</v>
      </c>
      <c r="S83" s="95">
        <f t="shared" si="15"/>
        <v>11.136701415621495</v>
      </c>
      <c r="T83" s="16"/>
    </row>
    <row r="84" spans="3:20" x14ac:dyDescent="0.25">
      <c r="M84" s="16"/>
      <c r="N84" s="150" t="s">
        <v>25</v>
      </c>
      <c r="O84" s="29">
        <f>'[2]Bilan 2040 AMS'!$T$46/11.63</f>
        <v>0</v>
      </c>
      <c r="P84" s="28">
        <f>SUM('[2]Bilan 2040 AMS'!$T$41:$T$43)/11.63</f>
        <v>2.1409186750914735</v>
      </c>
      <c r="Q84" s="28">
        <f>'[2]Bilan 2040 AMS'!$T$13/11.63</f>
        <v>0.66734563361970334</v>
      </c>
      <c r="R84" s="28">
        <f>('[2]Bilan 2040 AMS'!$T$22+'[2]Bilan 2040 AMS'!$T$30+SUM('[2]Bilan 2040 AMS'!$T$36:$T$40)+SUM('[2]Bilan 2040 AMS'!$T$44:$T$45)+'[2]Bilan 2040 AMS'!$T$47)/11.63</f>
        <v>0.67058891315334579</v>
      </c>
      <c r="S84" s="142">
        <f t="shared" si="15"/>
        <v>3.4788532218645227</v>
      </c>
      <c r="T84" s="16"/>
    </row>
    <row r="85" spans="3:20" x14ac:dyDescent="0.25">
      <c r="M85" s="79"/>
      <c r="N85" s="151" t="s">
        <v>26</v>
      </c>
      <c r="O85" s="32">
        <f>O76+O79+O80+O81+O84</f>
        <v>1.0663889333372438</v>
      </c>
      <c r="P85" s="31">
        <f>P76+P79+P80+P81+P84</f>
        <v>21.949703581214987</v>
      </c>
      <c r="Q85" s="31">
        <f>Q76+Q79+Q80+Q81+Q84</f>
        <v>40.387780563615799</v>
      </c>
      <c r="R85" s="31">
        <f>R76+R79+R80+R81+R84</f>
        <v>37.665926243185496</v>
      </c>
      <c r="S85" s="144">
        <f t="shared" si="15"/>
        <v>101.06979932135353</v>
      </c>
      <c r="T85" s="79"/>
    </row>
    <row r="86" spans="3:20" s="3" customFormat="1" x14ac:dyDescent="0.25"/>
    <row r="87" spans="3:20" s="3" customFormat="1" x14ac:dyDescent="0.25"/>
    <row r="88" spans="3:20" ht="31.5" x14ac:dyDescent="0.35">
      <c r="C88" s="145">
        <v>2050</v>
      </c>
      <c r="D88" s="146"/>
      <c r="E88" s="146"/>
      <c r="F88" s="146"/>
      <c r="G88" s="146"/>
      <c r="H88" s="76" t="s">
        <v>36</v>
      </c>
      <c r="I88" s="76" t="s">
        <v>49</v>
      </c>
      <c r="J88" s="76" t="s">
        <v>38</v>
      </c>
      <c r="K88" s="76" t="s">
        <v>48</v>
      </c>
      <c r="L88" s="93" t="s">
        <v>1</v>
      </c>
      <c r="M88" s="19"/>
      <c r="N88" s="145">
        <v>2050</v>
      </c>
      <c r="O88" s="141" t="s">
        <v>36</v>
      </c>
      <c r="P88" s="76" t="s">
        <v>49</v>
      </c>
      <c r="Q88" s="76" t="s">
        <v>38</v>
      </c>
      <c r="R88" s="76" t="s">
        <v>48</v>
      </c>
      <c r="S88" s="93" t="s">
        <v>1</v>
      </c>
      <c r="T88" s="19"/>
    </row>
    <row r="89" spans="3:20" x14ac:dyDescent="0.25">
      <c r="C89" s="147" t="s">
        <v>18</v>
      </c>
      <c r="H89" s="8">
        <f>SUM(H90:H91)</f>
        <v>0</v>
      </c>
      <c r="I89" s="8">
        <f>SUM(I90:I91)</f>
        <v>29.941515301999999</v>
      </c>
      <c r="J89" s="8">
        <f>SUM(J90:J91)</f>
        <v>6.8470303890000004</v>
      </c>
      <c r="K89" s="8">
        <f>SUM(K90:K91)</f>
        <v>1.4270619081881</v>
      </c>
      <c r="L89" s="96">
        <f t="shared" ref="L89:L98" si="17">SUM(H89:K89)</f>
        <v>38.215607599188097</v>
      </c>
      <c r="M89" s="75"/>
      <c r="N89" s="150" t="s">
        <v>18</v>
      </c>
      <c r="O89" s="29">
        <f>'[2]Bilan 2050 AMS'!$X$46/11.63</f>
        <v>0</v>
      </c>
      <c r="P89" s="28">
        <f>SUM('[2]Bilan 2050 AMS'!$X$41:$X$43)/11.63</f>
        <v>1.3985435581551227</v>
      </c>
      <c r="Q89" s="28">
        <f>'[2]Bilan 2050 AMS'!$X$13/11.63</f>
        <v>9.4962816335190112</v>
      </c>
      <c r="R89" s="28">
        <f>('[2]Bilan 2050 AMS'!$X$22+'[2]Bilan 2050 AMS'!$X$30+SUM('[2]Bilan 2050 AMS'!$X$36:$X$40)+SUM('[2]Bilan 2050 AMS'!$X$44:$X$45)+'[2]Bilan 2050 AMS'!$X$47)/11.63</f>
        <v>0.90796012430314721</v>
      </c>
      <c r="S89" s="142">
        <f>SUM(O89:R89)</f>
        <v>11.80278531597728</v>
      </c>
      <c r="T89" s="270"/>
    </row>
    <row r="90" spans="3:20" x14ac:dyDescent="0.25">
      <c r="C90" s="148" t="s">
        <v>19</v>
      </c>
      <c r="D90" t="s">
        <v>422</v>
      </c>
      <c r="E90" t="s">
        <v>423</v>
      </c>
      <c r="F90" t="s">
        <v>424</v>
      </c>
      <c r="G90" t="s">
        <v>425</v>
      </c>
      <c r="H90" s="16">
        <f>VLOOKUP(D90,Résultats!$B$2:$AX$476,'T energie vecteurs'!W5,FALSE)</f>
        <v>0</v>
      </c>
      <c r="I90" s="16">
        <f>VLOOKUP(E90,Résultats!$B$2:$AX$476,'T energie vecteurs'!W5,FALSE)</f>
        <v>8.1379925620000009</v>
      </c>
      <c r="J90" s="16">
        <f>VLOOKUP(F90,Résultats!$B$2:$AX$476,'T energie vecteurs'!W5,FALSE)</f>
        <v>5.0531647780000002</v>
      </c>
      <c r="K90" s="16">
        <f>VLOOKUP(G90,Résultats!$B$2:$AX$476,'T energie vecteurs'!W5,FALSE)</f>
        <v>4.0638188099999999E-5</v>
      </c>
      <c r="L90" s="95">
        <f>SUM(H90:K90)</f>
        <v>13.1911979781881</v>
      </c>
      <c r="M90" s="16"/>
      <c r="N90" s="148" t="s">
        <v>19</v>
      </c>
      <c r="O90" s="143"/>
      <c r="P90" s="16"/>
      <c r="Q90" s="34"/>
      <c r="R90" s="16"/>
      <c r="S90" s="95"/>
      <c r="T90" s="270"/>
    </row>
    <row r="91" spans="3:20" x14ac:dyDescent="0.25">
      <c r="C91" s="149" t="s">
        <v>20</v>
      </c>
      <c r="D91" t="s">
        <v>426</v>
      </c>
      <c r="E91" t="s">
        <v>427</v>
      </c>
      <c r="F91" t="s">
        <v>428</v>
      </c>
      <c r="G91" t="s">
        <v>429</v>
      </c>
      <c r="H91" s="16">
        <f>VLOOKUP(D91,Résultats!$B$2:$AX$476,'T energie vecteurs'!W5,FALSE)</f>
        <v>0</v>
      </c>
      <c r="I91" s="16">
        <f>VLOOKUP(E91,Résultats!$B$2:$AX$476,'T energie vecteurs'!W5,FALSE)</f>
        <v>21.803522739999998</v>
      </c>
      <c r="J91" s="16">
        <f>VLOOKUP(F91,Résultats!$B$2:$AX$476,'T energie vecteurs'!W5,FALSE)</f>
        <v>1.793865611</v>
      </c>
      <c r="K91" s="16">
        <f>VLOOKUP(G91,Résultats!$B$2:$AX$476,'T energie vecteurs'!W5,FALSE)</f>
        <v>1.42702127</v>
      </c>
      <c r="L91" s="95">
        <f>SUM(H91:K91)</f>
        <v>25.024409621</v>
      </c>
      <c r="M91" s="16"/>
      <c r="N91" s="149" t="s">
        <v>20</v>
      </c>
      <c r="O91" s="143"/>
      <c r="P91" s="16"/>
      <c r="Q91" s="34"/>
      <c r="R91" s="16"/>
      <c r="S91" s="95"/>
      <c r="T91" s="270"/>
    </row>
    <row r="92" spans="3:20" x14ac:dyDescent="0.25">
      <c r="C92" s="147" t="s">
        <v>21</v>
      </c>
      <c r="D92" t="s">
        <v>430</v>
      </c>
      <c r="E92" t="s">
        <v>431</v>
      </c>
      <c r="F92" t="s">
        <v>432</v>
      </c>
      <c r="G92" t="s">
        <v>433</v>
      </c>
      <c r="H92" s="8">
        <f>VLOOKUP(D92,Résultats!$B$2:$AX$476,'T energie vecteurs'!W5,FALSE)</f>
        <v>0.13005123020000001</v>
      </c>
      <c r="I92" s="8">
        <f>VLOOKUP(E92,Résultats!$B$2:$AX$476,'T energie vecteurs'!W5,FALSE)</f>
        <v>4.1252611960000003</v>
      </c>
      <c r="J92" s="8">
        <f>VLOOKUP(F92,Résultats!$B$2:$AX$476,'T energie vecteurs'!W5,FALSE)</f>
        <v>15.006683840000001</v>
      </c>
      <c r="K92" s="8">
        <f>VLOOKUP(G92,Résultats!$B$2:$AX$476,'T energie vecteurs'!W5,FALSE)+8</f>
        <v>17.719557798</v>
      </c>
      <c r="L92" s="96">
        <f t="shared" si="17"/>
        <v>36.981554064199997</v>
      </c>
      <c r="M92" s="75"/>
      <c r="N92" s="150" t="s">
        <v>21</v>
      </c>
      <c r="O92" s="29">
        <f>'[2]Bilan 2050 AMS'!$V$46/11.63</f>
        <v>0</v>
      </c>
      <c r="P92" s="28">
        <f>SUM('[2]Bilan 2050 AMS'!$V$41:$V$43)/11.63</f>
        <v>1.6616930926769611E-2</v>
      </c>
      <c r="Q92" s="28">
        <f>'[2]Bilan 2050 AMS'!$V$13/11.63</f>
        <v>11.097613013386876</v>
      </c>
      <c r="R92" s="28">
        <f>('[2]Bilan 2050 AMS'!$V$22+'[2]Bilan 2050 AMS'!$V$30+SUM('[2]Bilan 2050 AMS'!$V$36:$V$40)+SUM('[2]Bilan 2050 AMS'!$V$44:$V$45)+'[2]Bilan 2050 AMS'!$V$47)/11.63</f>
        <v>17.665401848404688</v>
      </c>
      <c r="S92" s="142">
        <f t="shared" ref="S92:S98" si="18">SUM(O92:R92)</f>
        <v>28.779631792718334</v>
      </c>
      <c r="T92" s="270"/>
    </row>
    <row r="93" spans="3:20" x14ac:dyDescent="0.25">
      <c r="C93" s="147" t="s">
        <v>22</v>
      </c>
      <c r="D93" t="s">
        <v>434</v>
      </c>
      <c r="E93" t="s">
        <v>435</v>
      </c>
      <c r="F93" t="s">
        <v>436</v>
      </c>
      <c r="G93" t="s">
        <v>437</v>
      </c>
      <c r="H93" s="8">
        <f>VLOOKUP(D93,Résultats!$B$2:$AX$476,'T energie vecteurs'!W5,FALSE)</f>
        <v>0</v>
      </c>
      <c r="I93" s="8">
        <f>VLOOKUP(E93,Résultats!$B$2:$AX$476,'T energie vecteurs'!W5,FALSE)</f>
        <v>0.96496670340000001</v>
      </c>
      <c r="J93" s="8">
        <f>VLOOKUP(F93,Résultats!$B$2:$AX$476,'T energie vecteurs'!W5,FALSE)</f>
        <v>5.8523137820000004</v>
      </c>
      <c r="K93" s="8">
        <f>VLOOKUP(G93,Résultats!$B$2:$AX$476,'T energie vecteurs'!W5,FALSE)</f>
        <v>5.6721916080000003</v>
      </c>
      <c r="L93" s="96">
        <f t="shared" si="17"/>
        <v>12.4894720934</v>
      </c>
      <c r="M93" s="75"/>
      <c r="N93" s="150" t="s">
        <v>22</v>
      </c>
      <c r="O93" s="29">
        <f>('[2]Bilan 2050 AMS'!$W$46)/11.63</f>
        <v>0</v>
      </c>
      <c r="P93" s="28">
        <f>SUM('[2]Bilan 2050 AMS'!$W$41:$W$43)/11.63</f>
        <v>1.1267336638591747E-2</v>
      </c>
      <c r="Q93" s="28">
        <f>('[2]Bilan 2050 AMS'!$W$13)/11.63</f>
        <v>7.0135260544850855</v>
      </c>
      <c r="R93" s="28">
        <f>('[2]Bilan 2050 AMS'!$W$22+'[2]Bilan 2050 AMS'!$W$30+SUM('[2]Bilan 2050 AMS'!$W$36:$W$40)+SUM('[2]Bilan 2050 AMS'!$W$44:$W$45)+'[2]Bilan 2050 AMS'!$W$47)/11.63</f>
        <v>5.3974994937181009</v>
      </c>
      <c r="S93" s="142">
        <f t="shared" si="18"/>
        <v>12.422292884841777</v>
      </c>
      <c r="T93" s="270"/>
    </row>
    <row r="94" spans="3:20" x14ac:dyDescent="0.25">
      <c r="C94" s="147" t="s">
        <v>23</v>
      </c>
      <c r="H94" s="8">
        <f>SUM(H95:H97)</f>
        <v>4.8668074610000005</v>
      </c>
      <c r="I94" s="8">
        <f>SUM(I95:I97)</f>
        <v>24.878892058000002</v>
      </c>
      <c r="J94" s="8">
        <f>SUM(J95:J97)</f>
        <v>15.109021155600001</v>
      </c>
      <c r="K94" s="8">
        <f>SUM(K95:K97)</f>
        <v>18.763297311199999</v>
      </c>
      <c r="L94" s="96">
        <f t="shared" si="17"/>
        <v>63.618017985800002</v>
      </c>
      <c r="M94" s="75"/>
      <c r="N94" s="150" t="s">
        <v>526</v>
      </c>
      <c r="O94" s="29">
        <f>O95+O96</f>
        <v>0.50999043873635208</v>
      </c>
      <c r="P94" s="28">
        <f t="shared" ref="P94:R94" si="19">P95+P96</f>
        <v>6.210920806222556</v>
      </c>
      <c r="Q94" s="28">
        <f t="shared" si="19"/>
        <v>11.841180566367466</v>
      </c>
      <c r="R94" s="28">
        <f t="shared" si="19"/>
        <v>11.611861398619791</v>
      </c>
      <c r="S94" s="142">
        <f t="shared" si="18"/>
        <v>30.173953209946166</v>
      </c>
      <c r="T94" s="270"/>
    </row>
    <row r="95" spans="3:20" x14ac:dyDescent="0.25">
      <c r="C95" s="149" t="s">
        <v>24</v>
      </c>
      <c r="D95" t="s">
        <v>438</v>
      </c>
      <c r="E95" t="s">
        <v>439</v>
      </c>
      <c r="F95" t="s">
        <v>440</v>
      </c>
      <c r="G95" t="s">
        <v>441</v>
      </c>
      <c r="H95" s="16">
        <f>VLOOKUP(D95,Résultats!$B$2:$AX$476,'T energie vecteurs'!W5,FALSE)</f>
        <v>3.5677467350000001</v>
      </c>
      <c r="I95" s="16">
        <f>VLOOKUP(E95,Résultats!$B$2:$AX$476,'T energie vecteurs'!W5,FALSE)</f>
        <v>18.188494680000002</v>
      </c>
      <c r="J95" s="16">
        <f>VLOOKUP(F95,Résultats!$B$2:$AX$476,'T energie vecteurs'!W5,FALSE)</f>
        <v>14.65554369</v>
      </c>
      <c r="K95" s="16">
        <f>VLOOKUP(G95,Résultats!$B$2:$AX$476,'T energie vecteurs'!W5,FALSE)</f>
        <v>15.423143809999999</v>
      </c>
      <c r="L95" s="95">
        <f t="shared" si="17"/>
        <v>51.834928914999999</v>
      </c>
      <c r="M95" s="16"/>
      <c r="N95" s="149" t="s">
        <v>527</v>
      </c>
      <c r="O95" s="143">
        <f>'[2]Bilan 2050 AMS'!$U$46/11.63</f>
        <v>0.11044156358856616</v>
      </c>
      <c r="P95" s="30">
        <f>SUM('[2]Bilan 2050 AMS'!$U$41:$U$43)/11.63</f>
        <v>0.17957005331488499</v>
      </c>
      <c r="Q95" s="30">
        <f>'[2]Bilan 2050 AMS'!$U$13/11.63</f>
        <v>11.841180566367466</v>
      </c>
      <c r="R95" s="30">
        <f>('[2]Bilan 2050 AMS'!$U$22+'[2]Bilan 2050 AMS'!$U$30+SUM('[2]Bilan 2050 AMS'!$U$36:$U$40)+SUM('[2]Bilan 2050 AMS'!$U$44:$U$45)+'[2]Bilan 2050 AMS'!$U$47)/11.63</f>
        <v>7.9200329817239066</v>
      </c>
      <c r="S95" s="95">
        <f t="shared" si="18"/>
        <v>20.051225164994825</v>
      </c>
      <c r="T95" s="270"/>
    </row>
    <row r="96" spans="3:20" x14ac:dyDescent="0.25">
      <c r="C96" s="149" t="s">
        <v>47</v>
      </c>
      <c r="D96" t="s">
        <v>442</v>
      </c>
      <c r="E96" t="s">
        <v>443</v>
      </c>
      <c r="F96" t="s">
        <v>444</v>
      </c>
      <c r="G96" t="s">
        <v>445</v>
      </c>
      <c r="H96" s="16">
        <f>VLOOKUP(D96,Résultats!$B$2:$AX$476,'T energie vecteurs'!W5,FALSE)</f>
        <v>1.299060726</v>
      </c>
      <c r="I96" s="16">
        <f>VLOOKUP(E96,Résultats!$B$2:$AX$476,'T energie vecteurs'!W5,FALSE)</f>
        <v>3.0603382090000002</v>
      </c>
      <c r="J96" s="16">
        <f>VLOOKUP(F96,Résultats!$B$2:$AX$476,'T energie vecteurs'!W5,FALSE)</f>
        <v>0</v>
      </c>
      <c r="K96" s="16">
        <f>VLOOKUP(G96,Résultats!$B$2:$AX$476,'T energie vecteurs'!W5,FALSE)</f>
        <v>2.9050249699999999</v>
      </c>
      <c r="L96" s="95">
        <f t="shared" si="17"/>
        <v>7.2644239049999992</v>
      </c>
      <c r="M96" s="16"/>
      <c r="N96" s="149" t="s">
        <v>47</v>
      </c>
      <c r="O96" s="22">
        <f>'[2]Bilan 2050 AMS'!$E$52/11.63</f>
        <v>0.39954887514778586</v>
      </c>
      <c r="P96" s="16">
        <f>('[2]Bilan 2050 AMS'!$E$54+'[2]Bilan 2050 AMS'!$E$56)/11.63</f>
        <v>6.0313507529076711</v>
      </c>
      <c r="Q96" s="16">
        <v>0</v>
      </c>
      <c r="R96" s="16">
        <f>('[2]Bilan 2050 AMS'!$E$53+'[2]Bilan 2050 AMS'!$E$55+'[2]Bilan 2050 AMS'!$E$57)/11.63</f>
        <v>3.691828416895885</v>
      </c>
      <c r="S96" s="95">
        <f t="shared" si="18"/>
        <v>10.122728044951341</v>
      </c>
      <c r="T96" s="270"/>
    </row>
    <row r="97" spans="3:20" x14ac:dyDescent="0.25">
      <c r="C97" s="149" t="s">
        <v>25</v>
      </c>
      <c r="D97" t="s">
        <v>446</v>
      </c>
      <c r="E97" t="s">
        <v>447</v>
      </c>
      <c r="F97" t="s">
        <v>448</v>
      </c>
      <c r="G97" t="s">
        <v>449</v>
      </c>
      <c r="H97" s="16">
        <f>VLOOKUP(D97,Résultats!$B$2:$AX$476,'T energie vecteurs'!W5,FALSE)</f>
        <v>0</v>
      </c>
      <c r="I97" s="16">
        <f>VLOOKUP(E97,Résultats!$B$2:$AX$476,'T energie vecteurs'!W5,FALSE)</f>
        <v>3.6300591689999999</v>
      </c>
      <c r="J97" s="16">
        <f>VLOOKUP(F97,Résultats!$B$2:$AX$476,'T energie vecteurs'!W5,FALSE)</f>
        <v>0.45347746560000002</v>
      </c>
      <c r="K97" s="16">
        <f>VLOOKUP(G97,Résultats!$B$2:$AX$476,'T energie vecteurs'!W5,FALSE)</f>
        <v>0.4351285312</v>
      </c>
      <c r="L97" s="95">
        <f t="shared" si="17"/>
        <v>4.5186651657999999</v>
      </c>
      <c r="M97" s="16"/>
      <c r="N97" s="150" t="s">
        <v>25</v>
      </c>
      <c r="O97" s="29">
        <f>'[2]Bilan 2050 AMS'!$T$46/11.63</f>
        <v>0</v>
      </c>
      <c r="P97" s="28">
        <f>SUM('[2]Bilan 2050 AMS'!$T$41:$T$43)/11.63</f>
        <v>1.4717761593144036</v>
      </c>
      <c r="Q97" s="28">
        <f>'[2]Bilan 2050 AMS'!$T$13/11.63</f>
        <v>0.67462774966663508</v>
      </c>
      <c r="R97" s="28">
        <f>('[2]Bilan 2050 AMS'!$T$22+'[2]Bilan 2050 AMS'!$T$30+SUM('[2]Bilan 2050 AMS'!$T$36:$T$40)+SUM('[2]Bilan 2050 AMS'!$T$44:$T$45)+'[2]Bilan 2050 AMS'!$T$47)/11.63</f>
        <v>0.8884159129156487</v>
      </c>
      <c r="S97" s="142">
        <f t="shared" si="18"/>
        <v>3.0348198218966873</v>
      </c>
      <c r="T97" s="270"/>
    </row>
    <row r="98" spans="3:20" x14ac:dyDescent="0.25">
      <c r="C98" s="23" t="s">
        <v>26</v>
      </c>
      <c r="D98" s="10"/>
      <c r="E98" s="10"/>
      <c r="F98" s="10"/>
      <c r="G98" s="10"/>
      <c r="H98" s="9">
        <f>SUM(H89,H92:H94)</f>
        <v>4.9968586912000008</v>
      </c>
      <c r="I98" s="9">
        <f>SUM(I89,I92:I94)</f>
        <v>59.910635259399996</v>
      </c>
      <c r="J98" s="9">
        <f>SUM(J89,J92:J94)</f>
        <v>42.815049166600005</v>
      </c>
      <c r="K98" s="9">
        <f>SUM(K89,K92:K94)</f>
        <v>43.582108625388102</v>
      </c>
      <c r="L98" s="98">
        <f t="shared" si="17"/>
        <v>151.30465174258811</v>
      </c>
      <c r="M98" s="79"/>
      <c r="N98" s="151" t="s">
        <v>26</v>
      </c>
      <c r="O98" s="32">
        <f>O89+O92+O93+O94+O97</f>
        <v>0.50999043873635208</v>
      </c>
      <c r="P98" s="31">
        <f>P89+P92+P93+P94+P97</f>
        <v>9.1091247912574431</v>
      </c>
      <c r="Q98" s="31">
        <f>Q89+Q92+Q93+Q94+Q97</f>
        <v>40.123229017425068</v>
      </c>
      <c r="R98" s="31">
        <f>R89+R92+R93+R94+R97</f>
        <v>36.471138777961372</v>
      </c>
      <c r="S98" s="144">
        <f t="shared" si="18"/>
        <v>86.213483025380242</v>
      </c>
      <c r="T98" s="79"/>
    </row>
    <row r="99" spans="3:20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O99" s="77"/>
      <c r="P99" s="77"/>
      <c r="Q99" s="77"/>
      <c r="R99" s="78"/>
      <c r="S99" s="45"/>
    </row>
    <row r="100" spans="3:20" x14ac:dyDescent="0.25">
      <c r="C100" s="3"/>
      <c r="D100" s="3"/>
      <c r="E100" s="3"/>
      <c r="F100" s="3">
        <f>0.1/0.028*51.84</f>
        <v>185.14285714285717</v>
      </c>
      <c r="G100" s="3"/>
      <c r="H100" s="3"/>
      <c r="I100" s="3"/>
      <c r="J100" s="3"/>
      <c r="K100" s="3"/>
      <c r="L100" s="3"/>
      <c r="M100" s="3"/>
      <c r="O100" s="3"/>
      <c r="P100" s="3"/>
      <c r="Q100" s="3"/>
      <c r="R100" s="3"/>
      <c r="S100" s="3"/>
    </row>
    <row r="101" spans="3:20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O101" s="3"/>
      <c r="P101" s="3"/>
      <c r="Q101" s="3"/>
      <c r="R101" s="3"/>
      <c r="S101" s="3"/>
    </row>
    <row r="102" spans="3:20" s="3" customFormat="1" x14ac:dyDescent="0.25">
      <c r="C102" s="60" t="s">
        <v>524</v>
      </c>
      <c r="F102" s="3">
        <f>0.1/0.028*51.84</f>
        <v>185.14285714285717</v>
      </c>
      <c r="N102" s="60" t="s">
        <v>525</v>
      </c>
    </row>
    <row r="103" spans="3:20" s="3" customFormat="1" ht="31.5" x14ac:dyDescent="0.35">
      <c r="C103" s="145">
        <v>2050</v>
      </c>
      <c r="D103" s="146"/>
      <c r="E103" s="146"/>
      <c r="F103" s="146"/>
      <c r="G103" s="146"/>
      <c r="H103" s="76" t="s">
        <v>36</v>
      </c>
      <c r="I103" s="76" t="s">
        <v>49</v>
      </c>
      <c r="J103" s="76" t="s">
        <v>38</v>
      </c>
      <c r="K103" s="76" t="s">
        <v>48</v>
      </c>
      <c r="L103" s="93" t="s">
        <v>1</v>
      </c>
      <c r="N103" s="145">
        <v>2050</v>
      </c>
      <c r="O103" s="141" t="s">
        <v>36</v>
      </c>
      <c r="P103" s="76" t="s">
        <v>49</v>
      </c>
      <c r="Q103" s="76" t="s">
        <v>38</v>
      </c>
      <c r="R103" s="76" t="s">
        <v>48</v>
      </c>
      <c r="S103" s="93" t="s">
        <v>1</v>
      </c>
    </row>
    <row r="104" spans="3:20" s="3" customFormat="1" x14ac:dyDescent="0.25">
      <c r="C104" s="276" t="s">
        <v>18</v>
      </c>
      <c r="D104" s="277"/>
      <c r="E104" s="277"/>
      <c r="F104" s="277"/>
      <c r="G104" s="277"/>
      <c r="H104" s="278" t="e">
        <f>H89-#REF!</f>
        <v>#REF!</v>
      </c>
      <c r="I104" s="278" t="e">
        <f>I89-#REF!</f>
        <v>#REF!</v>
      </c>
      <c r="J104" s="278" t="e">
        <f>J89-#REF!</f>
        <v>#REF!</v>
      </c>
      <c r="K104" s="278" t="e">
        <f>K89-#REF!</f>
        <v>#REF!</v>
      </c>
      <c r="L104" s="279" t="e">
        <f>L89-#REF!</f>
        <v>#REF!</v>
      </c>
      <c r="N104" s="276" t="s">
        <v>18</v>
      </c>
      <c r="O104" s="285">
        <f>H89-O89</f>
        <v>0</v>
      </c>
      <c r="P104" s="286">
        <f t="shared" ref="P104:S113" si="20">I89-P89</f>
        <v>28.542971743844877</v>
      </c>
      <c r="Q104" s="286">
        <f t="shared" si="20"/>
        <v>-2.6492512445190108</v>
      </c>
      <c r="R104" s="286">
        <f t="shared" si="20"/>
        <v>0.51910178388495276</v>
      </c>
      <c r="S104" s="287">
        <f t="shared" si="20"/>
        <v>26.412822283210815</v>
      </c>
    </row>
    <row r="105" spans="3:20" s="3" customFormat="1" x14ac:dyDescent="0.25">
      <c r="C105" s="148" t="s">
        <v>19</v>
      </c>
      <c r="D105" t="s">
        <v>422</v>
      </c>
      <c r="E105" t="s">
        <v>423</v>
      </c>
      <c r="F105" t="s">
        <v>424</v>
      </c>
      <c r="G105" t="s">
        <v>425</v>
      </c>
      <c r="H105" s="34" t="e">
        <f>H90-#REF!</f>
        <v>#REF!</v>
      </c>
      <c r="I105" s="34" t="e">
        <f>I90-#REF!</f>
        <v>#REF!</v>
      </c>
      <c r="J105" s="34" t="e">
        <f>J90-#REF!</f>
        <v>#REF!</v>
      </c>
      <c r="K105" s="34" t="e">
        <f>K90-#REF!</f>
        <v>#REF!</v>
      </c>
      <c r="L105" s="280" t="e">
        <f>L90-#REF!</f>
        <v>#REF!</v>
      </c>
      <c r="N105" s="148" t="s">
        <v>19</v>
      </c>
      <c r="O105" s="288">
        <f t="shared" ref="O105:O113" si="21">H90-O90</f>
        <v>0</v>
      </c>
      <c r="P105" s="34">
        <f t="shared" si="20"/>
        <v>8.1379925620000009</v>
      </c>
      <c r="Q105" s="34">
        <f t="shared" si="20"/>
        <v>5.0531647780000002</v>
      </c>
      <c r="R105" s="34">
        <f t="shared" si="20"/>
        <v>4.0638188099999999E-5</v>
      </c>
      <c r="S105" s="280">
        <f t="shared" si="20"/>
        <v>13.1911979781881</v>
      </c>
    </row>
    <row r="106" spans="3:20" s="3" customFormat="1" x14ac:dyDescent="0.25">
      <c r="C106" s="149" t="s">
        <v>20</v>
      </c>
      <c r="D106" t="s">
        <v>426</v>
      </c>
      <c r="E106" t="s">
        <v>427</v>
      </c>
      <c r="F106" t="s">
        <v>428</v>
      </c>
      <c r="G106" t="s">
        <v>429</v>
      </c>
      <c r="H106" s="34" t="e">
        <f>H91-#REF!</f>
        <v>#REF!</v>
      </c>
      <c r="I106" s="34" t="e">
        <f>I91-#REF!</f>
        <v>#REF!</v>
      </c>
      <c r="J106" s="34" t="e">
        <f>J91-#REF!</f>
        <v>#REF!</v>
      </c>
      <c r="K106" s="34" t="e">
        <f>K91-#REF!</f>
        <v>#REF!</v>
      </c>
      <c r="L106" s="280" t="e">
        <f>L91-#REF!</f>
        <v>#REF!</v>
      </c>
      <c r="N106" s="149" t="s">
        <v>20</v>
      </c>
      <c r="O106" s="288">
        <f t="shared" si="21"/>
        <v>0</v>
      </c>
      <c r="P106" s="34">
        <f t="shared" si="20"/>
        <v>21.803522739999998</v>
      </c>
      <c r="Q106" s="34">
        <f t="shared" si="20"/>
        <v>1.793865611</v>
      </c>
      <c r="R106" s="34">
        <f t="shared" si="20"/>
        <v>1.42702127</v>
      </c>
      <c r="S106" s="280">
        <f t="shared" si="20"/>
        <v>25.024409621</v>
      </c>
    </row>
    <row r="107" spans="3:20" s="3" customFormat="1" x14ac:dyDescent="0.25">
      <c r="C107" s="276" t="s">
        <v>21</v>
      </c>
      <c r="D107" s="277" t="s">
        <v>430</v>
      </c>
      <c r="E107" s="277" t="s">
        <v>431</v>
      </c>
      <c r="F107" s="277" t="s">
        <v>432</v>
      </c>
      <c r="G107" s="277" t="s">
        <v>433</v>
      </c>
      <c r="H107" s="278" t="e">
        <f>H92-#REF!</f>
        <v>#REF!</v>
      </c>
      <c r="I107" s="278" t="e">
        <f>I92-#REF!</f>
        <v>#REF!</v>
      </c>
      <c r="J107" s="278" t="e">
        <f>J92-#REF!</f>
        <v>#REF!</v>
      </c>
      <c r="K107" s="278" t="e">
        <f>K92-#REF!</f>
        <v>#REF!</v>
      </c>
      <c r="L107" s="279" t="e">
        <f>L92-#REF!</f>
        <v>#REF!</v>
      </c>
      <c r="N107" s="276" t="s">
        <v>21</v>
      </c>
      <c r="O107" s="289">
        <f t="shared" si="21"/>
        <v>0.13005123020000001</v>
      </c>
      <c r="P107" s="286">
        <f t="shared" si="20"/>
        <v>4.1086442650732309</v>
      </c>
      <c r="Q107" s="286">
        <f t="shared" si="20"/>
        <v>3.9090708266131244</v>
      </c>
      <c r="R107" s="286">
        <f t="shared" si="20"/>
        <v>5.4155949595312336E-2</v>
      </c>
      <c r="S107" s="287">
        <f t="shared" si="20"/>
        <v>8.2019222714816635</v>
      </c>
    </row>
    <row r="108" spans="3:20" s="3" customFormat="1" x14ac:dyDescent="0.25">
      <c r="C108" s="276" t="s">
        <v>22</v>
      </c>
      <c r="D108" s="277" t="s">
        <v>434</v>
      </c>
      <c r="E108" s="277" t="s">
        <v>435</v>
      </c>
      <c r="F108" s="277" t="s">
        <v>436</v>
      </c>
      <c r="G108" s="277" t="s">
        <v>437</v>
      </c>
      <c r="H108" s="278" t="e">
        <f>H93-#REF!</f>
        <v>#REF!</v>
      </c>
      <c r="I108" s="278" t="e">
        <f>I93-#REF!</f>
        <v>#REF!</v>
      </c>
      <c r="J108" s="278" t="e">
        <f>J93-#REF!</f>
        <v>#REF!</v>
      </c>
      <c r="K108" s="278" t="e">
        <f>K93-#REF!</f>
        <v>#REF!</v>
      </c>
      <c r="L108" s="279" t="e">
        <f>L93-#REF!</f>
        <v>#REF!</v>
      </c>
      <c r="N108" s="276" t="s">
        <v>22</v>
      </c>
      <c r="O108" s="289">
        <f t="shared" si="21"/>
        <v>0</v>
      </c>
      <c r="P108" s="286">
        <f t="shared" si="20"/>
        <v>0.95369936676140832</v>
      </c>
      <c r="Q108" s="286">
        <f t="shared" si="20"/>
        <v>-1.1612122724850851</v>
      </c>
      <c r="R108" s="286">
        <f t="shared" si="20"/>
        <v>0.27469211428189944</v>
      </c>
      <c r="S108" s="287">
        <f t="shared" si="20"/>
        <v>6.717920855822257E-2</v>
      </c>
    </row>
    <row r="109" spans="3:20" s="3" customFormat="1" x14ac:dyDescent="0.25">
      <c r="C109" s="276" t="s">
        <v>23</v>
      </c>
      <c r="D109" s="277"/>
      <c r="E109" s="277"/>
      <c r="F109" s="277"/>
      <c r="G109" s="277"/>
      <c r="H109" s="278" t="e">
        <f>H94-#REF!</f>
        <v>#REF!</v>
      </c>
      <c r="I109" s="278" t="e">
        <f>I94-#REF!</f>
        <v>#REF!</v>
      </c>
      <c r="J109" s="278" t="e">
        <f>J94-#REF!</f>
        <v>#REF!</v>
      </c>
      <c r="K109" s="278" t="e">
        <f>K94-#REF!</f>
        <v>#REF!</v>
      </c>
      <c r="L109" s="279" t="e">
        <f>L94-#REF!</f>
        <v>#REF!</v>
      </c>
      <c r="N109" s="276" t="s">
        <v>23</v>
      </c>
      <c r="O109" s="289">
        <f t="shared" si="21"/>
        <v>4.3568170222636482</v>
      </c>
      <c r="P109" s="286">
        <f t="shared" si="20"/>
        <v>18.667971251777445</v>
      </c>
      <c r="Q109" s="286">
        <f t="shared" si="20"/>
        <v>3.2678405892325344</v>
      </c>
      <c r="R109" s="286">
        <f t="shared" si="20"/>
        <v>7.1514359125802081</v>
      </c>
      <c r="S109" s="287">
        <f t="shared" si="20"/>
        <v>33.444064775853832</v>
      </c>
    </row>
    <row r="110" spans="3:20" s="3" customFormat="1" x14ac:dyDescent="0.25">
      <c r="C110" s="149" t="s">
        <v>24</v>
      </c>
      <c r="D110" t="s">
        <v>438</v>
      </c>
      <c r="E110" t="s">
        <v>439</v>
      </c>
      <c r="F110" t="s">
        <v>440</v>
      </c>
      <c r="G110" t="s">
        <v>441</v>
      </c>
      <c r="H110" s="34" t="e">
        <f>H95-#REF!</f>
        <v>#REF!</v>
      </c>
      <c r="I110" s="34" t="e">
        <f>I95-#REF!</f>
        <v>#REF!</v>
      </c>
      <c r="J110" s="34" t="e">
        <f>J95-#REF!</f>
        <v>#REF!</v>
      </c>
      <c r="K110" s="34" t="e">
        <f>K95-#REF!</f>
        <v>#REF!</v>
      </c>
      <c r="L110" s="280" t="e">
        <f>L95-#REF!</f>
        <v>#REF!</v>
      </c>
      <c r="N110" s="149" t="s">
        <v>24</v>
      </c>
      <c r="O110" s="288">
        <f t="shared" si="21"/>
        <v>3.4573051714114338</v>
      </c>
      <c r="P110" s="271">
        <f t="shared" si="20"/>
        <v>18.008924626685115</v>
      </c>
      <c r="Q110" s="271">
        <f t="shared" si="20"/>
        <v>2.8143631236325337</v>
      </c>
      <c r="R110" s="271">
        <f t="shared" si="20"/>
        <v>7.5031108282760925</v>
      </c>
      <c r="S110" s="280">
        <f t="shared" si="20"/>
        <v>31.783703750005174</v>
      </c>
    </row>
    <row r="111" spans="3:20" s="3" customFormat="1" x14ac:dyDescent="0.25">
      <c r="C111" s="149" t="s">
        <v>47</v>
      </c>
      <c r="D111" t="s">
        <v>442</v>
      </c>
      <c r="E111" t="s">
        <v>443</v>
      </c>
      <c r="F111" t="s">
        <v>444</v>
      </c>
      <c r="G111" t="s">
        <v>445</v>
      </c>
      <c r="H111" s="34" t="e">
        <f>H96-#REF!</f>
        <v>#REF!</v>
      </c>
      <c r="I111" s="34" t="e">
        <f>I96-#REF!</f>
        <v>#REF!</v>
      </c>
      <c r="J111" s="34" t="e">
        <f>J96-#REF!</f>
        <v>#REF!</v>
      </c>
      <c r="K111" s="34" t="e">
        <f>K96-#REF!</f>
        <v>#REF!</v>
      </c>
      <c r="L111" s="280" t="e">
        <f>L96-#REF!</f>
        <v>#REF!</v>
      </c>
      <c r="N111" s="149" t="s">
        <v>47</v>
      </c>
      <c r="O111" s="290">
        <f t="shared" si="21"/>
        <v>0.89951185085221419</v>
      </c>
      <c r="P111" s="34">
        <f t="shared" si="20"/>
        <v>-2.9710125439076709</v>
      </c>
      <c r="Q111" s="34">
        <f t="shared" si="20"/>
        <v>0</v>
      </c>
      <c r="R111" s="34">
        <f t="shared" si="20"/>
        <v>-0.78680344689588511</v>
      </c>
      <c r="S111" s="280">
        <f t="shared" si="20"/>
        <v>-2.8583041399513416</v>
      </c>
    </row>
    <row r="112" spans="3:20" s="3" customFormat="1" x14ac:dyDescent="0.25">
      <c r="C112" s="149" t="s">
        <v>25</v>
      </c>
      <c r="D112" t="s">
        <v>446</v>
      </c>
      <c r="E112" t="s">
        <v>447</v>
      </c>
      <c r="F112" t="s">
        <v>448</v>
      </c>
      <c r="G112" t="s">
        <v>449</v>
      </c>
      <c r="H112" s="34" t="e">
        <f>H97-#REF!</f>
        <v>#REF!</v>
      </c>
      <c r="I112" s="34" t="e">
        <f>I97-#REF!</f>
        <v>#REF!</v>
      </c>
      <c r="J112" s="34" t="e">
        <f>J97-#REF!</f>
        <v>#REF!</v>
      </c>
      <c r="K112" s="34" t="e">
        <f>K97-#REF!</f>
        <v>#REF!</v>
      </c>
      <c r="L112" s="280" t="e">
        <f>L97-#REF!</f>
        <v>#REF!</v>
      </c>
      <c r="N112" s="149" t="s">
        <v>25</v>
      </c>
      <c r="O112" s="288">
        <f t="shared" si="21"/>
        <v>0</v>
      </c>
      <c r="P112" s="271">
        <f t="shared" si="20"/>
        <v>2.1582830096855963</v>
      </c>
      <c r="Q112" s="271">
        <f t="shared" si="20"/>
        <v>-0.22115028406663506</v>
      </c>
      <c r="R112" s="271">
        <f t="shared" si="20"/>
        <v>-0.4532873817156487</v>
      </c>
      <c r="S112" s="280">
        <f t="shared" si="20"/>
        <v>1.4838453439033126</v>
      </c>
    </row>
    <row r="113" spans="3:19" s="3" customFormat="1" x14ac:dyDescent="0.25">
      <c r="C113" s="281" t="s">
        <v>26</v>
      </c>
      <c r="D113" s="282"/>
      <c r="E113" s="282"/>
      <c r="F113" s="282"/>
      <c r="G113" s="282"/>
      <c r="H113" s="283" t="e">
        <f>H98-#REF!</f>
        <v>#REF!</v>
      </c>
      <c r="I113" s="283" t="e">
        <f>I98-#REF!</f>
        <v>#REF!</v>
      </c>
      <c r="J113" s="283" t="e">
        <f>J98-#REF!</f>
        <v>#REF!</v>
      </c>
      <c r="K113" s="283" t="e">
        <f>K98-#REF!</f>
        <v>#REF!</v>
      </c>
      <c r="L113" s="284" t="e">
        <f>L98-#REF!</f>
        <v>#REF!</v>
      </c>
      <c r="N113" s="281" t="s">
        <v>26</v>
      </c>
      <c r="O113" s="291">
        <f t="shared" si="21"/>
        <v>4.4868682524636485</v>
      </c>
      <c r="P113" s="292">
        <f t="shared" si="20"/>
        <v>50.801510468142553</v>
      </c>
      <c r="Q113" s="292">
        <f t="shared" si="20"/>
        <v>2.6918201491749372</v>
      </c>
      <c r="R113" s="292">
        <f t="shared" si="20"/>
        <v>7.1109698474267304</v>
      </c>
      <c r="S113" s="293">
        <f t="shared" si="20"/>
        <v>65.091168717207864</v>
      </c>
    </row>
    <row r="114" spans="3:19" s="3" customFormat="1" x14ac:dyDescent="0.25"/>
    <row r="115" spans="3:19" s="3" customFormat="1" x14ac:dyDescent="0.25"/>
    <row r="116" spans="3:19" s="3" customFormat="1" x14ac:dyDescent="0.25"/>
    <row r="117" spans="3:19" s="3" customFormat="1" x14ac:dyDescent="0.25"/>
    <row r="118" spans="3:19" s="3" customFormat="1" x14ac:dyDescent="0.25"/>
    <row r="119" spans="3:19" s="3" customFormat="1" x14ac:dyDescent="0.25"/>
    <row r="120" spans="3:19" s="3" customFormat="1" x14ac:dyDescent="0.25"/>
    <row r="121" spans="3:19" s="3" customFormat="1" x14ac:dyDescent="0.25"/>
    <row r="122" spans="3:19" s="3" customFormat="1" x14ac:dyDescent="0.25"/>
    <row r="123" spans="3:19" s="3" customFormat="1" x14ac:dyDescent="0.25"/>
    <row r="124" spans="3:19" s="3" customFormat="1" x14ac:dyDescent="0.25"/>
    <row r="125" spans="3:19" s="3" customFormat="1" x14ac:dyDescent="0.25"/>
    <row r="126" spans="3:19" s="3" customFormat="1" x14ac:dyDescent="0.25"/>
    <row r="127" spans="3:19" s="3" customFormat="1" x14ac:dyDescent="0.25"/>
    <row r="128" spans="3:19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pans="3:3" s="3" customFormat="1" x14ac:dyDescent="0.25"/>
    <row r="178" spans="3:3" s="3" customFormat="1" x14ac:dyDescent="0.25">
      <c r="C178" s="3">
        <f>0</f>
        <v>0</v>
      </c>
    </row>
    <row r="179" spans="3:3" s="3" customFormat="1" x14ac:dyDescent="0.25"/>
    <row r="180" spans="3:3" s="3" customFormat="1" x14ac:dyDescent="0.25"/>
    <row r="181" spans="3:3" s="3" customFormat="1" x14ac:dyDescent="0.25"/>
    <row r="182" spans="3:3" s="3" customFormat="1" x14ac:dyDescent="0.25"/>
    <row r="183" spans="3:3" s="3" customFormat="1" x14ac:dyDescent="0.25"/>
    <row r="184" spans="3:3" s="3" customFormat="1" x14ac:dyDescent="0.25"/>
    <row r="185" spans="3:3" s="3" customFormat="1" x14ac:dyDescent="0.25"/>
    <row r="186" spans="3:3" s="3" customFormat="1" x14ac:dyDescent="0.25"/>
    <row r="187" spans="3:3" s="3" customFormat="1" x14ac:dyDescent="0.25"/>
    <row r="188" spans="3:3" s="3" customFormat="1" x14ac:dyDescent="0.25"/>
    <row r="189" spans="3:3" s="3" customFormat="1" x14ac:dyDescent="0.25"/>
    <row r="190" spans="3:3" s="3" customFormat="1" x14ac:dyDescent="0.25"/>
    <row r="191" spans="3:3" s="3" customFormat="1" x14ac:dyDescent="0.25"/>
    <row r="192" spans="3:3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  <row r="346" s="3" customFormat="1" x14ac:dyDescent="0.25"/>
    <row r="347" s="3" customFormat="1" x14ac:dyDescent="0.25"/>
    <row r="348" s="3" customFormat="1" x14ac:dyDescent="0.25"/>
    <row r="349" s="3" customFormat="1" x14ac:dyDescent="0.25"/>
    <row r="350" s="3" customFormat="1" x14ac:dyDescent="0.25"/>
    <row r="351" s="3" customFormat="1" x14ac:dyDescent="0.25"/>
    <row r="352" s="3" customFormat="1" x14ac:dyDescent="0.25"/>
    <row r="353" s="3" customFormat="1" x14ac:dyDescent="0.25"/>
    <row r="354" s="3" customFormat="1" x14ac:dyDescent="0.25"/>
    <row r="355" s="3" customFormat="1" x14ac:dyDescent="0.25"/>
    <row r="356" s="3" customFormat="1" x14ac:dyDescent="0.25"/>
    <row r="357" s="3" customFormat="1" x14ac:dyDescent="0.25"/>
    <row r="358" s="3" customFormat="1" x14ac:dyDescent="0.25"/>
    <row r="359" s="3" customFormat="1" x14ac:dyDescent="0.25"/>
    <row r="360" s="3" customFormat="1" x14ac:dyDescent="0.25"/>
    <row r="361" s="3" customFormat="1" x14ac:dyDescent="0.25"/>
    <row r="362" s="3" customFormat="1" x14ac:dyDescent="0.25"/>
    <row r="363" s="3" customFormat="1" x14ac:dyDescent="0.25"/>
    <row r="364" s="3" customFormat="1" x14ac:dyDescent="0.25"/>
    <row r="365" s="3" customFormat="1" x14ac:dyDescent="0.25"/>
    <row r="366" s="3" customFormat="1" x14ac:dyDescent="0.25"/>
    <row r="367" s="3" customFormat="1" x14ac:dyDescent="0.25"/>
    <row r="368" s="3" customFormat="1" x14ac:dyDescent="0.25"/>
    <row r="369" s="3" customFormat="1" x14ac:dyDescent="0.25"/>
    <row r="370" s="3" customFormat="1" x14ac:dyDescent="0.25"/>
    <row r="371" s="3" customFormat="1" x14ac:dyDescent="0.25"/>
    <row r="372" s="3" customFormat="1" x14ac:dyDescent="0.25"/>
    <row r="373" s="3" customFormat="1" x14ac:dyDescent="0.25"/>
    <row r="374" s="3" customFormat="1" x14ac:dyDescent="0.25"/>
    <row r="375" s="3" customFormat="1" x14ac:dyDescent="0.25"/>
    <row r="376" s="3" customFormat="1" x14ac:dyDescent="0.25"/>
    <row r="377" s="3" customFormat="1" x14ac:dyDescent="0.25"/>
    <row r="378" s="3" customFormat="1" x14ac:dyDescent="0.25"/>
    <row r="379" s="3" customFormat="1" x14ac:dyDescent="0.25"/>
    <row r="380" s="3" customFormat="1" x14ac:dyDescent="0.25"/>
    <row r="381" s="3" customFormat="1" x14ac:dyDescent="0.25"/>
    <row r="382" s="3" customFormat="1" x14ac:dyDescent="0.25"/>
    <row r="383" s="3" customFormat="1" x14ac:dyDescent="0.25"/>
    <row r="384" s="3" customFormat="1" x14ac:dyDescent="0.25"/>
    <row r="385" s="3" customFormat="1" x14ac:dyDescent="0.25"/>
    <row r="386" s="3" customFormat="1" x14ac:dyDescent="0.25"/>
    <row r="387" s="3" customFormat="1" x14ac:dyDescent="0.25"/>
    <row r="388" s="3" customFormat="1" x14ac:dyDescent="0.25"/>
    <row r="389" s="3" customFormat="1" x14ac:dyDescent="0.25"/>
    <row r="390" s="3" customFormat="1" x14ac:dyDescent="0.25"/>
    <row r="391" s="3" customFormat="1" x14ac:dyDescent="0.25"/>
    <row r="392" s="3" customFormat="1" x14ac:dyDescent="0.25"/>
    <row r="393" s="3" customFormat="1" x14ac:dyDescent="0.25"/>
    <row r="394" s="3" customFormat="1" x14ac:dyDescent="0.25"/>
    <row r="395" s="3" customFormat="1" x14ac:dyDescent="0.25"/>
    <row r="396" s="3" customFormat="1" x14ac:dyDescent="0.25"/>
    <row r="397" s="3" customFormat="1" x14ac:dyDescent="0.25"/>
    <row r="398" s="3" customFormat="1" x14ac:dyDescent="0.25"/>
    <row r="399" s="3" customFormat="1" x14ac:dyDescent="0.25"/>
    <row r="400" s="3" customFormat="1" x14ac:dyDescent="0.25"/>
    <row r="401" s="3" customFormat="1" x14ac:dyDescent="0.25"/>
    <row r="402" s="3" customFormat="1" x14ac:dyDescent="0.25"/>
    <row r="403" s="3" customFormat="1" x14ac:dyDescent="0.25"/>
    <row r="404" s="3" customFormat="1" x14ac:dyDescent="0.25"/>
    <row r="405" s="3" customFormat="1" x14ac:dyDescent="0.25"/>
    <row r="406" s="3" customFormat="1" x14ac:dyDescent="0.25"/>
    <row r="407" s="3" customFormat="1" x14ac:dyDescent="0.25"/>
    <row r="408" s="3" customFormat="1" x14ac:dyDescent="0.25"/>
    <row r="409" s="3" customFormat="1" x14ac:dyDescent="0.25"/>
    <row r="410" s="3" customFormat="1" x14ac:dyDescent="0.25"/>
    <row r="411" s="3" customFormat="1" x14ac:dyDescent="0.25"/>
    <row r="412" s="3" customFormat="1" x14ac:dyDescent="0.25"/>
    <row r="413" s="3" customFormat="1" x14ac:dyDescent="0.25"/>
    <row r="414" s="3" customFormat="1" x14ac:dyDescent="0.25"/>
    <row r="415" s="3" customFormat="1" x14ac:dyDescent="0.25"/>
    <row r="416" s="3" customFormat="1" x14ac:dyDescent="0.25"/>
    <row r="417" s="3" customFormat="1" x14ac:dyDescent="0.25"/>
    <row r="418" s="3" customFormat="1" x14ac:dyDescent="0.25"/>
    <row r="419" s="3" customFormat="1" x14ac:dyDescent="0.25"/>
    <row r="420" s="3" customFormat="1" x14ac:dyDescent="0.25"/>
    <row r="421" s="3" customFormat="1" x14ac:dyDescent="0.25"/>
    <row r="422" s="3" customFormat="1" x14ac:dyDescent="0.25"/>
    <row r="423" s="3" customFormat="1" x14ac:dyDescent="0.25"/>
    <row r="424" s="3" customFormat="1" x14ac:dyDescent="0.25"/>
    <row r="425" s="3" customFormat="1" x14ac:dyDescent="0.25"/>
    <row r="426" s="3" customFormat="1" x14ac:dyDescent="0.25"/>
    <row r="427" s="3" customFormat="1" x14ac:dyDescent="0.25"/>
    <row r="428" s="3" customFormat="1" x14ac:dyDescent="0.25"/>
    <row r="429" s="3" customFormat="1" x14ac:dyDescent="0.25"/>
    <row r="430" s="3" customFormat="1" x14ac:dyDescent="0.25"/>
    <row r="431" s="3" customFormat="1" x14ac:dyDescent="0.25"/>
    <row r="432" s="3" customFormat="1" x14ac:dyDescent="0.25"/>
    <row r="433" s="3" customFormat="1" x14ac:dyDescent="0.25"/>
    <row r="434" s="3" customFormat="1" x14ac:dyDescent="0.25"/>
    <row r="435" s="3" customFormat="1" x14ac:dyDescent="0.25"/>
    <row r="436" s="3" customFormat="1" x14ac:dyDescent="0.25"/>
    <row r="437" s="3" customFormat="1" x14ac:dyDescent="0.25"/>
    <row r="438" s="3" customFormat="1" x14ac:dyDescent="0.25"/>
    <row r="439" s="3" customFormat="1" x14ac:dyDescent="0.25"/>
    <row r="440" s="3" customFormat="1" x14ac:dyDescent="0.25"/>
    <row r="441" s="3" customFormat="1" x14ac:dyDescent="0.25"/>
    <row r="442" s="3" customFormat="1" x14ac:dyDescent="0.25"/>
    <row r="443" s="3" customFormat="1" x14ac:dyDescent="0.25"/>
    <row r="444" s="3" customFormat="1" x14ac:dyDescent="0.25"/>
    <row r="445" s="3" customFormat="1" x14ac:dyDescent="0.25"/>
    <row r="446" s="3" customFormat="1" x14ac:dyDescent="0.25"/>
    <row r="447" s="3" customFormat="1" x14ac:dyDescent="0.25"/>
    <row r="448" s="3" customFormat="1" x14ac:dyDescent="0.25"/>
    <row r="449" s="3" customFormat="1" x14ac:dyDescent="0.25"/>
    <row r="450" s="3" customFormat="1" x14ac:dyDescent="0.25"/>
    <row r="451" s="3" customFormat="1" x14ac:dyDescent="0.25"/>
    <row r="452" s="3" customFormat="1" x14ac:dyDescent="0.25"/>
    <row r="453" s="3" customFormat="1" x14ac:dyDescent="0.25"/>
    <row r="454" s="3" customFormat="1" x14ac:dyDescent="0.25"/>
    <row r="455" s="3" customFormat="1" x14ac:dyDescent="0.25"/>
    <row r="456" s="3" customFormat="1" x14ac:dyDescent="0.25"/>
    <row r="457" s="3" customFormat="1" x14ac:dyDescent="0.25"/>
    <row r="458" s="3" customFormat="1" x14ac:dyDescent="0.25"/>
    <row r="459" s="3" customFormat="1" x14ac:dyDescent="0.25"/>
    <row r="460" s="3" customFormat="1" x14ac:dyDescent="0.25"/>
    <row r="461" s="3" customFormat="1" x14ac:dyDescent="0.25"/>
    <row r="462" s="3" customFormat="1" x14ac:dyDescent="0.25"/>
    <row r="463" s="3" customFormat="1" x14ac:dyDescent="0.25"/>
    <row r="464" s="3" customFormat="1" x14ac:dyDescent="0.25"/>
    <row r="465" s="3" customFormat="1" x14ac:dyDescent="0.25"/>
    <row r="466" s="3" customFormat="1" x14ac:dyDescent="0.25"/>
    <row r="467" s="3" customFormat="1" x14ac:dyDescent="0.25"/>
    <row r="468" s="3" customFormat="1" x14ac:dyDescent="0.25"/>
    <row r="469" s="3" customFormat="1" x14ac:dyDescent="0.25"/>
    <row r="470" s="3" customFormat="1" x14ac:dyDescent="0.25"/>
    <row r="471" s="3" customFormat="1" x14ac:dyDescent="0.25"/>
    <row r="472" s="3" customFormat="1" x14ac:dyDescent="0.25"/>
    <row r="473" s="3" customFormat="1" x14ac:dyDescent="0.25"/>
    <row r="474" s="3" customFormat="1" x14ac:dyDescent="0.25"/>
    <row r="475" s="3" customFormat="1" x14ac:dyDescent="0.25"/>
    <row r="476" s="3" customFormat="1" x14ac:dyDescent="0.25"/>
    <row r="477" s="3" customFormat="1" x14ac:dyDescent="0.25"/>
    <row r="478" s="3" customFormat="1" x14ac:dyDescent="0.25"/>
    <row r="479" s="3" customFormat="1" x14ac:dyDescent="0.25"/>
    <row r="480" s="3" customFormat="1" x14ac:dyDescent="0.25"/>
    <row r="481" s="3" customFormat="1" x14ac:dyDescent="0.25"/>
    <row r="482" s="3" customFormat="1" x14ac:dyDescent="0.25"/>
    <row r="483" s="3" customFormat="1" x14ac:dyDescent="0.25"/>
    <row r="484" s="3" customFormat="1" x14ac:dyDescent="0.25"/>
    <row r="485" s="3" customFormat="1" x14ac:dyDescent="0.25"/>
    <row r="486" s="3" customFormat="1" x14ac:dyDescent="0.25"/>
    <row r="487" s="3" customFormat="1" x14ac:dyDescent="0.25"/>
    <row r="488" s="3" customFormat="1" x14ac:dyDescent="0.25"/>
    <row r="489" s="3" customFormat="1" x14ac:dyDescent="0.25"/>
    <row r="490" s="3" customFormat="1" x14ac:dyDescent="0.25"/>
    <row r="491" s="3" customFormat="1" x14ac:dyDescent="0.25"/>
    <row r="492" s="3" customFormat="1" x14ac:dyDescent="0.25"/>
    <row r="493" s="3" customFormat="1" x14ac:dyDescent="0.25"/>
    <row r="494" s="3" customFormat="1" x14ac:dyDescent="0.25"/>
    <row r="495" s="3" customFormat="1" x14ac:dyDescent="0.25"/>
    <row r="496" s="3" customFormat="1" x14ac:dyDescent="0.25"/>
    <row r="497" s="3" customFormat="1" x14ac:dyDescent="0.25"/>
    <row r="498" s="3" customFormat="1" x14ac:dyDescent="0.25"/>
    <row r="499" s="3" customFormat="1" x14ac:dyDescent="0.25"/>
    <row r="500" s="3" customFormat="1" x14ac:dyDescent="0.25"/>
    <row r="501" s="3" customFormat="1" x14ac:dyDescent="0.25"/>
    <row r="502" s="3" customFormat="1" x14ac:dyDescent="0.25"/>
    <row r="503" s="3" customFormat="1" x14ac:dyDescent="0.25"/>
    <row r="504" s="3" customFormat="1" x14ac:dyDescent="0.25"/>
    <row r="505" s="3" customFormat="1" x14ac:dyDescent="0.25"/>
    <row r="506" s="3" customFormat="1" x14ac:dyDescent="0.25"/>
    <row r="507" s="3" customFormat="1" x14ac:dyDescent="0.25"/>
    <row r="508" s="3" customFormat="1" x14ac:dyDescent="0.25"/>
    <row r="509" s="3" customFormat="1" x14ac:dyDescent="0.25"/>
    <row r="510" s="3" customFormat="1" x14ac:dyDescent="0.25"/>
    <row r="511" s="3" customFormat="1" x14ac:dyDescent="0.25"/>
    <row r="512" s="3" customFormat="1" x14ac:dyDescent="0.25"/>
    <row r="513" s="3" customFormat="1" x14ac:dyDescent="0.25"/>
    <row r="514" s="3" customFormat="1" x14ac:dyDescent="0.25"/>
    <row r="515" s="3" customFormat="1" x14ac:dyDescent="0.25"/>
    <row r="516" s="3" customFormat="1" x14ac:dyDescent="0.25"/>
    <row r="517" s="3" customFormat="1" x14ac:dyDescent="0.25"/>
    <row r="518" s="3" customFormat="1" x14ac:dyDescent="0.25"/>
    <row r="519" s="3" customFormat="1" x14ac:dyDescent="0.25"/>
    <row r="520" s="3" customFormat="1" x14ac:dyDescent="0.25"/>
    <row r="521" s="3" customFormat="1" x14ac:dyDescent="0.25"/>
    <row r="522" s="3" customFormat="1" x14ac:dyDescent="0.25"/>
    <row r="523" s="3" customFormat="1" x14ac:dyDescent="0.25"/>
    <row r="524" s="3" customFormat="1" x14ac:dyDescent="0.25"/>
    <row r="525" s="3" customFormat="1" x14ac:dyDescent="0.25"/>
    <row r="526" s="3" customFormat="1" x14ac:dyDescent="0.25"/>
    <row r="527" s="3" customFormat="1" x14ac:dyDescent="0.25"/>
    <row r="528" s="3" customFormat="1" x14ac:dyDescent="0.25"/>
    <row r="529" s="3" customFormat="1" x14ac:dyDescent="0.25"/>
    <row r="530" s="3" customFormat="1" x14ac:dyDescent="0.25"/>
    <row r="531" s="3" customFormat="1" x14ac:dyDescent="0.25"/>
    <row r="532" s="3" customFormat="1" x14ac:dyDescent="0.25"/>
    <row r="533" s="3" customFormat="1" x14ac:dyDescent="0.25"/>
    <row r="534" s="3" customFormat="1" x14ac:dyDescent="0.25"/>
    <row r="535" s="3" customFormat="1" x14ac:dyDescent="0.25"/>
    <row r="536" s="3" customFormat="1" x14ac:dyDescent="0.25"/>
    <row r="537" s="3" customFormat="1" x14ac:dyDescent="0.25"/>
    <row r="538" s="3" customFormat="1" x14ac:dyDescent="0.25"/>
    <row r="539" s="3" customFormat="1" x14ac:dyDescent="0.25"/>
    <row r="540" s="3" customFormat="1" x14ac:dyDescent="0.25"/>
    <row r="541" s="3" customFormat="1" x14ac:dyDescent="0.25"/>
    <row r="542" s="3" customFormat="1" x14ac:dyDescent="0.25"/>
    <row r="543" s="3" customFormat="1" x14ac:dyDescent="0.25"/>
    <row r="544" s="3" customFormat="1" x14ac:dyDescent="0.25"/>
    <row r="545" s="3" customFormat="1" x14ac:dyDescent="0.25"/>
    <row r="546" s="3" customFormat="1" x14ac:dyDescent="0.25"/>
    <row r="547" s="3" customFormat="1" x14ac:dyDescent="0.25"/>
    <row r="548" s="3" customFormat="1" x14ac:dyDescent="0.25"/>
    <row r="549" s="3" customFormat="1" x14ac:dyDescent="0.25"/>
    <row r="550" s="3" customFormat="1" x14ac:dyDescent="0.25"/>
    <row r="551" s="3" customFormat="1" x14ac:dyDescent="0.25"/>
    <row r="552" s="3" customFormat="1" x14ac:dyDescent="0.25"/>
    <row r="553" s="3" customFormat="1" x14ac:dyDescent="0.25"/>
    <row r="554" s="3" customFormat="1" x14ac:dyDescent="0.25"/>
    <row r="555" s="3" customFormat="1" x14ac:dyDescent="0.25"/>
    <row r="556" s="3" customFormat="1" x14ac:dyDescent="0.25"/>
    <row r="557" s="3" customFormat="1" x14ac:dyDescent="0.25"/>
    <row r="558" s="3" customFormat="1" x14ac:dyDescent="0.25"/>
    <row r="559" s="3" customFormat="1" x14ac:dyDescent="0.25"/>
    <row r="560" s="3" customFormat="1" x14ac:dyDescent="0.25"/>
    <row r="561" s="3" customFormat="1" x14ac:dyDescent="0.25"/>
    <row r="562" s="3" customFormat="1" x14ac:dyDescent="0.25"/>
    <row r="563" s="3" customFormat="1" x14ac:dyDescent="0.25"/>
    <row r="564" s="3" customFormat="1" x14ac:dyDescent="0.25"/>
    <row r="565" s="3" customFormat="1" x14ac:dyDescent="0.25"/>
    <row r="566" s="3" customFormat="1" x14ac:dyDescent="0.25"/>
    <row r="567" s="3" customFormat="1" x14ac:dyDescent="0.25"/>
    <row r="568" s="3" customFormat="1" x14ac:dyDescent="0.25"/>
    <row r="569" s="3" customFormat="1" x14ac:dyDescent="0.25"/>
    <row r="570" s="3" customFormat="1" x14ac:dyDescent="0.25"/>
    <row r="571" s="3" customFormat="1" x14ac:dyDescent="0.25"/>
    <row r="572" s="3" customFormat="1" x14ac:dyDescent="0.25"/>
    <row r="573" s="3" customFormat="1" x14ac:dyDescent="0.25"/>
    <row r="574" s="3" customFormat="1" x14ac:dyDescent="0.25"/>
    <row r="575" s="3" customFormat="1" x14ac:dyDescent="0.25"/>
    <row r="576" s="3" customFormat="1" x14ac:dyDescent="0.25"/>
    <row r="577" s="3" customFormat="1" x14ac:dyDescent="0.25"/>
    <row r="578" s="3" customFormat="1" x14ac:dyDescent="0.25"/>
    <row r="579" s="3" customFormat="1" x14ac:dyDescent="0.25"/>
    <row r="580" s="3" customFormat="1" x14ac:dyDescent="0.25"/>
    <row r="581" s="3" customFormat="1" x14ac:dyDescent="0.25"/>
    <row r="582" s="3" customFormat="1" x14ac:dyDescent="0.25"/>
    <row r="583" s="3" customFormat="1" x14ac:dyDescent="0.25"/>
    <row r="584" s="3" customFormat="1" x14ac:dyDescent="0.25"/>
    <row r="585" s="3" customFormat="1" x14ac:dyDescent="0.25"/>
    <row r="586" s="3" customFormat="1" x14ac:dyDescent="0.25"/>
    <row r="587" s="3" customFormat="1" x14ac:dyDescent="0.25"/>
    <row r="588" s="3" customFormat="1" x14ac:dyDescent="0.25"/>
    <row r="589" s="3" customFormat="1" x14ac:dyDescent="0.25"/>
    <row r="590" s="3" customFormat="1" x14ac:dyDescent="0.25"/>
    <row r="591" s="3" customFormat="1" x14ac:dyDescent="0.25"/>
    <row r="592" s="3" customFormat="1" x14ac:dyDescent="0.25"/>
    <row r="593" s="3" customFormat="1" x14ac:dyDescent="0.25"/>
    <row r="594" s="3" customFormat="1" x14ac:dyDescent="0.25"/>
    <row r="595" s="3" customFormat="1" x14ac:dyDescent="0.25"/>
    <row r="596" s="3" customFormat="1" x14ac:dyDescent="0.25"/>
    <row r="597" s="3" customFormat="1" x14ac:dyDescent="0.25"/>
    <row r="598" s="3" customFormat="1" x14ac:dyDescent="0.25"/>
    <row r="599" s="3" customFormat="1" x14ac:dyDescent="0.25"/>
    <row r="600" s="3" customFormat="1" x14ac:dyDescent="0.25"/>
    <row r="601" s="3" customFormat="1" x14ac:dyDescent="0.25"/>
    <row r="602" s="3" customFormat="1" x14ac:dyDescent="0.25"/>
    <row r="603" s="3" customFormat="1" x14ac:dyDescent="0.25"/>
    <row r="604" s="3" customFormat="1" x14ac:dyDescent="0.25"/>
    <row r="605" s="3" customFormat="1" x14ac:dyDescent="0.25"/>
    <row r="606" s="3" customFormat="1" x14ac:dyDescent="0.25"/>
    <row r="607" s="3" customFormat="1" x14ac:dyDescent="0.25"/>
    <row r="608" s="3" customFormat="1" x14ac:dyDescent="0.25"/>
    <row r="609" s="3" customFormat="1" x14ac:dyDescent="0.25"/>
    <row r="610" s="3" customFormat="1" x14ac:dyDescent="0.25"/>
    <row r="611" s="3" customFormat="1" x14ac:dyDescent="0.25"/>
    <row r="612" s="3" customFormat="1" x14ac:dyDescent="0.25"/>
    <row r="613" s="3" customFormat="1" x14ac:dyDescent="0.25"/>
    <row r="614" s="3" customFormat="1" x14ac:dyDescent="0.25"/>
    <row r="615" s="3" customFormat="1" x14ac:dyDescent="0.25"/>
    <row r="616" s="3" customFormat="1" x14ac:dyDescent="0.25"/>
    <row r="617" s="3" customFormat="1" x14ac:dyDescent="0.25"/>
    <row r="618" s="3" customFormat="1" x14ac:dyDescent="0.25"/>
    <row r="619" s="3" customFormat="1" x14ac:dyDescent="0.25"/>
    <row r="620" s="3" customFormat="1" x14ac:dyDescent="0.25"/>
    <row r="621" s="3" customFormat="1" x14ac:dyDescent="0.25"/>
    <row r="622" s="3" customFormat="1" x14ac:dyDescent="0.25"/>
    <row r="623" s="3" customFormat="1" x14ac:dyDescent="0.25"/>
    <row r="624" s="3" customFormat="1" x14ac:dyDescent="0.25"/>
    <row r="625" s="3" customFormat="1" x14ac:dyDescent="0.25"/>
    <row r="626" s="3" customFormat="1" x14ac:dyDescent="0.25"/>
    <row r="627" s="3" customFormat="1" x14ac:dyDescent="0.25"/>
    <row r="628" s="3" customFormat="1" x14ac:dyDescent="0.25"/>
    <row r="629" s="3" customFormat="1" x14ac:dyDescent="0.25"/>
    <row r="630" s="3" customFormat="1" x14ac:dyDescent="0.25"/>
    <row r="631" s="3" customFormat="1" x14ac:dyDescent="0.25"/>
    <row r="632" s="3" customFormat="1" x14ac:dyDescent="0.25"/>
    <row r="633" s="3" customFormat="1" x14ac:dyDescent="0.25"/>
    <row r="634" s="3" customFormat="1" x14ac:dyDescent="0.25"/>
    <row r="635" s="3" customFormat="1" x14ac:dyDescent="0.25"/>
    <row r="636" s="3" customFormat="1" x14ac:dyDescent="0.25"/>
    <row r="637" s="3" customFormat="1" x14ac:dyDescent="0.25"/>
    <row r="638" s="3" customFormat="1" x14ac:dyDescent="0.25"/>
    <row r="639" s="3" customFormat="1" x14ac:dyDescent="0.25"/>
    <row r="640" s="3" customFormat="1" x14ac:dyDescent="0.25"/>
    <row r="641" s="3" customFormat="1" x14ac:dyDescent="0.25"/>
    <row r="642" s="3" customFormat="1" x14ac:dyDescent="0.25"/>
    <row r="643" s="3" customFormat="1" x14ac:dyDescent="0.25"/>
    <row r="644" s="3" customFormat="1" x14ac:dyDescent="0.25"/>
    <row r="645" s="3" customFormat="1" x14ac:dyDescent="0.25"/>
    <row r="646" s="3" customFormat="1" x14ac:dyDescent="0.25"/>
    <row r="647" s="3" customFormat="1" x14ac:dyDescent="0.25"/>
    <row r="648" s="3" customFormat="1" x14ac:dyDescent="0.25"/>
    <row r="649" s="3" customFormat="1" x14ac:dyDescent="0.25"/>
    <row r="650" s="3" customFormat="1" x14ac:dyDescent="0.25"/>
    <row r="651" s="3" customFormat="1" x14ac:dyDescent="0.25"/>
    <row r="652" s="3" customFormat="1" x14ac:dyDescent="0.25"/>
    <row r="653" s="3" customFormat="1" x14ac:dyDescent="0.25"/>
    <row r="654" s="3" customFormat="1" x14ac:dyDescent="0.25"/>
    <row r="655" s="3" customFormat="1" x14ac:dyDescent="0.25"/>
    <row r="656" s="3" customFormat="1" x14ac:dyDescent="0.25"/>
    <row r="657" s="3" customFormat="1" x14ac:dyDescent="0.25"/>
    <row r="658" s="3" customFormat="1" x14ac:dyDescent="0.25"/>
    <row r="659" s="3" customFormat="1" x14ac:dyDescent="0.25"/>
    <row r="660" s="3" customFormat="1" x14ac:dyDescent="0.25"/>
    <row r="661" s="3" customFormat="1" x14ac:dyDescent="0.25"/>
    <row r="662" s="3" customFormat="1" x14ac:dyDescent="0.25"/>
    <row r="663" s="3" customFormat="1" x14ac:dyDescent="0.25"/>
    <row r="664" s="3" customFormat="1" x14ac:dyDescent="0.25"/>
    <row r="665" s="3" customFormat="1" x14ac:dyDescent="0.25"/>
    <row r="666" s="3" customFormat="1" x14ac:dyDescent="0.25"/>
    <row r="667" s="3" customFormat="1" x14ac:dyDescent="0.25"/>
    <row r="668" s="3" customFormat="1" x14ac:dyDescent="0.25"/>
    <row r="669" s="3" customFormat="1" x14ac:dyDescent="0.25"/>
    <row r="670" s="3" customFormat="1" x14ac:dyDescent="0.25"/>
    <row r="671" s="3" customFormat="1" x14ac:dyDescent="0.25"/>
    <row r="672" s="3" customFormat="1" x14ac:dyDescent="0.25"/>
    <row r="673" s="3" customFormat="1" x14ac:dyDescent="0.25"/>
    <row r="674" s="3" customFormat="1" x14ac:dyDescent="0.25"/>
    <row r="675" s="3" customFormat="1" x14ac:dyDescent="0.25"/>
    <row r="676" s="3" customFormat="1" x14ac:dyDescent="0.25"/>
    <row r="677" s="3" customFormat="1" x14ac:dyDescent="0.25"/>
    <row r="678" s="3" customFormat="1" x14ac:dyDescent="0.25"/>
    <row r="679" s="3" customFormat="1" x14ac:dyDescent="0.25"/>
    <row r="680" s="3" customFormat="1" x14ac:dyDescent="0.25"/>
    <row r="681" s="3" customFormat="1" x14ac:dyDescent="0.25"/>
    <row r="682" s="3" customFormat="1" x14ac:dyDescent="0.25"/>
    <row r="683" s="3" customFormat="1" x14ac:dyDescent="0.25"/>
    <row r="684" s="3" customFormat="1" x14ac:dyDescent="0.25"/>
    <row r="685" s="3" customFormat="1" x14ac:dyDescent="0.25"/>
    <row r="686" s="3" customFormat="1" x14ac:dyDescent="0.25"/>
    <row r="687" s="3" customFormat="1" x14ac:dyDescent="0.25"/>
    <row r="688" s="3" customFormat="1" x14ac:dyDescent="0.25"/>
    <row r="689" s="3" customFormat="1" x14ac:dyDescent="0.25"/>
    <row r="690" s="3" customFormat="1" x14ac:dyDescent="0.25"/>
    <row r="691" s="3" customFormat="1" x14ac:dyDescent="0.25"/>
    <row r="692" s="3" customFormat="1" x14ac:dyDescent="0.25"/>
    <row r="693" s="3" customFormat="1" x14ac:dyDescent="0.25"/>
    <row r="694" s="3" customFormat="1" x14ac:dyDescent="0.25"/>
    <row r="695" s="3" customFormat="1" x14ac:dyDescent="0.25"/>
    <row r="696" s="3" customFormat="1" x14ac:dyDescent="0.25"/>
    <row r="697" s="3" customFormat="1" x14ac:dyDescent="0.25"/>
    <row r="698" s="3" customFormat="1" x14ac:dyDescent="0.25"/>
    <row r="699" s="3" customFormat="1" x14ac:dyDescent="0.25"/>
    <row r="700" s="3" customFormat="1" x14ac:dyDescent="0.25"/>
    <row r="701" s="3" customFormat="1" x14ac:dyDescent="0.25"/>
    <row r="702" s="3" customFormat="1" x14ac:dyDescent="0.25"/>
    <row r="703" s="3" customFormat="1" x14ac:dyDescent="0.25"/>
    <row r="704" s="3" customFormat="1" x14ac:dyDescent="0.25"/>
    <row r="705" s="3" customFormat="1" x14ac:dyDescent="0.25"/>
    <row r="706" s="3" customFormat="1" x14ac:dyDescent="0.25"/>
    <row r="707" s="3" customFormat="1" x14ac:dyDescent="0.25"/>
    <row r="708" s="3" customFormat="1" x14ac:dyDescent="0.25"/>
    <row r="709" s="3" customFormat="1" x14ac:dyDescent="0.25"/>
    <row r="710" s="3" customFormat="1" x14ac:dyDescent="0.25"/>
    <row r="711" s="3" customFormat="1" x14ac:dyDescent="0.25"/>
    <row r="712" s="3" customFormat="1" x14ac:dyDescent="0.25"/>
    <row r="713" s="3" customFormat="1" x14ac:dyDescent="0.25"/>
    <row r="714" s="3" customFormat="1" x14ac:dyDescent="0.25"/>
    <row r="715" s="3" customFormat="1" x14ac:dyDescent="0.25"/>
    <row r="716" s="3" customFormat="1" x14ac:dyDescent="0.25"/>
    <row r="717" s="3" customFormat="1" x14ac:dyDescent="0.25"/>
    <row r="718" s="3" customFormat="1" x14ac:dyDescent="0.25"/>
    <row r="719" s="3" customFormat="1" x14ac:dyDescent="0.25"/>
    <row r="720" s="3" customFormat="1" x14ac:dyDescent="0.25"/>
    <row r="721" s="3" customFormat="1" x14ac:dyDescent="0.25"/>
    <row r="722" s="3" customFormat="1" x14ac:dyDescent="0.25"/>
    <row r="723" s="3" customFormat="1" x14ac:dyDescent="0.25"/>
    <row r="724" s="3" customFormat="1" x14ac:dyDescent="0.25"/>
    <row r="725" s="3" customFormat="1" x14ac:dyDescent="0.25"/>
    <row r="726" s="3" customFormat="1" x14ac:dyDescent="0.25"/>
    <row r="727" s="3" customFormat="1" x14ac:dyDescent="0.25"/>
    <row r="728" s="3" customFormat="1" x14ac:dyDescent="0.25"/>
    <row r="729" s="3" customFormat="1" x14ac:dyDescent="0.25"/>
    <row r="730" s="3" customFormat="1" x14ac:dyDescent="0.25"/>
    <row r="731" s="3" customFormat="1" x14ac:dyDescent="0.25"/>
    <row r="732" s="3" customFormat="1" x14ac:dyDescent="0.25"/>
    <row r="733" s="3" customFormat="1" x14ac:dyDescent="0.25"/>
    <row r="734" s="3" customFormat="1" x14ac:dyDescent="0.25"/>
    <row r="735" s="3" customFormat="1" x14ac:dyDescent="0.25"/>
    <row r="736" s="3" customFormat="1" x14ac:dyDescent="0.25"/>
    <row r="737" s="3" customFormat="1" x14ac:dyDescent="0.25"/>
    <row r="738" s="3" customFormat="1" x14ac:dyDescent="0.25"/>
    <row r="739" s="3" customFormat="1" x14ac:dyDescent="0.25"/>
    <row r="740" s="3" customFormat="1" x14ac:dyDescent="0.25"/>
    <row r="741" s="3" customFormat="1" x14ac:dyDescent="0.25"/>
    <row r="742" s="3" customFormat="1" x14ac:dyDescent="0.25"/>
    <row r="743" s="3" customFormat="1" x14ac:dyDescent="0.25"/>
    <row r="744" s="3" customFormat="1" x14ac:dyDescent="0.25"/>
    <row r="745" s="3" customFormat="1" x14ac:dyDescent="0.25"/>
    <row r="746" s="3" customFormat="1" x14ac:dyDescent="0.25"/>
    <row r="747" s="3" customFormat="1" x14ac:dyDescent="0.25"/>
    <row r="748" s="3" customFormat="1" x14ac:dyDescent="0.25"/>
    <row r="749" s="3" customFormat="1" x14ac:dyDescent="0.25"/>
    <row r="750" s="3" customFormat="1" x14ac:dyDescent="0.25"/>
    <row r="751" s="3" customFormat="1" x14ac:dyDescent="0.25"/>
    <row r="752" s="3" customFormat="1" x14ac:dyDescent="0.25"/>
    <row r="753" s="3" customFormat="1" x14ac:dyDescent="0.25"/>
    <row r="754" s="3" customFormat="1" x14ac:dyDescent="0.25"/>
    <row r="755" s="3" customFormat="1" x14ac:dyDescent="0.25"/>
    <row r="756" s="3" customFormat="1" x14ac:dyDescent="0.25"/>
    <row r="757" s="3" customFormat="1" x14ac:dyDescent="0.25"/>
    <row r="758" s="3" customFormat="1" x14ac:dyDescent="0.25"/>
    <row r="759" s="3" customFormat="1" x14ac:dyDescent="0.25"/>
    <row r="760" s="3" customFormat="1" x14ac:dyDescent="0.25"/>
    <row r="761" s="3" customFormat="1" x14ac:dyDescent="0.25"/>
    <row r="762" s="3" customFormat="1" x14ac:dyDescent="0.25"/>
    <row r="763" s="3" customFormat="1" x14ac:dyDescent="0.25"/>
    <row r="764" s="3" customFormat="1" x14ac:dyDescent="0.25"/>
    <row r="765" s="3" customFormat="1" x14ac:dyDescent="0.25"/>
    <row r="766" s="3" customFormat="1" x14ac:dyDescent="0.25"/>
    <row r="767" s="3" customFormat="1" x14ac:dyDescent="0.25"/>
    <row r="768" s="3" customFormat="1" x14ac:dyDescent="0.25"/>
    <row r="769" s="3" customFormat="1" x14ac:dyDescent="0.25"/>
    <row r="770" s="3" customFormat="1" x14ac:dyDescent="0.25"/>
    <row r="771" s="3" customFormat="1" x14ac:dyDescent="0.25"/>
    <row r="772" s="3" customFormat="1" x14ac:dyDescent="0.25"/>
    <row r="773" s="3" customFormat="1" x14ac:dyDescent="0.25"/>
    <row r="774" s="3" customFormat="1" x14ac:dyDescent="0.25"/>
    <row r="775" s="3" customFormat="1" x14ac:dyDescent="0.25"/>
    <row r="776" s="3" customFormat="1" x14ac:dyDescent="0.25"/>
    <row r="777" s="3" customFormat="1" x14ac:dyDescent="0.25"/>
    <row r="778" s="3" customFormat="1" x14ac:dyDescent="0.25"/>
    <row r="779" s="3" customFormat="1" x14ac:dyDescent="0.25"/>
    <row r="780" s="3" customFormat="1" x14ac:dyDescent="0.25"/>
    <row r="781" s="3" customFormat="1" x14ac:dyDescent="0.25"/>
    <row r="782" s="3" customFormat="1" x14ac:dyDescent="0.25"/>
    <row r="783" s="3" customFormat="1" x14ac:dyDescent="0.25"/>
    <row r="784" s="3" customFormat="1" x14ac:dyDescent="0.25"/>
    <row r="785" s="3" customFormat="1" x14ac:dyDescent="0.25"/>
    <row r="786" s="3" customFormat="1" x14ac:dyDescent="0.25"/>
    <row r="787" s="3" customFormat="1" x14ac:dyDescent="0.25"/>
    <row r="788" s="3" customFormat="1" x14ac:dyDescent="0.25"/>
    <row r="789" s="3" customFormat="1" x14ac:dyDescent="0.25"/>
    <row r="790" s="3" customFormat="1" x14ac:dyDescent="0.25"/>
    <row r="791" s="3" customFormat="1" x14ac:dyDescent="0.25"/>
    <row r="792" s="3" customFormat="1" x14ac:dyDescent="0.25"/>
    <row r="793" s="3" customFormat="1" x14ac:dyDescent="0.25"/>
    <row r="794" s="3" customFormat="1" x14ac:dyDescent="0.25"/>
    <row r="795" s="3" customFormat="1" x14ac:dyDescent="0.25"/>
    <row r="796" s="3" customFormat="1" x14ac:dyDescent="0.25"/>
    <row r="797" s="3" customFormat="1" x14ac:dyDescent="0.25"/>
    <row r="798" s="3" customFormat="1" x14ac:dyDescent="0.25"/>
    <row r="799" s="3" customFormat="1" x14ac:dyDescent="0.25"/>
    <row r="800" s="3" customFormat="1" x14ac:dyDescent="0.25"/>
    <row r="801" s="3" customFormat="1" x14ac:dyDescent="0.25"/>
    <row r="802" s="3" customFormat="1" x14ac:dyDescent="0.25"/>
    <row r="803" s="3" customFormat="1" x14ac:dyDescent="0.25"/>
    <row r="804" s="3" customFormat="1" x14ac:dyDescent="0.25"/>
    <row r="805" s="3" customFormat="1" x14ac:dyDescent="0.25"/>
    <row r="806" s="3" customFormat="1" x14ac:dyDescent="0.25"/>
    <row r="807" s="3" customFormat="1" x14ac:dyDescent="0.25"/>
    <row r="808" s="3" customFormat="1" x14ac:dyDescent="0.25"/>
    <row r="809" s="3" customFormat="1" x14ac:dyDescent="0.25"/>
    <row r="810" s="3" customFormat="1" x14ac:dyDescent="0.25"/>
    <row r="811" s="3" customFormat="1" x14ac:dyDescent="0.25"/>
    <row r="812" s="3" customFormat="1" x14ac:dyDescent="0.25"/>
    <row r="813" s="3" customFormat="1" x14ac:dyDescent="0.25"/>
    <row r="814" s="3" customFormat="1" x14ac:dyDescent="0.25"/>
    <row r="815" s="3" customFormat="1" x14ac:dyDescent="0.25"/>
    <row r="816" s="3" customFormat="1" x14ac:dyDescent="0.25"/>
    <row r="817" s="3" customFormat="1" x14ac:dyDescent="0.25"/>
    <row r="818" s="3" customFormat="1" x14ac:dyDescent="0.25"/>
    <row r="819" s="3" customFormat="1" x14ac:dyDescent="0.25"/>
    <row r="820" s="3" customFormat="1" x14ac:dyDescent="0.25"/>
    <row r="821" s="3" customFormat="1" x14ac:dyDescent="0.25"/>
    <row r="822" s="3" customFormat="1" x14ac:dyDescent="0.25"/>
    <row r="823" s="3" customFormat="1" x14ac:dyDescent="0.25"/>
    <row r="824" s="3" customFormat="1" x14ac:dyDescent="0.25"/>
    <row r="825" s="3" customFormat="1" x14ac:dyDescent="0.25"/>
    <row r="826" s="3" customFormat="1" x14ac:dyDescent="0.25"/>
    <row r="827" s="3" customFormat="1" x14ac:dyDescent="0.25"/>
    <row r="828" s="3" customFormat="1" x14ac:dyDescent="0.25"/>
    <row r="829" s="3" customFormat="1" x14ac:dyDescent="0.25"/>
    <row r="830" s="3" customFormat="1" x14ac:dyDescent="0.25"/>
    <row r="831" s="3" customFormat="1" x14ac:dyDescent="0.25"/>
    <row r="832" s="3" customFormat="1" x14ac:dyDescent="0.25"/>
    <row r="833" s="3" customFormat="1" x14ac:dyDescent="0.25"/>
    <row r="834" s="3" customFormat="1" x14ac:dyDescent="0.25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1"/>
  <dimension ref="A1:CU300"/>
  <sheetViews>
    <sheetView tabSelected="1" workbookViewId="0">
      <pane xSplit="2" ySplit="1" topLeftCell="H2" activePane="bottomRight" state="frozen"/>
      <selection pane="topRight" activeCell="B1" sqref="B1"/>
      <selection pane="bottomLeft" activeCell="A2" sqref="A2"/>
      <selection pane="bottomRight" activeCell="B2" sqref="B2:AW300"/>
    </sheetView>
  </sheetViews>
  <sheetFormatPr baseColWidth="10" defaultColWidth="11.42578125" defaultRowHeight="15" x14ac:dyDescent="0.25"/>
  <cols>
    <col min="1" max="1" width="39.28515625" customWidth="1"/>
    <col min="2" max="2" width="65.42578125" customWidth="1"/>
    <col min="47" max="49" width="11.7109375" customWidth="1"/>
    <col min="50" max="50" width="21.85546875" customWidth="1"/>
    <col min="51" max="52" width="11.7109375" customWidth="1"/>
  </cols>
  <sheetData>
    <row r="1" spans="1:49" ht="51.75" thickBot="1" x14ac:dyDescent="0.3">
      <c r="A1" s="234" t="s">
        <v>520</v>
      </c>
      <c r="B1" s="269" t="s">
        <v>528</v>
      </c>
      <c r="C1" s="235">
        <v>2</v>
      </c>
      <c r="D1" s="235">
        <f>C1+1</f>
        <v>3</v>
      </c>
      <c r="E1" s="235">
        <f t="shared" ref="E1:AW1" si="0">D1+1</f>
        <v>4</v>
      </c>
      <c r="F1" s="235">
        <f t="shared" si="0"/>
        <v>5</v>
      </c>
      <c r="G1" s="235">
        <f t="shared" si="0"/>
        <v>6</v>
      </c>
      <c r="H1" s="235">
        <f t="shared" si="0"/>
        <v>7</v>
      </c>
      <c r="I1" s="235">
        <f t="shared" si="0"/>
        <v>8</v>
      </c>
      <c r="J1" s="235">
        <f t="shared" si="0"/>
        <v>9</v>
      </c>
      <c r="K1" s="235">
        <f t="shared" si="0"/>
        <v>10</v>
      </c>
      <c r="L1" s="235">
        <f t="shared" si="0"/>
        <v>11</v>
      </c>
      <c r="M1" s="235">
        <f t="shared" si="0"/>
        <v>12</v>
      </c>
      <c r="N1" s="235">
        <f t="shared" si="0"/>
        <v>13</v>
      </c>
      <c r="O1" s="235">
        <f t="shared" si="0"/>
        <v>14</v>
      </c>
      <c r="P1" s="235">
        <f t="shared" si="0"/>
        <v>15</v>
      </c>
      <c r="Q1" s="235">
        <f t="shared" si="0"/>
        <v>16</v>
      </c>
      <c r="R1" s="235">
        <f t="shared" si="0"/>
        <v>17</v>
      </c>
      <c r="S1" s="235">
        <f t="shared" si="0"/>
        <v>18</v>
      </c>
      <c r="T1" s="235">
        <f t="shared" si="0"/>
        <v>19</v>
      </c>
      <c r="U1" s="235">
        <f t="shared" si="0"/>
        <v>20</v>
      </c>
      <c r="V1" s="235">
        <f t="shared" si="0"/>
        <v>21</v>
      </c>
      <c r="W1" s="235">
        <f t="shared" si="0"/>
        <v>22</v>
      </c>
      <c r="X1" s="235">
        <f t="shared" si="0"/>
        <v>23</v>
      </c>
      <c r="Y1" s="235">
        <f t="shared" si="0"/>
        <v>24</v>
      </c>
      <c r="Z1" s="235">
        <f t="shared" si="0"/>
        <v>25</v>
      </c>
      <c r="AA1" s="235">
        <f t="shared" si="0"/>
        <v>26</v>
      </c>
      <c r="AB1" s="235">
        <f t="shared" si="0"/>
        <v>27</v>
      </c>
      <c r="AC1" s="235">
        <f t="shared" si="0"/>
        <v>28</v>
      </c>
      <c r="AD1" s="235">
        <f t="shared" si="0"/>
        <v>29</v>
      </c>
      <c r="AE1" s="235">
        <f t="shared" si="0"/>
        <v>30</v>
      </c>
      <c r="AF1" s="235">
        <f t="shared" si="0"/>
        <v>31</v>
      </c>
      <c r="AG1" s="235">
        <f t="shared" si="0"/>
        <v>32</v>
      </c>
      <c r="AH1" s="235">
        <f t="shared" si="0"/>
        <v>33</v>
      </c>
      <c r="AI1" s="235">
        <f t="shared" si="0"/>
        <v>34</v>
      </c>
      <c r="AJ1" s="235">
        <f t="shared" si="0"/>
        <v>35</v>
      </c>
      <c r="AK1" s="235">
        <f t="shared" si="0"/>
        <v>36</v>
      </c>
      <c r="AL1" s="235">
        <f t="shared" si="0"/>
        <v>37</v>
      </c>
      <c r="AM1" s="235">
        <f t="shared" si="0"/>
        <v>38</v>
      </c>
      <c r="AN1" s="235">
        <f t="shared" si="0"/>
        <v>39</v>
      </c>
      <c r="AO1" s="235">
        <f t="shared" si="0"/>
        <v>40</v>
      </c>
      <c r="AP1" s="235">
        <f t="shared" si="0"/>
        <v>41</v>
      </c>
      <c r="AQ1" s="235">
        <f t="shared" si="0"/>
        <v>42</v>
      </c>
      <c r="AR1" s="235">
        <f t="shared" si="0"/>
        <v>43</v>
      </c>
      <c r="AS1" s="235">
        <f t="shared" si="0"/>
        <v>44</v>
      </c>
      <c r="AT1" s="235">
        <f t="shared" si="0"/>
        <v>45</v>
      </c>
      <c r="AU1" s="235">
        <f t="shared" si="0"/>
        <v>46</v>
      </c>
      <c r="AV1" s="235">
        <f t="shared" si="0"/>
        <v>47</v>
      </c>
      <c r="AW1" s="235">
        <f t="shared" si="0"/>
        <v>48</v>
      </c>
    </row>
    <row r="2" spans="1:49" x14ac:dyDescent="0.25">
      <c r="B2" s="193"/>
      <c r="C2" s="16">
        <v>2004</v>
      </c>
      <c r="D2" s="16">
        <v>2005</v>
      </c>
      <c r="E2" s="16">
        <v>2006</v>
      </c>
      <c r="F2" s="22">
        <v>2007</v>
      </c>
      <c r="G2">
        <v>2008</v>
      </c>
      <c r="H2">
        <v>2009</v>
      </c>
      <c r="I2">
        <v>2010</v>
      </c>
      <c r="J2">
        <v>2011</v>
      </c>
      <c r="K2">
        <v>2012</v>
      </c>
      <c r="L2">
        <v>2013</v>
      </c>
      <c r="M2">
        <v>2014</v>
      </c>
      <c r="N2">
        <v>2015</v>
      </c>
      <c r="O2">
        <v>2016</v>
      </c>
      <c r="P2">
        <v>2017</v>
      </c>
      <c r="Q2">
        <v>2018</v>
      </c>
      <c r="R2">
        <v>2019</v>
      </c>
      <c r="S2">
        <v>2020</v>
      </c>
      <c r="T2">
        <v>2021</v>
      </c>
      <c r="U2">
        <v>2022</v>
      </c>
      <c r="V2">
        <v>2023</v>
      </c>
      <c r="W2">
        <v>2024</v>
      </c>
      <c r="X2">
        <v>2025</v>
      </c>
      <c r="Y2">
        <v>2026</v>
      </c>
      <c r="Z2">
        <v>2027</v>
      </c>
      <c r="AA2">
        <v>2028</v>
      </c>
      <c r="AB2">
        <v>2029</v>
      </c>
      <c r="AC2">
        <v>2030</v>
      </c>
      <c r="AD2">
        <v>2031</v>
      </c>
      <c r="AE2">
        <v>2032</v>
      </c>
      <c r="AF2">
        <v>2033</v>
      </c>
      <c r="AG2">
        <v>2034</v>
      </c>
      <c r="AH2">
        <v>2035</v>
      </c>
      <c r="AI2">
        <v>2036</v>
      </c>
      <c r="AJ2">
        <v>2037</v>
      </c>
      <c r="AK2">
        <v>2038</v>
      </c>
      <c r="AL2">
        <v>2039</v>
      </c>
      <c r="AM2">
        <v>2040</v>
      </c>
      <c r="AN2">
        <v>2041</v>
      </c>
      <c r="AO2">
        <v>2042</v>
      </c>
      <c r="AP2">
        <v>2043</v>
      </c>
      <c r="AQ2">
        <v>2044</v>
      </c>
      <c r="AR2">
        <v>2045</v>
      </c>
      <c r="AS2">
        <v>2046</v>
      </c>
      <c r="AT2">
        <v>2047</v>
      </c>
      <c r="AU2">
        <v>2048</v>
      </c>
      <c r="AV2">
        <v>2049</v>
      </c>
      <c r="AW2">
        <v>2050</v>
      </c>
    </row>
    <row r="3" spans="1:49" x14ac:dyDescent="0.25">
      <c r="B3" s="13" t="s">
        <v>103</v>
      </c>
      <c r="C3">
        <v>81.950785300185998</v>
      </c>
      <c r="D3" s="39">
        <v>83.266531665913007</v>
      </c>
      <c r="E3" s="39">
        <v>84.607581080000003</v>
      </c>
      <c r="F3" s="39">
        <v>84.607267039999996</v>
      </c>
      <c r="G3">
        <v>81.318589299999999</v>
      </c>
      <c r="H3">
        <v>78.127226449999995</v>
      </c>
      <c r="I3">
        <v>78.130265370000004</v>
      </c>
      <c r="J3">
        <v>77.12519236</v>
      </c>
      <c r="K3">
        <v>73.899816250000001</v>
      </c>
      <c r="L3">
        <v>72.098556130000006</v>
      </c>
      <c r="M3">
        <v>71.712746929999994</v>
      </c>
      <c r="N3">
        <v>71.92585081</v>
      </c>
      <c r="O3">
        <v>72.3363406</v>
      </c>
      <c r="P3">
        <v>71.213026889999995</v>
      </c>
      <c r="Q3">
        <v>69.371384399999997</v>
      </c>
      <c r="R3">
        <v>68.589056720000002</v>
      </c>
      <c r="S3">
        <v>69.097778559999995</v>
      </c>
      <c r="T3">
        <v>68.990331049999995</v>
      </c>
      <c r="U3">
        <v>68.608627229999996</v>
      </c>
      <c r="V3">
        <v>68.210857790000006</v>
      </c>
      <c r="W3">
        <v>67.075721310000006</v>
      </c>
      <c r="X3">
        <v>65.673105899999996</v>
      </c>
      <c r="Y3">
        <v>64.574261460000002</v>
      </c>
      <c r="Z3">
        <v>63.880139550000003</v>
      </c>
      <c r="AA3">
        <v>63.469104209999998</v>
      </c>
      <c r="AB3">
        <v>63.250467819999997</v>
      </c>
      <c r="AC3">
        <v>63.159089889999997</v>
      </c>
      <c r="AD3">
        <v>62.917273369999997</v>
      </c>
      <c r="AE3">
        <v>62.675670580000002</v>
      </c>
      <c r="AF3">
        <v>62.423494920000003</v>
      </c>
      <c r="AG3">
        <v>62.151933589999999</v>
      </c>
      <c r="AH3">
        <v>61.872303209999998</v>
      </c>
      <c r="AI3">
        <v>61.524997589999998</v>
      </c>
      <c r="AJ3">
        <v>61.142828799999997</v>
      </c>
      <c r="AK3">
        <v>60.754296279999998</v>
      </c>
      <c r="AL3">
        <v>60.35287237</v>
      </c>
      <c r="AM3">
        <v>59.94218746</v>
      </c>
      <c r="AN3">
        <v>59.594734389999999</v>
      </c>
      <c r="AO3">
        <v>59.232233450000003</v>
      </c>
      <c r="AP3">
        <v>58.866697899999998</v>
      </c>
      <c r="AQ3">
        <v>58.518863959999997</v>
      </c>
      <c r="AR3">
        <v>58.170943039999997</v>
      </c>
      <c r="AS3">
        <v>57.843507129999999</v>
      </c>
      <c r="AT3">
        <v>57.542495870000003</v>
      </c>
      <c r="AU3">
        <v>57.263212029999998</v>
      </c>
      <c r="AV3">
        <v>57.012899969999999</v>
      </c>
      <c r="AW3">
        <v>56.850297070000003</v>
      </c>
    </row>
    <row r="4" spans="1:49" x14ac:dyDescent="0.25">
      <c r="B4" s="13" t="s">
        <v>104</v>
      </c>
      <c r="C4">
        <v>81.272732788877605</v>
      </c>
      <c r="D4" s="39">
        <v>82.577592802213303</v>
      </c>
      <c r="E4" s="39">
        <v>83.907546510000003</v>
      </c>
      <c r="F4" s="39">
        <v>83.500810110000003</v>
      </c>
      <c r="G4">
        <v>79.866405099999994</v>
      </c>
      <c r="H4">
        <v>76.36036335</v>
      </c>
      <c r="I4">
        <v>75.993449290000001</v>
      </c>
      <c r="J4">
        <v>74.652506959999997</v>
      </c>
      <c r="K4">
        <v>71.184063140000006</v>
      </c>
      <c r="L4">
        <v>69.112604739999995</v>
      </c>
      <c r="M4">
        <v>68.409801549999997</v>
      </c>
      <c r="N4">
        <v>68.280746210000004</v>
      </c>
      <c r="O4">
        <v>68.466226739999996</v>
      </c>
      <c r="P4">
        <v>67.191444779999998</v>
      </c>
      <c r="Q4">
        <v>65.23698478</v>
      </c>
      <c r="R4">
        <v>64.275833809999995</v>
      </c>
      <c r="S4">
        <v>65.754533550000005</v>
      </c>
      <c r="T4">
        <v>65.44679524</v>
      </c>
      <c r="U4">
        <v>64.882508880000003</v>
      </c>
      <c r="V4">
        <v>64.307444700000005</v>
      </c>
      <c r="W4">
        <v>63.116144849999998</v>
      </c>
      <c r="X4">
        <v>61.67676754</v>
      </c>
      <c r="Y4">
        <v>60.644986529999997</v>
      </c>
      <c r="Z4">
        <v>59.993307190000003</v>
      </c>
      <c r="AA4">
        <v>59.607498730000003</v>
      </c>
      <c r="AB4">
        <v>59.401222969999999</v>
      </c>
      <c r="AC4">
        <v>59.314404410000002</v>
      </c>
      <c r="AD4">
        <v>59.090514140000003</v>
      </c>
      <c r="AE4">
        <v>58.866973909999999</v>
      </c>
      <c r="AF4">
        <v>58.633664570000001</v>
      </c>
      <c r="AG4">
        <v>58.38179306</v>
      </c>
      <c r="AH4">
        <v>58.12250298</v>
      </c>
      <c r="AI4">
        <v>57.794638659999997</v>
      </c>
      <c r="AJ4">
        <v>57.433961719999999</v>
      </c>
      <c r="AK4">
        <v>57.06723994</v>
      </c>
      <c r="AL4">
        <v>56.688963289999997</v>
      </c>
      <c r="AM4">
        <v>56.301936840000003</v>
      </c>
      <c r="AN4">
        <v>55.962545400000003</v>
      </c>
      <c r="AO4">
        <v>55.608678439999998</v>
      </c>
      <c r="AP4">
        <v>55.25160159</v>
      </c>
      <c r="AQ4">
        <v>54.910753</v>
      </c>
      <c r="AR4">
        <v>54.569408369999998</v>
      </c>
      <c r="AS4">
        <v>54.244801279999997</v>
      </c>
      <c r="AT4">
        <v>53.944781310000003</v>
      </c>
      <c r="AU4">
        <v>53.664915229999998</v>
      </c>
      <c r="AV4">
        <v>53.411961769999998</v>
      </c>
      <c r="AW4">
        <v>53.240892600000002</v>
      </c>
    </row>
    <row r="5" spans="1:49" x14ac:dyDescent="0.25">
      <c r="B5" s="13" t="s">
        <v>105</v>
      </c>
      <c r="C5">
        <v>0.67805251130835598</v>
      </c>
      <c r="D5" s="39">
        <v>0.68893886369971102</v>
      </c>
      <c r="E5">
        <v>0.70003457099999999</v>
      </c>
      <c r="F5">
        <v>1.1064569339999999</v>
      </c>
      <c r="G5">
        <v>1.4521841980000001</v>
      </c>
      <c r="H5">
        <v>1.766863104</v>
      </c>
      <c r="I5">
        <v>2.1368160820000002</v>
      </c>
      <c r="J5">
        <v>2.4726853950000001</v>
      </c>
      <c r="K5">
        <v>2.7157531160000001</v>
      </c>
      <c r="L5">
        <v>2.9859513899999999</v>
      </c>
      <c r="M5">
        <v>3.3029453869999998</v>
      </c>
      <c r="N5">
        <v>3.6451046009999999</v>
      </c>
      <c r="O5">
        <v>3.8701138629999998</v>
      </c>
      <c r="P5">
        <v>4.0215821089999997</v>
      </c>
      <c r="Q5">
        <v>4.1343996230000002</v>
      </c>
      <c r="R5">
        <v>4.3132229110000004</v>
      </c>
      <c r="S5">
        <v>3.3432450039999999</v>
      </c>
      <c r="T5">
        <v>3.5435358140000002</v>
      </c>
      <c r="U5">
        <v>3.7261183510000002</v>
      </c>
      <c r="V5">
        <v>3.9034130949999999</v>
      </c>
      <c r="W5">
        <v>3.9595764600000001</v>
      </c>
      <c r="X5">
        <v>3.9963383619999999</v>
      </c>
      <c r="Y5">
        <v>3.929274929</v>
      </c>
      <c r="Z5">
        <v>3.8868323669999998</v>
      </c>
      <c r="AA5">
        <v>3.8616054769999999</v>
      </c>
      <c r="AB5">
        <v>3.849244852</v>
      </c>
      <c r="AC5">
        <v>3.8446854780000002</v>
      </c>
      <c r="AD5">
        <v>3.8267592279999998</v>
      </c>
      <c r="AE5">
        <v>3.8086966690000001</v>
      </c>
      <c r="AF5">
        <v>3.7898303549999999</v>
      </c>
      <c r="AG5">
        <v>3.770140526</v>
      </c>
      <c r="AH5">
        <v>3.74980023</v>
      </c>
      <c r="AI5">
        <v>3.7303589239999999</v>
      </c>
      <c r="AJ5">
        <v>3.7088670769999998</v>
      </c>
      <c r="AK5">
        <v>3.6870563340000002</v>
      </c>
      <c r="AL5">
        <v>3.663909082</v>
      </c>
      <c r="AM5">
        <v>3.6402506159999999</v>
      </c>
      <c r="AN5">
        <v>3.6321889949999999</v>
      </c>
      <c r="AO5">
        <v>3.6235550120000002</v>
      </c>
      <c r="AP5">
        <v>3.6150963100000002</v>
      </c>
      <c r="AQ5">
        <v>3.6081109640000002</v>
      </c>
      <c r="AR5">
        <v>3.6015346770000001</v>
      </c>
      <c r="AS5">
        <v>3.598705855</v>
      </c>
      <c r="AT5">
        <v>3.5977145560000001</v>
      </c>
      <c r="AU5">
        <v>3.5982968020000001</v>
      </c>
      <c r="AV5">
        <v>3.6009381999999999</v>
      </c>
      <c r="AW5">
        <v>3.6094044630000002</v>
      </c>
    </row>
    <row r="6" spans="1:49" x14ac:dyDescent="0.25">
      <c r="B6" s="13" t="s">
        <v>106</v>
      </c>
      <c r="C6">
        <v>28.634797354551999</v>
      </c>
      <c r="D6" s="39">
        <v>29.094538288267</v>
      </c>
      <c r="E6" s="39">
        <v>29.721453270000001</v>
      </c>
      <c r="F6" s="39">
        <v>30.320854669999999</v>
      </c>
      <c r="G6" s="39">
        <v>30.87947582</v>
      </c>
      <c r="H6" s="39">
        <v>28.79395259</v>
      </c>
      <c r="I6" s="39">
        <v>29.809861959999999</v>
      </c>
      <c r="J6" s="39">
        <v>30.760680189999999</v>
      </c>
      <c r="K6" s="39">
        <v>30.969158610000001</v>
      </c>
      <c r="L6" s="39">
        <v>30.74082108</v>
      </c>
      <c r="M6">
        <v>30.61344021</v>
      </c>
      <c r="N6">
        <v>30.152831930000001</v>
      </c>
      <c r="O6">
        <v>29.399147490000001</v>
      </c>
      <c r="P6">
        <v>28.95113349</v>
      </c>
      <c r="Q6">
        <v>28.61393782</v>
      </c>
      <c r="R6">
        <v>27.550997110000001</v>
      </c>
      <c r="S6">
        <v>25.29233906</v>
      </c>
      <c r="T6">
        <v>24.836614990000001</v>
      </c>
      <c r="U6">
        <v>24.692477780000001</v>
      </c>
      <c r="V6">
        <v>24.712279779999999</v>
      </c>
      <c r="W6">
        <v>24.92890568</v>
      </c>
      <c r="X6">
        <v>24.863444489999999</v>
      </c>
      <c r="Y6">
        <v>24.28798995</v>
      </c>
      <c r="Z6">
        <v>23.656501089999999</v>
      </c>
      <c r="AA6">
        <v>23.047977270000001</v>
      </c>
      <c r="AB6">
        <v>22.552842999999999</v>
      </c>
      <c r="AC6">
        <v>22.122657180000001</v>
      </c>
      <c r="AD6">
        <v>21.76539752</v>
      </c>
      <c r="AE6">
        <v>21.46756134</v>
      </c>
      <c r="AF6">
        <v>21.210284999999999</v>
      </c>
      <c r="AG6">
        <v>20.95867496</v>
      </c>
      <c r="AH6">
        <v>20.730069189999998</v>
      </c>
      <c r="AI6">
        <v>20.451160269999999</v>
      </c>
      <c r="AJ6">
        <v>20.181027830000001</v>
      </c>
      <c r="AK6">
        <v>19.917078149999998</v>
      </c>
      <c r="AL6">
        <v>19.633517080000001</v>
      </c>
      <c r="AM6">
        <v>19.351224219999999</v>
      </c>
      <c r="AN6">
        <v>19.084635339999998</v>
      </c>
      <c r="AO6">
        <v>18.81250322</v>
      </c>
      <c r="AP6">
        <v>18.533715950000001</v>
      </c>
      <c r="AQ6">
        <v>18.247989700000002</v>
      </c>
      <c r="AR6">
        <v>17.953819800000002</v>
      </c>
      <c r="AS6">
        <v>17.57574172</v>
      </c>
      <c r="AT6">
        <v>17.188036390000001</v>
      </c>
      <c r="AU6">
        <v>16.790624149999999</v>
      </c>
      <c r="AV6">
        <v>16.383408939999999</v>
      </c>
      <c r="AW6">
        <v>15.970179959999999</v>
      </c>
    </row>
    <row r="7" spans="1:49" x14ac:dyDescent="0.25">
      <c r="B7" s="13" t="s">
        <v>107</v>
      </c>
      <c r="C7">
        <v>0.36749349586970598</v>
      </c>
      <c r="D7">
        <v>0.37339372281503302</v>
      </c>
      <c r="E7">
        <v>0.38143942939999997</v>
      </c>
      <c r="F7">
        <v>0.352710574</v>
      </c>
      <c r="G7">
        <v>0.32558805120000001</v>
      </c>
      <c r="H7">
        <v>0.27518282309999997</v>
      </c>
      <c r="I7">
        <v>0.25822691050000002</v>
      </c>
      <c r="J7">
        <v>0.24152326260000001</v>
      </c>
      <c r="K7">
        <v>0.22040119059999999</v>
      </c>
      <c r="L7">
        <v>0.19829944150000001</v>
      </c>
      <c r="M7">
        <v>0.1789944899</v>
      </c>
      <c r="N7">
        <v>0.15980013069999999</v>
      </c>
      <c r="O7">
        <v>0.14421729110000001</v>
      </c>
      <c r="P7">
        <v>0.13145640219999999</v>
      </c>
      <c r="Q7">
        <v>0.1202617094</v>
      </c>
      <c r="R7">
        <v>0.1071816993</v>
      </c>
      <c r="S7">
        <v>0.1059885094</v>
      </c>
      <c r="T7">
        <v>0.16987461400000001</v>
      </c>
      <c r="U7">
        <v>0.23176713909999999</v>
      </c>
      <c r="V7">
        <v>0.292488902</v>
      </c>
      <c r="W7">
        <v>0.2559851454</v>
      </c>
      <c r="X7">
        <v>0.21654185710000001</v>
      </c>
      <c r="Y7">
        <v>0.210231428</v>
      </c>
      <c r="Z7">
        <v>0.20349040800000001</v>
      </c>
      <c r="AA7">
        <v>0.19700379949999999</v>
      </c>
      <c r="AB7">
        <v>0.19154468569999999</v>
      </c>
      <c r="AC7">
        <v>0.18668380849999999</v>
      </c>
      <c r="AD7">
        <v>0.18964772360000001</v>
      </c>
      <c r="AE7">
        <v>0.19306437100000001</v>
      </c>
      <c r="AF7">
        <v>0.19680721200000001</v>
      </c>
      <c r="AG7">
        <v>0.20090877809999999</v>
      </c>
      <c r="AH7">
        <v>0.20522739609999999</v>
      </c>
      <c r="AI7">
        <v>0.20508798410000001</v>
      </c>
      <c r="AJ7">
        <v>0.20504844520000001</v>
      </c>
      <c r="AK7">
        <v>0.20508618549999999</v>
      </c>
      <c r="AL7">
        <v>0.2050630558</v>
      </c>
      <c r="AM7">
        <v>0.20507277139999999</v>
      </c>
      <c r="AN7">
        <v>0.2097770867</v>
      </c>
      <c r="AO7">
        <v>0.2145039856</v>
      </c>
      <c r="AP7" s="39">
        <v>0.21923845210000001</v>
      </c>
      <c r="AQ7" s="39">
        <v>0.22397350160000001</v>
      </c>
      <c r="AR7" s="39">
        <v>0.22868577540000001</v>
      </c>
      <c r="AS7" s="39">
        <v>0.23130531600000001</v>
      </c>
      <c r="AT7" s="39">
        <v>0.23388225509999999</v>
      </c>
      <c r="AU7" s="39">
        <v>0.2364094782</v>
      </c>
      <c r="AV7" s="39">
        <v>0.2388787597</v>
      </c>
      <c r="AW7" s="39">
        <v>0.24133954669999999</v>
      </c>
    </row>
    <row r="8" spans="1:49" x14ac:dyDescent="0.25">
      <c r="B8" t="s">
        <v>108</v>
      </c>
      <c r="C8">
        <v>1.4676116307532601</v>
      </c>
      <c r="D8" s="39">
        <v>1.4911746101974399</v>
      </c>
      <c r="E8" s="39">
        <v>1.5233057169999999</v>
      </c>
      <c r="F8" s="39">
        <v>1.4923490290000001</v>
      </c>
      <c r="G8" s="39">
        <v>1.4595226059999999</v>
      </c>
      <c r="H8" s="39">
        <v>1.306935424</v>
      </c>
      <c r="I8" s="39">
        <v>1.2993458</v>
      </c>
      <c r="J8" s="39">
        <v>1.287575352</v>
      </c>
      <c r="K8" s="39">
        <v>1.2448529820000001</v>
      </c>
      <c r="L8" s="39">
        <v>1.1866320079999999</v>
      </c>
      <c r="M8">
        <v>1.13481396</v>
      </c>
      <c r="N8">
        <v>1.0733777229999999</v>
      </c>
      <c r="O8">
        <v>1.1674796970000001</v>
      </c>
      <c r="P8">
        <v>1.2825381739999999</v>
      </c>
      <c r="Q8">
        <v>1.4140751380000001</v>
      </c>
      <c r="R8">
        <v>1.5188759590000001</v>
      </c>
      <c r="S8">
        <v>2.242774421</v>
      </c>
      <c r="T8">
        <v>1.6765098890000001</v>
      </c>
      <c r="U8">
        <v>1.1642436709999999</v>
      </c>
      <c r="V8">
        <v>0.68136216890000001</v>
      </c>
      <c r="W8">
        <v>0.66074822119999999</v>
      </c>
      <c r="X8">
        <v>0.63262828130000004</v>
      </c>
      <c r="Y8">
        <v>0.61880498849999999</v>
      </c>
      <c r="Z8">
        <v>0.60351975260000001</v>
      </c>
      <c r="AA8">
        <v>0.58878454729999996</v>
      </c>
      <c r="AB8">
        <v>0.57688950520000004</v>
      </c>
      <c r="AC8">
        <v>0.5666271719</v>
      </c>
      <c r="AD8">
        <v>0.56899617820000004</v>
      </c>
      <c r="AE8">
        <v>0.57279332959999996</v>
      </c>
      <c r="AF8">
        <v>0.57759836909999995</v>
      </c>
      <c r="AG8">
        <v>0.58315178550000002</v>
      </c>
      <c r="AH8">
        <v>0.58933859020000001</v>
      </c>
      <c r="AI8">
        <v>0.59578028520000004</v>
      </c>
      <c r="AJ8">
        <v>0.60254266919999999</v>
      </c>
      <c r="AK8">
        <v>0.60956890860000001</v>
      </c>
      <c r="AL8">
        <v>0.61676333350000001</v>
      </c>
      <c r="AM8">
        <v>0.62410499559999999</v>
      </c>
      <c r="AN8">
        <v>0.63153862810000005</v>
      </c>
      <c r="AO8">
        <v>0.63896664290000005</v>
      </c>
      <c r="AP8">
        <v>0.64634629710000002</v>
      </c>
      <c r="AQ8">
        <v>0.65365996940000004</v>
      </c>
      <c r="AR8">
        <v>0.660843348</v>
      </c>
      <c r="AS8">
        <v>0.9128113242</v>
      </c>
      <c r="AT8">
        <v>1.167286617</v>
      </c>
      <c r="AU8">
        <v>1.424048167</v>
      </c>
      <c r="AV8">
        <v>1.6828420449999999</v>
      </c>
      <c r="AW8">
        <v>1.943850012</v>
      </c>
    </row>
    <row r="9" spans="1:49" x14ac:dyDescent="0.25">
      <c r="B9" t="s">
        <v>109</v>
      </c>
      <c r="C9">
        <v>1.4643633957556199</v>
      </c>
      <c r="D9">
        <v>1.4878742237362399</v>
      </c>
      <c r="E9">
        <v>1.5199342149999999</v>
      </c>
      <c r="F9">
        <v>1.449295161</v>
      </c>
      <c r="G9">
        <v>1.3795770979999999</v>
      </c>
      <c r="H9">
        <v>1.2023696210000001</v>
      </c>
      <c r="I9">
        <v>1.1634757280000001</v>
      </c>
      <c r="J9">
        <v>1.122157845</v>
      </c>
      <c r="K9">
        <v>1.0559614770000001</v>
      </c>
      <c r="L9">
        <v>0.97970378270000003</v>
      </c>
      <c r="M9">
        <v>0.91191027930000002</v>
      </c>
      <c r="N9">
        <v>0.83951553040000004</v>
      </c>
      <c r="O9">
        <v>0.75630242619999999</v>
      </c>
      <c r="P9">
        <v>0.68815529710000001</v>
      </c>
      <c r="Q9">
        <v>0.62843250930000005</v>
      </c>
      <c r="R9">
        <v>0.55908580320000001</v>
      </c>
      <c r="S9">
        <v>0.2089036048</v>
      </c>
      <c r="T9">
        <v>0.16789621699999999</v>
      </c>
      <c r="U9">
        <v>0.13132994479999999</v>
      </c>
      <c r="V9">
        <v>9.7169309199999998E-2</v>
      </c>
      <c r="W9">
        <v>7.7366286000000006E-2</v>
      </c>
      <c r="X9">
        <v>5.6665136300000002E-2</v>
      </c>
      <c r="Y9">
        <v>5.5407341300000003E-2</v>
      </c>
      <c r="Z9">
        <v>5.4019466600000003E-2</v>
      </c>
      <c r="AA9">
        <v>5.2681681100000002E-2</v>
      </c>
      <c r="AB9">
        <v>5.1598916799999998E-2</v>
      </c>
      <c r="AC9">
        <v>5.0662887599999998E-2</v>
      </c>
      <c r="AD9">
        <v>5.0861884599999997E-2</v>
      </c>
      <c r="AE9">
        <v>5.1188678500000001E-2</v>
      </c>
      <c r="AF9">
        <v>5.16056233E-2</v>
      </c>
      <c r="AG9">
        <v>5.2088556899999999E-2</v>
      </c>
      <c r="AH9">
        <v>5.2628073099999999E-2</v>
      </c>
      <c r="AI9">
        <v>5.32009305E-2</v>
      </c>
      <c r="AJ9">
        <v>5.3802413600000001E-2</v>
      </c>
      <c r="AK9">
        <v>5.4427444499999998E-2</v>
      </c>
      <c r="AL9">
        <v>5.5067358599999998E-2</v>
      </c>
      <c r="AM9">
        <v>5.5720402400000001E-2</v>
      </c>
      <c r="AN9">
        <v>5.63817587E-2</v>
      </c>
      <c r="AO9">
        <v>5.7042588499999998E-2</v>
      </c>
      <c r="AP9">
        <v>5.7699076500000002E-2</v>
      </c>
      <c r="AQ9">
        <v>5.8349650699999998E-2</v>
      </c>
      <c r="AR9">
        <v>5.8988571699999999E-2</v>
      </c>
      <c r="AS9">
        <v>5.9457045799999997E-2</v>
      </c>
      <c r="AT9">
        <v>5.9912300600000003E-2</v>
      </c>
      <c r="AU9">
        <v>6.0352670999999997E-2</v>
      </c>
      <c r="AV9">
        <v>6.07762305E-2</v>
      </c>
      <c r="AW9">
        <v>6.1195700700000001E-2</v>
      </c>
    </row>
    <row r="10" spans="1:49" x14ac:dyDescent="0.25">
      <c r="B10" t="s">
        <v>110</v>
      </c>
      <c r="C10">
        <v>0.29584764130791702</v>
      </c>
      <c r="D10" s="39">
        <v>0.300597570883747</v>
      </c>
      <c r="E10" s="39">
        <v>0.30707470139999998</v>
      </c>
      <c r="F10">
        <v>0.50823582199999995</v>
      </c>
      <c r="G10">
        <v>0.69888130510000002</v>
      </c>
      <c r="H10">
        <v>0.80446413620000001</v>
      </c>
      <c r="I10">
        <v>0.97375021760000002</v>
      </c>
      <c r="J10">
        <v>1.1315715289999999</v>
      </c>
      <c r="K10">
        <v>1.246857026</v>
      </c>
      <c r="L10">
        <v>1.322886469</v>
      </c>
      <c r="M10">
        <v>1.3784170090000001</v>
      </c>
      <c r="N10">
        <v>1.39122966</v>
      </c>
      <c r="O10">
        <v>1.5754050639999999</v>
      </c>
      <c r="P10">
        <v>1.801813559</v>
      </c>
      <c r="Q10">
        <v>2.0682769259999998</v>
      </c>
      <c r="R10">
        <v>2.312890957</v>
      </c>
      <c r="S10">
        <v>3.059227591</v>
      </c>
      <c r="T10">
        <v>3.159295406</v>
      </c>
      <c r="U10">
        <v>3.2892692120000002</v>
      </c>
      <c r="V10">
        <v>3.4346904309999999</v>
      </c>
      <c r="W10">
        <v>3.7749740850000002</v>
      </c>
      <c r="X10">
        <v>4.072881926</v>
      </c>
      <c r="Y10">
        <v>4.2594499460000002</v>
      </c>
      <c r="Z10">
        <v>4.4244206909999999</v>
      </c>
      <c r="AA10">
        <v>4.5813886500000001</v>
      </c>
      <c r="AB10">
        <v>4.6621655779999998</v>
      </c>
      <c r="AC10">
        <v>4.7495597890000001</v>
      </c>
      <c r="AD10">
        <v>5.0031461119999996</v>
      </c>
      <c r="AE10">
        <v>5.2667988269999997</v>
      </c>
      <c r="AF10">
        <v>5.5382714310000001</v>
      </c>
      <c r="AG10">
        <v>5.8280765450000001</v>
      </c>
      <c r="AH10">
        <v>6.1240871229999998</v>
      </c>
      <c r="AI10">
        <v>6.4356151060000002</v>
      </c>
      <c r="AJ10">
        <v>6.7516870029999998</v>
      </c>
      <c r="AK10">
        <v>7.0719999309999997</v>
      </c>
      <c r="AL10">
        <v>7.4062978939999997</v>
      </c>
      <c r="AM10">
        <v>7.7440173960000003</v>
      </c>
      <c r="AN10">
        <v>8.0972631639999904</v>
      </c>
      <c r="AO10">
        <v>8.4532584320000002</v>
      </c>
      <c r="AP10">
        <v>8.8113607829999996</v>
      </c>
      <c r="AQ10">
        <v>9.171213711</v>
      </c>
      <c r="AR10">
        <v>9.531762251</v>
      </c>
      <c r="AS10">
        <v>9.8795483980000007</v>
      </c>
      <c r="AT10">
        <v>10.22812693</v>
      </c>
      <c r="AU10">
        <v>10.57700556</v>
      </c>
      <c r="AV10">
        <v>10.92561675</v>
      </c>
      <c r="AW10">
        <v>11.27605943</v>
      </c>
    </row>
    <row r="11" spans="1:49" x14ac:dyDescent="0.25">
      <c r="B11" t="s">
        <v>111</v>
      </c>
      <c r="C11">
        <v>6.65657192942814E-2</v>
      </c>
      <c r="D11" s="39">
        <v>6.7634453448843099E-2</v>
      </c>
      <c r="E11" s="39">
        <v>6.9091807800000002E-2</v>
      </c>
      <c r="F11" s="39">
        <v>8.7443438799999995E-2</v>
      </c>
      <c r="G11" s="39">
        <v>0.1104803353</v>
      </c>
      <c r="H11" s="39">
        <v>0.1278043465</v>
      </c>
      <c r="I11">
        <v>0.16414723749999999</v>
      </c>
      <c r="J11">
        <v>0.21013520699999999</v>
      </c>
      <c r="K11">
        <v>0.26245905959999999</v>
      </c>
      <c r="L11">
        <v>0.32320412859999997</v>
      </c>
      <c r="M11">
        <v>0.39930325239999997</v>
      </c>
      <c r="N11">
        <v>0.48791940700000003</v>
      </c>
      <c r="O11">
        <v>0.57011533619999999</v>
      </c>
      <c r="P11">
        <v>0.6728241318</v>
      </c>
      <c r="Q11">
        <v>0.79693264620000004</v>
      </c>
      <c r="R11">
        <v>0.91957956429999999</v>
      </c>
      <c r="S11">
        <v>1.3482172880000001</v>
      </c>
      <c r="T11">
        <v>1.392317687</v>
      </c>
      <c r="U11">
        <v>1.44959781</v>
      </c>
      <c r="V11">
        <v>1.5136856869999999</v>
      </c>
      <c r="W11">
        <v>1.597197969</v>
      </c>
      <c r="X11">
        <v>1.662714013</v>
      </c>
      <c r="Y11">
        <v>1.7499149540000001</v>
      </c>
      <c r="Z11">
        <v>1.827810997</v>
      </c>
      <c r="AA11">
        <v>1.901977644</v>
      </c>
      <c r="AB11">
        <v>1.979419348</v>
      </c>
      <c r="AC11">
        <v>2.0580663499999998</v>
      </c>
      <c r="AD11">
        <v>2.3110524589999999</v>
      </c>
      <c r="AE11">
        <v>2.5672344300000001</v>
      </c>
      <c r="AF11">
        <v>2.8264201569999998</v>
      </c>
      <c r="AG11">
        <v>3.100708515</v>
      </c>
      <c r="AH11">
        <v>3.3782344530000001</v>
      </c>
      <c r="AI11">
        <v>3.6698342830000001</v>
      </c>
      <c r="AJ11">
        <v>3.964533823</v>
      </c>
      <c r="AK11">
        <v>4.262306851</v>
      </c>
      <c r="AL11">
        <v>4.5736432379999998</v>
      </c>
      <c r="AM11">
        <v>4.8877921740000003</v>
      </c>
      <c r="AN11">
        <v>5.2174881150000001</v>
      </c>
      <c r="AO11">
        <v>5.5500723570000003</v>
      </c>
      <c r="AP11">
        <v>5.8850936020000004</v>
      </c>
      <c r="AQ11">
        <v>6.2222704569999996</v>
      </c>
      <c r="AR11">
        <v>6.5608319740000001</v>
      </c>
      <c r="AS11">
        <v>6.7606236219999998</v>
      </c>
      <c r="AT11">
        <v>6.9605345319999996</v>
      </c>
      <c r="AU11">
        <v>7.160258346</v>
      </c>
      <c r="AV11">
        <v>7.3594416999999996</v>
      </c>
      <c r="AW11">
        <v>7.5595230190000002</v>
      </c>
    </row>
    <row r="12" spans="1:49" x14ac:dyDescent="0.25">
      <c r="B12" t="s">
        <v>112</v>
      </c>
      <c r="C12">
        <v>3.32767453113023</v>
      </c>
      <c r="D12" s="39">
        <v>3.3811014220943498</v>
      </c>
      <c r="E12">
        <v>3.4539557539999999</v>
      </c>
      <c r="F12" s="39">
        <v>3.5212895639999999</v>
      </c>
      <c r="G12" s="39">
        <v>3.583800224</v>
      </c>
      <c r="H12" s="39">
        <v>3.3395559960000001</v>
      </c>
      <c r="I12">
        <v>3.4551028650000002</v>
      </c>
      <c r="J12">
        <v>3.5629565250000002</v>
      </c>
      <c r="K12">
        <v>3.584739216</v>
      </c>
      <c r="L12">
        <v>3.555962692</v>
      </c>
      <c r="M12" s="39">
        <v>3.5388930759999999</v>
      </c>
      <c r="N12">
        <v>3.4833489549999999</v>
      </c>
      <c r="O12">
        <v>3.590242693</v>
      </c>
      <c r="P12">
        <v>3.7374452140000001</v>
      </c>
      <c r="Q12">
        <v>3.904874548</v>
      </c>
      <c r="R12">
        <v>3.9745409089999999</v>
      </c>
      <c r="S12">
        <v>3.7382388440000001</v>
      </c>
      <c r="T12">
        <v>3.860517223</v>
      </c>
      <c r="U12">
        <v>4.0193393820000001</v>
      </c>
      <c r="V12">
        <v>4.1970375860000004</v>
      </c>
      <c r="W12">
        <v>4.0721384599999997</v>
      </c>
      <c r="X12">
        <v>3.9009828780000002</v>
      </c>
      <c r="Y12">
        <v>3.8140074070000001</v>
      </c>
      <c r="Z12">
        <v>3.7180939369999999</v>
      </c>
      <c r="AA12">
        <v>3.6256448840000002</v>
      </c>
      <c r="AB12">
        <v>3.5514178099999998</v>
      </c>
      <c r="AC12">
        <v>3.4872790939999998</v>
      </c>
      <c r="AD12">
        <v>3.4994315330000001</v>
      </c>
      <c r="AE12">
        <v>3.5203932020000002</v>
      </c>
      <c r="AF12">
        <v>3.5475643940000001</v>
      </c>
      <c r="AG12">
        <v>3.5794894660000001</v>
      </c>
      <c r="AH12">
        <v>3.615303537</v>
      </c>
      <c r="AI12">
        <v>3.6535721410000002</v>
      </c>
      <c r="AJ12">
        <v>3.6938018330000002</v>
      </c>
      <c r="AK12">
        <v>3.7356424989999999</v>
      </c>
      <c r="AL12">
        <v>3.7786259370000002</v>
      </c>
      <c r="AM12">
        <v>3.8225041360000001</v>
      </c>
      <c r="AN12">
        <v>3.867056474</v>
      </c>
      <c r="AO12">
        <v>3.911563852</v>
      </c>
      <c r="AP12">
        <v>3.955764898</v>
      </c>
      <c r="AQ12">
        <v>3.9995522029999999</v>
      </c>
      <c r="AR12">
        <v>4.042532832</v>
      </c>
      <c r="AS12">
        <v>4.0743063609999997</v>
      </c>
      <c r="AT12">
        <v>4.1051703970000002</v>
      </c>
      <c r="AU12">
        <v>4.1350111009999999</v>
      </c>
      <c r="AV12">
        <v>4.1636967519999999</v>
      </c>
      <c r="AW12">
        <v>4.1920991289999998</v>
      </c>
    </row>
    <row r="13" spans="1:49" x14ac:dyDescent="0.25">
      <c r="B13" t="s">
        <v>113</v>
      </c>
      <c r="C13">
        <v>0.21556468620722</v>
      </c>
      <c r="D13" s="39">
        <v>0.21902564697065</v>
      </c>
      <c r="E13" s="39">
        <v>0.2237451053</v>
      </c>
      <c r="F13" s="39">
        <v>0.2380608401</v>
      </c>
      <c r="G13" s="39">
        <v>0.25285960969999999</v>
      </c>
      <c r="H13" s="39">
        <v>0.24590867490000001</v>
      </c>
      <c r="I13" s="39">
        <v>0.26551896720000001</v>
      </c>
      <c r="J13" s="39">
        <v>0.28575546200000002</v>
      </c>
      <c r="K13" s="39">
        <v>0.3000482049</v>
      </c>
      <c r="L13" s="39">
        <v>0.3106276496</v>
      </c>
      <c r="M13">
        <v>0.32262632749999998</v>
      </c>
      <c r="N13">
        <v>0.3314200631</v>
      </c>
      <c r="O13">
        <v>0.38085818170000002</v>
      </c>
      <c r="P13">
        <v>0.44205060419999997</v>
      </c>
      <c r="Q13">
        <v>0.51494626170000002</v>
      </c>
      <c r="R13">
        <v>0.58438554629999995</v>
      </c>
      <c r="S13">
        <v>0.44435475530000001</v>
      </c>
      <c r="T13">
        <v>0.57311148239999998</v>
      </c>
      <c r="U13">
        <v>0.70048448370000005</v>
      </c>
      <c r="V13">
        <v>0.8268761604</v>
      </c>
      <c r="W13">
        <v>0.83031294379999998</v>
      </c>
      <c r="X13">
        <v>0.82435000120000002</v>
      </c>
      <c r="Y13">
        <v>0.84037732580000002</v>
      </c>
      <c r="Z13">
        <v>0.85299443379999995</v>
      </c>
      <c r="AA13">
        <v>0.86490226209999999</v>
      </c>
      <c r="AB13">
        <v>0.87864867950000003</v>
      </c>
      <c r="AC13">
        <v>0.89369713340000001</v>
      </c>
      <c r="AD13">
        <v>0.90429498620000004</v>
      </c>
      <c r="AE13">
        <v>0.91708943129999998</v>
      </c>
      <c r="AF13">
        <v>0.93145509299999996</v>
      </c>
      <c r="AG13">
        <v>0.94748622540000005</v>
      </c>
      <c r="AH13">
        <v>0.96454273739999996</v>
      </c>
      <c r="AI13">
        <v>1.0295405769999999</v>
      </c>
      <c r="AJ13">
        <v>1.095332996</v>
      </c>
      <c r="AK13">
        <v>1.1618910330000001</v>
      </c>
      <c r="AL13">
        <v>1.2316466589999999</v>
      </c>
      <c r="AM13">
        <v>1.3020657390000001</v>
      </c>
      <c r="AN13">
        <v>1.3280343240000001</v>
      </c>
      <c r="AO13">
        <v>1.3541041680000001</v>
      </c>
      <c r="AP13">
        <v>1.3801816069999999</v>
      </c>
      <c r="AQ13">
        <v>1.406224352</v>
      </c>
      <c r="AR13">
        <v>1.432087932</v>
      </c>
      <c r="AS13">
        <v>1.4601534979999999</v>
      </c>
      <c r="AT13">
        <v>1.4880777919999999</v>
      </c>
      <c r="AU13">
        <v>1.515806695</v>
      </c>
      <c r="AV13">
        <v>1.543277714</v>
      </c>
      <c r="AW13">
        <v>1.570802354</v>
      </c>
    </row>
    <row r="14" spans="1:49" x14ac:dyDescent="0.25">
      <c r="B14" t="s">
        <v>114</v>
      </c>
      <c r="C14">
        <v>35.839918454870201</v>
      </c>
      <c r="D14" s="39">
        <v>36.415339938413297</v>
      </c>
      <c r="E14">
        <v>37.200000000000003</v>
      </c>
      <c r="F14">
        <v>37.970239100000001</v>
      </c>
      <c r="G14">
        <v>38.690185049999997</v>
      </c>
      <c r="H14">
        <v>36.096173610000001</v>
      </c>
      <c r="I14">
        <v>37.38942969</v>
      </c>
      <c r="J14">
        <v>38.602355379999999</v>
      </c>
      <c r="K14">
        <v>38.884477769999997</v>
      </c>
      <c r="L14">
        <v>38.618137259999997</v>
      </c>
      <c r="M14">
        <v>38.478398609999999</v>
      </c>
      <c r="N14">
        <v>37.919443399999999</v>
      </c>
      <c r="O14">
        <v>37.58376818</v>
      </c>
      <c r="P14">
        <v>37.707416870000003</v>
      </c>
      <c r="Q14">
        <v>38.061737549999997</v>
      </c>
      <c r="R14">
        <v>37.527537549999998</v>
      </c>
      <c r="S14">
        <v>36.44004408</v>
      </c>
      <c r="T14">
        <v>35.83613751</v>
      </c>
      <c r="U14">
        <v>35.678509419999997</v>
      </c>
      <c r="V14">
        <v>35.75559002</v>
      </c>
      <c r="W14">
        <v>36.197628790000003</v>
      </c>
      <c r="X14">
        <v>36.230208589999997</v>
      </c>
      <c r="Y14">
        <v>35.836183339999998</v>
      </c>
      <c r="Z14">
        <v>35.340850770000003</v>
      </c>
      <c r="AA14">
        <v>34.860360729999996</v>
      </c>
      <c r="AB14">
        <v>34.444527520000001</v>
      </c>
      <c r="AC14">
        <v>34.115233420000003</v>
      </c>
      <c r="AD14">
        <v>34.292828399999998</v>
      </c>
      <c r="AE14">
        <v>34.55612361</v>
      </c>
      <c r="AF14">
        <v>34.880007280000001</v>
      </c>
      <c r="AG14">
        <v>35.250584830000001</v>
      </c>
      <c r="AH14">
        <v>35.659431099999999</v>
      </c>
      <c r="AI14">
        <v>36.093791580000001</v>
      </c>
      <c r="AJ14">
        <v>36.547777019999998</v>
      </c>
      <c r="AK14">
        <v>37.018000999999998</v>
      </c>
      <c r="AL14">
        <v>37.500624549999998</v>
      </c>
      <c r="AM14">
        <v>37.992501840000003</v>
      </c>
      <c r="AN14">
        <v>38.492174890000001</v>
      </c>
      <c r="AO14">
        <v>38.992015240000001</v>
      </c>
      <c r="AP14">
        <v>39.489400660000001</v>
      </c>
      <c r="AQ14">
        <v>39.983233550000001</v>
      </c>
      <c r="AR14">
        <v>40.469552489999998</v>
      </c>
      <c r="AS14">
        <v>40.953947280000001</v>
      </c>
      <c r="AT14">
        <v>41.431027210000003</v>
      </c>
      <c r="AU14">
        <v>41.899516159999997</v>
      </c>
      <c r="AV14">
        <v>42.35793889</v>
      </c>
      <c r="AW14">
        <v>42.81504915</v>
      </c>
    </row>
    <row r="15" spans="1:49" x14ac:dyDescent="0.25">
      <c r="B15" t="s">
        <v>115</v>
      </c>
      <c r="C15">
        <v>36.006525643363197</v>
      </c>
      <c r="D15" s="39">
        <v>36.584622059208101</v>
      </c>
      <c r="E15" s="39">
        <v>37.372</v>
      </c>
      <c r="F15" s="39">
        <v>37.815006539999999</v>
      </c>
      <c r="G15" s="39">
        <v>37.2227113</v>
      </c>
      <c r="H15" s="39">
        <v>36.183176680000003</v>
      </c>
      <c r="I15" s="39">
        <v>37.167820550000002</v>
      </c>
      <c r="J15" s="39">
        <v>37.340089429999999</v>
      </c>
      <c r="K15" s="39">
        <v>36.240393859999998</v>
      </c>
      <c r="L15" s="39">
        <v>35.689974390000003</v>
      </c>
      <c r="M15">
        <v>35.791448029999998</v>
      </c>
      <c r="N15">
        <v>36.398411350000003</v>
      </c>
      <c r="O15">
        <v>37.429547489999997</v>
      </c>
      <c r="P15" s="39">
        <v>37.348505600000003</v>
      </c>
      <c r="Q15">
        <v>36.022400060000002</v>
      </c>
      <c r="R15">
        <v>34.839634789999998</v>
      </c>
      <c r="S15">
        <v>33.88650131</v>
      </c>
      <c r="T15">
        <v>32.731158399999998</v>
      </c>
      <c r="U15">
        <v>31.977096299999999</v>
      </c>
      <c r="V15">
        <v>31.383308540000002</v>
      </c>
      <c r="W15">
        <v>31.460437880000001</v>
      </c>
      <c r="X15">
        <v>31.335085200000002</v>
      </c>
      <c r="Y15">
        <v>31.461751140000001</v>
      </c>
      <c r="Z15">
        <v>31.58580268</v>
      </c>
      <c r="AA15">
        <v>31.667918100000001</v>
      </c>
      <c r="AB15">
        <v>31.712166679999999</v>
      </c>
      <c r="AC15">
        <v>31.732453920000001</v>
      </c>
      <c r="AD15">
        <v>31.865447100000001</v>
      </c>
      <c r="AE15">
        <v>31.875106420000002</v>
      </c>
      <c r="AF15">
        <v>31.849485170000001</v>
      </c>
      <c r="AG15">
        <v>31.81969518</v>
      </c>
      <c r="AH15">
        <v>31.804539689999999</v>
      </c>
      <c r="AI15">
        <v>31.825488549999999</v>
      </c>
      <c r="AJ15">
        <v>31.866368479999998</v>
      </c>
      <c r="AK15">
        <v>31.92907529</v>
      </c>
      <c r="AL15">
        <v>32.004349609999998</v>
      </c>
      <c r="AM15">
        <v>32.089091240000002</v>
      </c>
      <c r="AN15">
        <v>32.137865400000003</v>
      </c>
      <c r="AO15">
        <v>32.191728070000003</v>
      </c>
      <c r="AP15">
        <v>32.248312290000001</v>
      </c>
      <c r="AQ15">
        <v>32.311222239999999</v>
      </c>
      <c r="AR15">
        <v>32.370117579999999</v>
      </c>
      <c r="AS15">
        <v>32.434151180000001</v>
      </c>
      <c r="AT15">
        <v>32.496204779999999</v>
      </c>
      <c r="AU15">
        <v>32.552572220000002</v>
      </c>
      <c r="AV15">
        <v>32.605061290000002</v>
      </c>
      <c r="AW15">
        <v>32.67708365</v>
      </c>
    </row>
    <row r="16" spans="1:49" x14ac:dyDescent="0.25">
      <c r="B16" t="s">
        <v>116</v>
      </c>
      <c r="C16">
        <v>33.108335480742298</v>
      </c>
      <c r="D16">
        <v>33.639900516080203</v>
      </c>
      <c r="E16">
        <v>34.363901859999999</v>
      </c>
      <c r="F16">
        <v>34.492994779999997</v>
      </c>
      <c r="G16">
        <v>33.681026539999998</v>
      </c>
      <c r="H16">
        <v>32.478398149999997</v>
      </c>
      <c r="I16">
        <v>33.095244749999999</v>
      </c>
      <c r="J16">
        <v>32.982566609999999</v>
      </c>
      <c r="K16">
        <v>31.755035039999999</v>
      </c>
      <c r="L16">
        <v>31.02248024</v>
      </c>
      <c r="M16">
        <v>30.861721110000001</v>
      </c>
      <c r="N16">
        <v>31.133926429999999</v>
      </c>
      <c r="O16">
        <v>31.036530469999999</v>
      </c>
      <c r="P16">
        <v>29.798734079999999</v>
      </c>
      <c r="Q16">
        <v>27.405893320000001</v>
      </c>
      <c r="R16">
        <v>25.005323499999999</v>
      </c>
      <c r="S16">
        <v>23.19268448</v>
      </c>
      <c r="T16">
        <v>22.29926618</v>
      </c>
      <c r="U16">
        <v>21.687254769999999</v>
      </c>
      <c r="V16">
        <v>21.190018689999999</v>
      </c>
      <c r="W16">
        <v>21.023869680000001</v>
      </c>
      <c r="X16">
        <v>20.719785439999999</v>
      </c>
      <c r="Y16">
        <v>20.5897167</v>
      </c>
      <c r="Z16">
        <v>20.455900289999999</v>
      </c>
      <c r="AA16">
        <v>20.293187060000001</v>
      </c>
      <c r="AB16">
        <v>20.099514200000002</v>
      </c>
      <c r="AC16">
        <v>19.889954190000001</v>
      </c>
      <c r="AD16">
        <v>19.779613680000001</v>
      </c>
      <c r="AE16">
        <v>19.593137410000001</v>
      </c>
      <c r="AF16">
        <v>19.386344820000001</v>
      </c>
      <c r="AG16">
        <v>19.17412448</v>
      </c>
      <c r="AH16">
        <v>18.972316719999998</v>
      </c>
      <c r="AI16">
        <v>18.897442850000001</v>
      </c>
      <c r="AJ16">
        <v>18.834625500000001</v>
      </c>
      <c r="AK16">
        <v>18.78481545</v>
      </c>
      <c r="AL16">
        <v>18.740456399999999</v>
      </c>
      <c r="AM16">
        <v>18.701582169999998</v>
      </c>
      <c r="AN16">
        <v>18.617600580000001</v>
      </c>
      <c r="AO16">
        <v>18.536334279999998</v>
      </c>
      <c r="AP16">
        <v>18.456375699999999</v>
      </c>
      <c r="AQ16">
        <v>18.37974698</v>
      </c>
      <c r="AR16">
        <v>18.300536569999998</v>
      </c>
      <c r="AS16">
        <v>18.220834610000001</v>
      </c>
      <c r="AT16">
        <v>18.13913616</v>
      </c>
      <c r="AU16">
        <v>18.053402200000001</v>
      </c>
      <c r="AV16">
        <v>17.964685469999999</v>
      </c>
      <c r="AW16">
        <v>17.88583779</v>
      </c>
    </row>
    <row r="17" spans="2:49" x14ac:dyDescent="0.25">
      <c r="B17" t="s">
        <v>117</v>
      </c>
      <c r="C17">
        <v>1.54983431156195</v>
      </c>
      <c r="D17">
        <v>1.57471740274219</v>
      </c>
      <c r="E17">
        <v>1.60860863</v>
      </c>
      <c r="F17" s="39">
        <v>1.873045428</v>
      </c>
      <c r="G17" s="39">
        <v>2.0754839629999999</v>
      </c>
      <c r="H17" s="39">
        <v>2.2326587369999999</v>
      </c>
      <c r="I17">
        <v>2.5031579580000001</v>
      </c>
      <c r="J17">
        <v>2.713248047</v>
      </c>
      <c r="K17">
        <v>2.8130972179999998</v>
      </c>
      <c r="L17">
        <v>2.933568374</v>
      </c>
      <c r="M17">
        <v>3.0904058409999999</v>
      </c>
      <c r="N17">
        <v>3.2769184330000001</v>
      </c>
      <c r="O17">
        <v>4.2821670090000001</v>
      </c>
      <c r="P17">
        <v>5.3894810370000004</v>
      </c>
      <c r="Q17">
        <v>6.4975823899999998</v>
      </c>
      <c r="R17">
        <v>7.7713954410000001</v>
      </c>
      <c r="S17">
        <v>6.5733574289999996</v>
      </c>
      <c r="T17">
        <v>6.555309566</v>
      </c>
      <c r="U17">
        <v>6.6015330829999996</v>
      </c>
      <c r="V17">
        <v>6.6686515149999996</v>
      </c>
      <c r="W17">
        <v>6.7059391369999997</v>
      </c>
      <c r="X17">
        <v>6.70031804</v>
      </c>
      <c r="Y17">
        <v>6.8103764929999997</v>
      </c>
      <c r="Z17">
        <v>6.9206593559999998</v>
      </c>
      <c r="AA17">
        <v>7.0224280639999996</v>
      </c>
      <c r="AB17">
        <v>7.1167870720000002</v>
      </c>
      <c r="AC17">
        <v>7.2060353480000003</v>
      </c>
      <c r="AD17">
        <v>7.3272374940000002</v>
      </c>
      <c r="AE17">
        <v>7.4198823750000003</v>
      </c>
      <c r="AF17">
        <v>7.5036709669999997</v>
      </c>
      <c r="AG17">
        <v>7.585838023</v>
      </c>
      <c r="AH17">
        <v>7.6707614810000004</v>
      </c>
      <c r="AI17">
        <v>7.69213331</v>
      </c>
      <c r="AJ17">
        <v>7.7182810059999998</v>
      </c>
      <c r="AK17">
        <v>7.7496954379999998</v>
      </c>
      <c r="AL17">
        <v>7.783650808</v>
      </c>
      <c r="AM17">
        <v>7.8199190969999997</v>
      </c>
      <c r="AN17">
        <v>7.865981444</v>
      </c>
      <c r="AO17">
        <v>7.9133599300000004</v>
      </c>
      <c r="AP17">
        <v>7.9614862869999996</v>
      </c>
      <c r="AQ17">
        <v>8.0112626630000001</v>
      </c>
      <c r="AR17">
        <v>8.0601342779999996</v>
      </c>
      <c r="AS17">
        <v>8.0775304949999995</v>
      </c>
      <c r="AT17">
        <v>8.0944446820000007</v>
      </c>
      <c r="AU17">
        <v>8.1099533019999903</v>
      </c>
      <c r="AV17">
        <v>8.1245061080000003</v>
      </c>
      <c r="AW17">
        <v>8.1439373960000001</v>
      </c>
    </row>
    <row r="18" spans="2:49" x14ac:dyDescent="0.25">
      <c r="B18" t="s">
        <v>118</v>
      </c>
      <c r="C18">
        <v>0.19372928894524399</v>
      </c>
      <c r="D18">
        <v>0.196839675342774</v>
      </c>
      <c r="E18">
        <v>0.2010760788</v>
      </c>
      <c r="F18">
        <v>0.1902792512</v>
      </c>
      <c r="G18">
        <v>0.175165448</v>
      </c>
      <c r="H18">
        <v>0.1592429887</v>
      </c>
      <c r="I18">
        <v>0.15297973670000001</v>
      </c>
      <c r="J18">
        <v>0.14373262389999999</v>
      </c>
      <c r="K18">
        <v>0.13046261989999999</v>
      </c>
      <c r="L18">
        <v>0.1201579775</v>
      </c>
      <c r="M18">
        <v>0.1126934901</v>
      </c>
      <c r="N18">
        <v>0.1071803511</v>
      </c>
      <c r="O18">
        <v>0.1069929949</v>
      </c>
      <c r="P18">
        <v>0.10286814079999999</v>
      </c>
      <c r="Q18">
        <v>9.4738812500000005E-2</v>
      </c>
      <c r="R18">
        <v>8.6560020099999996E-2</v>
      </c>
      <c r="S18">
        <v>0.36762176600000002</v>
      </c>
      <c r="T18">
        <v>0.33216920129999999</v>
      </c>
      <c r="U18">
        <v>0.30257919459999999</v>
      </c>
      <c r="V18">
        <v>0.27586186439999999</v>
      </c>
      <c r="W18">
        <v>0.35531553890000001</v>
      </c>
      <c r="X18">
        <v>0.43342952480000002</v>
      </c>
      <c r="Y18">
        <v>0.43485081419999999</v>
      </c>
      <c r="Z18">
        <v>0.43623281780000001</v>
      </c>
      <c r="AA18">
        <v>0.43703295180000001</v>
      </c>
      <c r="AB18">
        <v>0.43719642149999999</v>
      </c>
      <c r="AC18">
        <v>0.43702814029999998</v>
      </c>
      <c r="AD18">
        <v>0.45518879140000001</v>
      </c>
      <c r="AE18">
        <v>0.47155221390000002</v>
      </c>
      <c r="AF18">
        <v>0.4872782041</v>
      </c>
      <c r="AG18">
        <v>0.50291945019999995</v>
      </c>
      <c r="AH18">
        <v>0.51865979579999999</v>
      </c>
      <c r="AI18">
        <v>0.53904665409999997</v>
      </c>
      <c r="AJ18">
        <v>0.55972021839999997</v>
      </c>
      <c r="AK18">
        <v>0.58075272</v>
      </c>
      <c r="AL18">
        <v>0.60236783940000005</v>
      </c>
      <c r="AM18">
        <v>0.62417458729999997</v>
      </c>
      <c r="AN18">
        <v>0.64344829039999996</v>
      </c>
      <c r="AO18">
        <v>0.66286177639999999</v>
      </c>
      <c r="AP18">
        <v>0.68237358619999999</v>
      </c>
      <c r="AQ18">
        <v>0.70206660369999996</v>
      </c>
      <c r="AR18">
        <v>0.72172098070000001</v>
      </c>
      <c r="AS18" s="39">
        <v>0.73818583579999997</v>
      </c>
      <c r="AT18">
        <v>0.75472033819999995</v>
      </c>
      <c r="AU18">
        <v>0.77123455539999997</v>
      </c>
      <c r="AV18">
        <v>0.78776481089999995</v>
      </c>
      <c r="AW18">
        <v>0.80488290939999996</v>
      </c>
    </row>
    <row r="19" spans="2:49" x14ac:dyDescent="0.25">
      <c r="B19" t="s">
        <v>119</v>
      </c>
      <c r="C19">
        <v>0.57343869527792402</v>
      </c>
      <c r="D19" s="39">
        <v>0.58264543901461296</v>
      </c>
      <c r="E19" s="39">
        <v>0.59518519319999996</v>
      </c>
      <c r="F19">
        <v>0.59025817049999996</v>
      </c>
      <c r="G19">
        <v>0.56945299410000005</v>
      </c>
      <c r="H19">
        <v>0.54253607240000001</v>
      </c>
      <c r="I19">
        <v>0.54621179119999996</v>
      </c>
      <c r="J19">
        <v>0.53782548630000004</v>
      </c>
      <c r="K19">
        <v>0.51160052690000002</v>
      </c>
      <c r="L19">
        <v>0.493805997</v>
      </c>
      <c r="M19">
        <v>0.48535716150000002</v>
      </c>
      <c r="N19">
        <v>0.48376745799999998</v>
      </c>
      <c r="O19">
        <v>0.49943707250000002</v>
      </c>
      <c r="P19">
        <v>0.49660407470000001</v>
      </c>
      <c r="Q19">
        <v>0.47300015280000002</v>
      </c>
      <c r="R19">
        <v>0.44694558290000003</v>
      </c>
      <c r="S19">
        <v>1.237930341</v>
      </c>
      <c r="T19">
        <v>1.045962743</v>
      </c>
      <c r="U19">
        <v>0.87851648869999999</v>
      </c>
      <c r="V19">
        <v>0.72433487340000002</v>
      </c>
      <c r="W19">
        <v>0.73738315330000004</v>
      </c>
      <c r="X19">
        <v>0.74582105430000001</v>
      </c>
      <c r="Y19">
        <v>0.74945695040000004</v>
      </c>
      <c r="Z19">
        <v>0.7530364839</v>
      </c>
      <c r="AA19">
        <v>0.75562126669999996</v>
      </c>
      <c r="AB19">
        <v>0.75682182649999996</v>
      </c>
      <c r="AC19">
        <v>0.75745099699999996</v>
      </c>
      <c r="AD19">
        <v>0.75559266010000004</v>
      </c>
      <c r="AE19">
        <v>0.75082075690000005</v>
      </c>
      <c r="AF19">
        <v>0.74525341590000005</v>
      </c>
      <c r="AG19">
        <v>0.73951165299999999</v>
      </c>
      <c r="AH19">
        <v>0.73415143729999999</v>
      </c>
      <c r="AI19">
        <v>0.73200772660000002</v>
      </c>
      <c r="AJ19">
        <v>0.7303291127</v>
      </c>
      <c r="AK19">
        <v>0.72915394140000001</v>
      </c>
      <c r="AL19">
        <v>0.72823406609999997</v>
      </c>
      <c r="AM19">
        <v>0.72752786010000003</v>
      </c>
      <c r="AN19">
        <v>0.72755582760000004</v>
      </c>
      <c r="AO19">
        <v>0.72769676230000002</v>
      </c>
      <c r="AP19">
        <v>0.72789673070000005</v>
      </c>
      <c r="AQ19">
        <v>0.72823669570000005</v>
      </c>
      <c r="AR19">
        <v>0.72848332090000001</v>
      </c>
      <c r="AS19">
        <v>0.73103631349999998</v>
      </c>
      <c r="AT19">
        <v>0.73355316120000003</v>
      </c>
      <c r="AU19">
        <v>0.73594991750000005</v>
      </c>
      <c r="AV19">
        <v>0.73826697210000003</v>
      </c>
      <c r="AW19">
        <v>0.74103488360000003</v>
      </c>
    </row>
    <row r="20" spans="2:49" x14ac:dyDescent="0.25">
      <c r="B20" t="s">
        <v>120</v>
      </c>
      <c r="C20">
        <v>0.19372928894524399</v>
      </c>
      <c r="D20" s="39">
        <v>0.196839675342774</v>
      </c>
      <c r="E20">
        <v>0.2010760788</v>
      </c>
      <c r="F20" s="39">
        <v>0.21079329229999999</v>
      </c>
      <c r="G20">
        <v>0.21497064090000001</v>
      </c>
      <c r="H20" s="39">
        <v>0.21649924200000001</v>
      </c>
      <c r="I20" s="39">
        <v>0.23040681630000001</v>
      </c>
      <c r="J20" s="39">
        <v>0.2398181902</v>
      </c>
      <c r="K20" s="39">
        <v>0.2411449749</v>
      </c>
      <c r="L20" s="39">
        <v>0.2460424732</v>
      </c>
      <c r="M20">
        <v>0.25563579009999998</v>
      </c>
      <c r="N20">
        <v>0.2693415509</v>
      </c>
      <c r="O20">
        <v>0.28780940310000003</v>
      </c>
      <c r="P20">
        <v>0.29620472250000002</v>
      </c>
      <c r="Q20">
        <v>0.29201185130000001</v>
      </c>
      <c r="R20">
        <v>0.28559548890000003</v>
      </c>
      <c r="S20">
        <v>0.32150161030000002</v>
      </c>
      <c r="T20">
        <v>0.30071451069999999</v>
      </c>
      <c r="U20">
        <v>0.28438163189999999</v>
      </c>
      <c r="V20">
        <v>0.27005550509999998</v>
      </c>
      <c r="W20">
        <v>0.27537633589999999</v>
      </c>
      <c r="X20">
        <v>0.27898081590000001</v>
      </c>
      <c r="Y20">
        <v>0.28327494330000003</v>
      </c>
      <c r="Z20">
        <v>0.28757569160000002</v>
      </c>
      <c r="AA20">
        <v>0.2915203623</v>
      </c>
      <c r="AB20">
        <v>0.2950435683</v>
      </c>
      <c r="AC20">
        <v>0.2983536692</v>
      </c>
      <c r="AD20">
        <v>0.29786371189999999</v>
      </c>
      <c r="AE20">
        <v>0.29622466289999999</v>
      </c>
      <c r="AF20">
        <v>0.29427005150000002</v>
      </c>
      <c r="AG20">
        <v>0.29226093510000001</v>
      </c>
      <c r="AH20">
        <v>0.29040047530000002</v>
      </c>
      <c r="AI20">
        <v>0.28974814920000003</v>
      </c>
      <c r="AJ20">
        <v>0.28927942249999999</v>
      </c>
      <c r="AK20">
        <v>0.28900986629999997</v>
      </c>
      <c r="AL20">
        <v>0.28886699739999999</v>
      </c>
      <c r="AM20">
        <v>0.28880903200000002</v>
      </c>
      <c r="AN20">
        <v>0.28912446520000001</v>
      </c>
      <c r="AO20">
        <v>0.28948542100000002</v>
      </c>
      <c r="AP20">
        <v>0.28987056529999999</v>
      </c>
      <c r="AQ20">
        <v>0.29031225049999998</v>
      </c>
      <c r="AR20">
        <v>0.2907175374</v>
      </c>
      <c r="AS20">
        <v>0.29186793500000002</v>
      </c>
      <c r="AT20">
        <v>0.29300490379999999</v>
      </c>
      <c r="AU20">
        <v>0.29409487919999999</v>
      </c>
      <c r="AV20">
        <v>0.29515394480000001</v>
      </c>
      <c r="AW20">
        <v>0.2963942678</v>
      </c>
    </row>
    <row r="21" spans="2:49" x14ac:dyDescent="0.25">
      <c r="B21" t="s">
        <v>121</v>
      </c>
      <c r="C21">
        <v>0.38745857789048899</v>
      </c>
      <c r="D21" s="39">
        <v>0.39367935068554899</v>
      </c>
      <c r="E21" s="39">
        <v>0.4021521575</v>
      </c>
      <c r="F21" s="39">
        <v>0.45763562050000001</v>
      </c>
      <c r="G21" s="39">
        <v>0.50661170879999995</v>
      </c>
      <c r="H21">
        <v>0.55384149400000005</v>
      </c>
      <c r="I21">
        <v>0.63981949839999996</v>
      </c>
      <c r="J21">
        <v>0.72289847279999997</v>
      </c>
      <c r="K21" s="39">
        <v>0.78905348180000001</v>
      </c>
      <c r="L21" s="39">
        <v>0.87391933129999999</v>
      </c>
      <c r="M21">
        <v>0.9856346373</v>
      </c>
      <c r="N21">
        <v>1.1272771269999999</v>
      </c>
      <c r="O21">
        <v>1.216610537</v>
      </c>
      <c r="P21">
        <v>1.264613545</v>
      </c>
      <c r="Q21">
        <v>1.259173528</v>
      </c>
      <c r="R21">
        <v>1.243814762</v>
      </c>
      <c r="S21">
        <v>2.1934056810000002</v>
      </c>
      <c r="T21">
        <v>2.1977361979999999</v>
      </c>
      <c r="U21">
        <v>2.2228311270000001</v>
      </c>
      <c r="V21">
        <v>2.2543860850000002</v>
      </c>
      <c r="W21">
        <v>2.36255404</v>
      </c>
      <c r="X21">
        <v>2.4567503300000002</v>
      </c>
      <c r="Y21">
        <v>2.5940752410000001</v>
      </c>
      <c r="Z21">
        <v>2.732398039</v>
      </c>
      <c r="AA21">
        <v>2.868128392</v>
      </c>
      <c r="AB21">
        <v>3.0068035910000002</v>
      </c>
      <c r="AC21">
        <v>3.1436315760000002</v>
      </c>
      <c r="AD21">
        <v>3.2499507689999998</v>
      </c>
      <c r="AE21">
        <v>3.3434890099999999</v>
      </c>
      <c r="AF21">
        <v>3.4326677129999998</v>
      </c>
      <c r="AG21">
        <v>3.5250406399999998</v>
      </c>
      <c r="AH21">
        <v>3.6182497840000001</v>
      </c>
      <c r="AI21">
        <v>3.6751098519999998</v>
      </c>
      <c r="AJ21">
        <v>3.7341332280000001</v>
      </c>
      <c r="AK21">
        <v>3.7956478690000002</v>
      </c>
      <c r="AL21">
        <v>3.860773504</v>
      </c>
      <c r="AM21">
        <v>3.9270784989999998</v>
      </c>
      <c r="AN21">
        <v>3.9941548010000001</v>
      </c>
      <c r="AO21">
        <v>4.061989906</v>
      </c>
      <c r="AP21">
        <v>4.1303094229999999</v>
      </c>
      <c r="AQ21">
        <v>4.1995970419999997</v>
      </c>
      <c r="AR21">
        <v>4.268524899</v>
      </c>
      <c r="AS21">
        <v>4.3746959910000003</v>
      </c>
      <c r="AT21">
        <v>4.4813455339999999</v>
      </c>
      <c r="AU21">
        <v>4.5879373680000004</v>
      </c>
      <c r="AV21">
        <v>4.6946839919999999</v>
      </c>
      <c r="AW21">
        <v>4.8049964020000004</v>
      </c>
    </row>
    <row r="22" spans="2:49" x14ac:dyDescent="0.25">
      <c r="B22" t="s">
        <v>122</v>
      </c>
      <c r="C22">
        <v>5.5705789795526002</v>
      </c>
      <c r="D22" s="39">
        <v>5.6600164269241402</v>
      </c>
      <c r="E22">
        <v>5.7508898210000003</v>
      </c>
      <c r="F22">
        <v>5.7774927590000003</v>
      </c>
      <c r="G22">
        <v>4.9993960059999996</v>
      </c>
      <c r="H22">
        <v>4.2504549039999997</v>
      </c>
      <c r="I22">
        <v>4.5163964910000001</v>
      </c>
      <c r="J22">
        <v>4.4004118659999998</v>
      </c>
      <c r="K22">
        <v>4.2012929750000003</v>
      </c>
      <c r="L22">
        <v>4.424850964</v>
      </c>
      <c r="M22">
        <v>4.5880081590000001</v>
      </c>
      <c r="N22">
        <v>4.5938672729999999</v>
      </c>
      <c r="O22">
        <v>3.9255054870000001</v>
      </c>
      <c r="P22">
        <v>3.2603414910000001</v>
      </c>
      <c r="Q22">
        <v>2.8432188639999998</v>
      </c>
      <c r="R22">
        <v>2.6412724430000001</v>
      </c>
      <c r="S22">
        <v>2.4811157599999998</v>
      </c>
      <c r="T22">
        <v>2.4107346679999999</v>
      </c>
      <c r="U22">
        <v>2.402972374</v>
      </c>
      <c r="V22">
        <v>2.4258083510000001</v>
      </c>
      <c r="W22">
        <v>2.4510787110000001</v>
      </c>
      <c r="X22">
        <v>2.4757102639999999</v>
      </c>
      <c r="Y22">
        <v>2.5016986729999999</v>
      </c>
      <c r="Z22">
        <v>2.5337842840000002</v>
      </c>
      <c r="AA22">
        <v>2.5711608269999999</v>
      </c>
      <c r="AB22">
        <v>2.6136259979999998</v>
      </c>
      <c r="AC22">
        <v>2.6604549139999998</v>
      </c>
      <c r="AD22">
        <v>2.7090902739999998</v>
      </c>
      <c r="AE22">
        <v>2.7571260230000001</v>
      </c>
      <c r="AF22">
        <v>2.8050374680000001</v>
      </c>
      <c r="AG22">
        <v>2.852832303</v>
      </c>
      <c r="AH22">
        <v>2.9013594060000001</v>
      </c>
      <c r="AI22">
        <v>2.948421358</v>
      </c>
      <c r="AJ22">
        <v>2.9955657310000001</v>
      </c>
      <c r="AK22">
        <v>3.0442033739999999</v>
      </c>
      <c r="AL22">
        <v>3.093708919</v>
      </c>
      <c r="AM22">
        <v>3.1439485380000001</v>
      </c>
      <c r="AN22">
        <v>3.19463045</v>
      </c>
      <c r="AO22">
        <v>3.245310886</v>
      </c>
      <c r="AP22">
        <v>3.2961557109999999</v>
      </c>
      <c r="AQ22">
        <v>3.3480212499999999</v>
      </c>
      <c r="AR22">
        <v>3.3997270909999999</v>
      </c>
      <c r="AS22">
        <v>3.4545476050000001</v>
      </c>
      <c r="AT22">
        <v>3.5119337659999998</v>
      </c>
      <c r="AU22">
        <v>3.5710622989999998</v>
      </c>
      <c r="AV22">
        <v>3.6319568969999998</v>
      </c>
      <c r="AW22">
        <v>3.697797966</v>
      </c>
    </row>
    <row r="23" spans="2:49" x14ac:dyDescent="0.25">
      <c r="B23" t="s">
        <v>123</v>
      </c>
      <c r="C23">
        <v>159.36780837797201</v>
      </c>
      <c r="D23" s="39">
        <v>161.92651009045801</v>
      </c>
      <c r="E23" s="39">
        <v>164.93047089999999</v>
      </c>
      <c r="F23" s="39">
        <v>166.17000540000001</v>
      </c>
      <c r="G23">
        <v>162.2308817</v>
      </c>
      <c r="H23">
        <v>154.6570317</v>
      </c>
      <c r="I23">
        <v>157.2039121</v>
      </c>
      <c r="J23">
        <v>157.46804900000001</v>
      </c>
      <c r="K23">
        <v>153.2259809</v>
      </c>
      <c r="L23">
        <v>150.8315187</v>
      </c>
      <c r="M23">
        <v>150.5706017</v>
      </c>
      <c r="N23">
        <v>150.8375728</v>
      </c>
      <c r="O23">
        <v>151.27516180000001</v>
      </c>
      <c r="P23">
        <v>149.52929090000001</v>
      </c>
      <c r="Q23">
        <v>146.29874090000001</v>
      </c>
      <c r="R23">
        <v>143.59750149999999</v>
      </c>
      <c r="S23">
        <v>141.90543969999999</v>
      </c>
      <c r="T23">
        <v>139.96836160000001</v>
      </c>
      <c r="U23">
        <v>138.66720530000001</v>
      </c>
      <c r="V23">
        <v>137.77556469999999</v>
      </c>
      <c r="W23">
        <v>137.18486669999999</v>
      </c>
      <c r="X23">
        <v>135.71411000000001</v>
      </c>
      <c r="Y23">
        <v>134.3738946</v>
      </c>
      <c r="Z23">
        <v>133.34057730000001</v>
      </c>
      <c r="AA23">
        <v>132.56854390000001</v>
      </c>
      <c r="AB23">
        <v>132.02078800000001</v>
      </c>
      <c r="AC23">
        <v>131.66723210000001</v>
      </c>
      <c r="AD23">
        <v>131.78463909999999</v>
      </c>
      <c r="AE23">
        <v>131.86402659999999</v>
      </c>
      <c r="AF23">
        <v>131.9580248</v>
      </c>
      <c r="AG23">
        <v>132.07504589999999</v>
      </c>
      <c r="AH23">
        <v>132.23763339999999</v>
      </c>
      <c r="AI23">
        <v>132.39269909999999</v>
      </c>
      <c r="AJ23">
        <v>132.55253999999999</v>
      </c>
      <c r="AK23">
        <v>132.74557590000001</v>
      </c>
      <c r="AL23">
        <v>132.95155550000001</v>
      </c>
      <c r="AM23">
        <v>133.1677291</v>
      </c>
      <c r="AN23">
        <v>133.41940510000001</v>
      </c>
      <c r="AO23">
        <v>133.6612877</v>
      </c>
      <c r="AP23">
        <v>133.90056659999999</v>
      </c>
      <c r="AQ23">
        <v>134.16134099999999</v>
      </c>
      <c r="AR23">
        <v>134.41034020000001</v>
      </c>
      <c r="AS23">
        <v>134.68615320000001</v>
      </c>
      <c r="AT23">
        <v>134.9816616</v>
      </c>
      <c r="AU23">
        <v>135.28636270000001</v>
      </c>
      <c r="AV23">
        <v>135.60785709999999</v>
      </c>
      <c r="AW23">
        <v>136.0402278</v>
      </c>
    </row>
    <row r="24" spans="2:49" x14ac:dyDescent="0.25">
      <c r="B24" t="s">
        <v>124</v>
      </c>
      <c r="C24">
        <v>2.7703288319169999</v>
      </c>
      <c r="D24">
        <v>2.8148073574016701</v>
      </c>
      <c r="E24">
        <v>2.86</v>
      </c>
      <c r="F24">
        <v>2.9307188960000001</v>
      </c>
      <c r="G24">
        <v>2.8443401430000002</v>
      </c>
      <c r="H24">
        <v>2.8643818969999999</v>
      </c>
      <c r="I24">
        <v>2.9919438120000001</v>
      </c>
      <c r="J24">
        <v>2.9122140120000002</v>
      </c>
      <c r="K24">
        <v>2.8674030510000001</v>
      </c>
      <c r="L24">
        <v>2.7353294589999999</v>
      </c>
      <c r="M24">
        <v>2.8491354119999999</v>
      </c>
      <c r="N24">
        <v>2.880985752</v>
      </c>
      <c r="O24">
        <v>2.994410518</v>
      </c>
      <c r="P24">
        <v>3.059374273</v>
      </c>
      <c r="Q24">
        <v>3.0612143459999999</v>
      </c>
      <c r="R24">
        <v>3.0895132489999999</v>
      </c>
      <c r="S24">
        <v>3.1544240910000001</v>
      </c>
      <c r="T24">
        <v>3.22081616</v>
      </c>
      <c r="U24">
        <v>3.2574878389999999</v>
      </c>
      <c r="V24">
        <v>3.2756581329999999</v>
      </c>
      <c r="W24">
        <v>3.2616039410000002</v>
      </c>
      <c r="X24">
        <v>3.2230616329999999</v>
      </c>
      <c r="Y24">
        <v>3.2102459859999999</v>
      </c>
      <c r="Z24">
        <v>3.224253364</v>
      </c>
      <c r="AA24">
        <v>3.2574621260000001</v>
      </c>
      <c r="AB24">
        <v>3.303785462</v>
      </c>
      <c r="AC24">
        <v>3.35870303</v>
      </c>
      <c r="AD24">
        <v>3.4194854299999999</v>
      </c>
      <c r="AE24">
        <v>3.4821133139999998</v>
      </c>
      <c r="AF24">
        <v>3.5455665110000001</v>
      </c>
      <c r="AG24">
        <v>3.6091899719999998</v>
      </c>
      <c r="AH24">
        <v>3.6730530149999998</v>
      </c>
      <c r="AI24">
        <v>3.7346797939999998</v>
      </c>
      <c r="AJ24">
        <v>3.7944717799999998</v>
      </c>
      <c r="AK24">
        <v>3.853076009</v>
      </c>
      <c r="AL24">
        <v>3.9106871339999998</v>
      </c>
      <c r="AM24">
        <v>3.9676979800000001</v>
      </c>
      <c r="AN24">
        <v>4.0232755129999997</v>
      </c>
      <c r="AO24">
        <v>4.077997077</v>
      </c>
      <c r="AP24">
        <v>4.1322772820000004</v>
      </c>
      <c r="AQ24">
        <v>4.1867896269999996</v>
      </c>
      <c r="AR24">
        <v>4.2413750349999999</v>
      </c>
      <c r="AS24">
        <v>4.2956774070000003</v>
      </c>
      <c r="AT24">
        <v>4.3500018239999996</v>
      </c>
      <c r="AU24">
        <v>4.404709618</v>
      </c>
      <c r="AV24">
        <v>4.4603439869999999</v>
      </c>
      <c r="AW24">
        <v>4.5186651659999999</v>
      </c>
    </row>
    <row r="25" spans="2:49" x14ac:dyDescent="0.25">
      <c r="B25" t="s">
        <v>125</v>
      </c>
      <c r="C25">
        <v>46.663857241186399</v>
      </c>
      <c r="D25">
        <v>47.413060563046002</v>
      </c>
      <c r="E25">
        <v>48.17429259</v>
      </c>
      <c r="F25">
        <v>48.65395943</v>
      </c>
      <c r="G25">
        <v>46.325954850000002</v>
      </c>
      <c r="H25">
        <v>41.661647080000002</v>
      </c>
      <c r="I25">
        <v>43.170765539999998</v>
      </c>
      <c r="J25">
        <v>43.95003372</v>
      </c>
      <c r="K25">
        <v>41.687559210000003</v>
      </c>
      <c r="L25">
        <v>40.931482549999998</v>
      </c>
      <c r="M25">
        <v>41.12067966</v>
      </c>
      <c r="N25">
        <v>41.424408720000002</v>
      </c>
      <c r="O25">
        <v>40.864036570000003</v>
      </c>
      <c r="P25">
        <v>39.5186365</v>
      </c>
      <c r="Q25">
        <v>38.018521499999999</v>
      </c>
      <c r="R25">
        <v>36.998468529999997</v>
      </c>
      <c r="S25">
        <v>36.51602467</v>
      </c>
      <c r="T25">
        <v>35.929560160000001</v>
      </c>
      <c r="U25">
        <v>35.808980419999997</v>
      </c>
      <c r="V25">
        <v>36.037551350000001</v>
      </c>
      <c r="W25">
        <v>36.127550059999997</v>
      </c>
      <c r="X25">
        <v>36.130946639999998</v>
      </c>
      <c r="Y25">
        <v>36.246679980000003</v>
      </c>
      <c r="Z25">
        <v>36.571585259999999</v>
      </c>
      <c r="AA25">
        <v>37.016038799999997</v>
      </c>
      <c r="AB25">
        <v>37.538979320000003</v>
      </c>
      <c r="AC25">
        <v>38.119920819999997</v>
      </c>
      <c r="AD25">
        <v>38.756162629999999</v>
      </c>
      <c r="AE25">
        <v>39.393705130000001</v>
      </c>
      <c r="AF25">
        <v>40.041298840000003</v>
      </c>
      <c r="AG25">
        <v>40.697697359999999</v>
      </c>
      <c r="AH25">
        <v>41.377942570000002</v>
      </c>
      <c r="AI25">
        <v>42.040771630000002</v>
      </c>
      <c r="AJ25">
        <v>42.703846400000003</v>
      </c>
      <c r="AK25">
        <v>43.391957900000001</v>
      </c>
      <c r="AL25">
        <v>44.088518379999996</v>
      </c>
      <c r="AM25">
        <v>44.791065080000003</v>
      </c>
      <c r="AN25">
        <v>45.482855499999999</v>
      </c>
      <c r="AO25">
        <v>46.159271339999997</v>
      </c>
      <c r="AP25">
        <v>46.829263109999999</v>
      </c>
      <c r="AQ25">
        <v>47.511485909999998</v>
      </c>
      <c r="AR25">
        <v>48.179639600000002</v>
      </c>
      <c r="AS25">
        <v>48.871216949999997</v>
      </c>
      <c r="AT25">
        <v>49.580989299999999</v>
      </c>
      <c r="AU25">
        <v>50.298401499999997</v>
      </c>
      <c r="AV25">
        <v>51.028208970000001</v>
      </c>
      <c r="AW25">
        <v>51.834928910000002</v>
      </c>
    </row>
    <row r="26" spans="2:49" x14ac:dyDescent="0.25">
      <c r="B26" t="s">
        <v>126</v>
      </c>
      <c r="C26">
        <v>39.525714811669303</v>
      </c>
      <c r="D26">
        <v>40.160312947925298</v>
      </c>
      <c r="E26">
        <v>40.805099759999997</v>
      </c>
      <c r="F26">
        <v>40.48825824</v>
      </c>
      <c r="G26">
        <v>39.883248700000003</v>
      </c>
      <c r="H26">
        <v>39.7566056</v>
      </c>
      <c r="I26">
        <v>39.440063670000001</v>
      </c>
      <c r="J26">
        <v>38.928753239999999</v>
      </c>
      <c r="K26">
        <v>38.277676790000001</v>
      </c>
      <c r="L26">
        <v>37.805308629999999</v>
      </c>
      <c r="M26">
        <v>37.435027929999997</v>
      </c>
      <c r="N26">
        <v>37.259961349999998</v>
      </c>
      <c r="O26">
        <v>37.146995779999997</v>
      </c>
      <c r="P26">
        <v>36.778352120000001</v>
      </c>
      <c r="Q26">
        <v>36.131832469999999</v>
      </c>
      <c r="R26">
        <v>35.53447122</v>
      </c>
      <c r="S26">
        <v>35.000721329999998</v>
      </c>
      <c r="T26">
        <v>34.418701230000003</v>
      </c>
      <c r="U26">
        <v>34.108705659999998</v>
      </c>
      <c r="V26">
        <v>33.709872079999997</v>
      </c>
      <c r="W26">
        <v>33.254803070000001</v>
      </c>
      <c r="X26">
        <v>32.730401190000002</v>
      </c>
      <c r="Y26">
        <v>32.316545249999997</v>
      </c>
      <c r="Z26">
        <v>31.947163310000001</v>
      </c>
      <c r="AA26">
        <v>31.637387010000001</v>
      </c>
      <c r="AB26">
        <v>31.382507950000001</v>
      </c>
      <c r="AC26">
        <v>31.170885169999998</v>
      </c>
      <c r="AD26">
        <v>30.97529295</v>
      </c>
      <c r="AE26">
        <v>30.7976785</v>
      </c>
      <c r="AF26">
        <v>30.639088139999998</v>
      </c>
      <c r="AG26">
        <v>30.497114589999999</v>
      </c>
      <c r="AH26">
        <v>30.373108630000001</v>
      </c>
      <c r="AI26">
        <v>30.269448279999999</v>
      </c>
      <c r="AJ26">
        <v>30.174857329999998</v>
      </c>
      <c r="AK26">
        <v>30.088399930000001</v>
      </c>
      <c r="AL26">
        <v>30.006320250000002</v>
      </c>
      <c r="AM26">
        <v>29.926312169999999</v>
      </c>
      <c r="AN26">
        <v>29.848074579999999</v>
      </c>
      <c r="AO26">
        <v>29.768949679999999</v>
      </c>
      <c r="AP26">
        <v>29.686536660000002</v>
      </c>
      <c r="AQ26">
        <v>29.602061469999999</v>
      </c>
      <c r="AR26">
        <v>29.51267653</v>
      </c>
      <c r="AS26">
        <v>29.418899769999999</v>
      </c>
      <c r="AT26">
        <v>29.3188508</v>
      </c>
      <c r="AU26">
        <v>29.21022597</v>
      </c>
      <c r="AV26">
        <v>29.092742980000001</v>
      </c>
      <c r="AW26">
        <v>28.981554060000001</v>
      </c>
    </row>
    <row r="27" spans="2:49" x14ac:dyDescent="0.25">
      <c r="B27" t="s">
        <v>127</v>
      </c>
      <c r="C27">
        <v>21.072806770403201</v>
      </c>
      <c r="D27">
        <v>21.411137499294501</v>
      </c>
      <c r="E27">
        <v>21.754900240000001</v>
      </c>
      <c r="F27">
        <v>22.656289319999999</v>
      </c>
      <c r="G27">
        <v>23.130543840000001</v>
      </c>
      <c r="H27">
        <v>22.643829279999999</v>
      </c>
      <c r="I27">
        <v>23.562622180000002</v>
      </c>
      <c r="J27">
        <v>24.029500500000001</v>
      </c>
      <c r="K27">
        <v>23.866009179999999</v>
      </c>
      <c r="L27">
        <v>23.789408569999999</v>
      </c>
      <c r="M27">
        <v>24.117348719999999</v>
      </c>
      <c r="N27">
        <v>24.957986129999998</v>
      </c>
      <c r="O27">
        <v>25.649967239999999</v>
      </c>
      <c r="P27">
        <v>25.381421849999999</v>
      </c>
      <c r="Q27">
        <v>24.310862830000001</v>
      </c>
      <c r="R27">
        <v>23.07641628</v>
      </c>
      <c r="S27">
        <v>21.91740686</v>
      </c>
      <c r="T27">
        <v>20.990711449999999</v>
      </c>
      <c r="U27">
        <v>20.25670246</v>
      </c>
      <c r="V27">
        <v>19.73922061</v>
      </c>
      <c r="W27">
        <v>19.914976159999998</v>
      </c>
      <c r="X27">
        <v>19.539992009999999</v>
      </c>
      <c r="Y27">
        <v>18.960820269999999</v>
      </c>
      <c r="Z27">
        <v>18.292873889999999</v>
      </c>
      <c r="AA27">
        <v>17.595831019999999</v>
      </c>
      <c r="AB27">
        <v>16.907171959999999</v>
      </c>
      <c r="AC27">
        <v>16.248620370000001</v>
      </c>
      <c r="AD27">
        <v>16.15436661</v>
      </c>
      <c r="AE27">
        <v>15.98535141</v>
      </c>
      <c r="AF27">
        <v>15.79011259</v>
      </c>
      <c r="AG27">
        <v>15.587558019999999</v>
      </c>
      <c r="AH27">
        <v>15.384651359999999</v>
      </c>
      <c r="AI27">
        <v>15.18563292</v>
      </c>
      <c r="AJ27">
        <v>14.989614720000001</v>
      </c>
      <c r="AK27">
        <v>14.79579944</v>
      </c>
      <c r="AL27">
        <v>14.60372353</v>
      </c>
      <c r="AM27">
        <v>14.41307965</v>
      </c>
      <c r="AN27">
        <v>14.222356720000001</v>
      </c>
      <c r="AO27">
        <v>14.03202735</v>
      </c>
      <c r="AP27">
        <v>13.84196418</v>
      </c>
      <c r="AQ27">
        <v>13.651832199999999</v>
      </c>
      <c r="AR27">
        <v>13.461464579999999</v>
      </c>
      <c r="AS27">
        <v>13.26971612</v>
      </c>
      <c r="AT27">
        <v>13.076417019999999</v>
      </c>
      <c r="AU27">
        <v>12.881893959999999</v>
      </c>
      <c r="AV27">
        <v>12.6863387</v>
      </c>
      <c r="AW27">
        <v>12.48947209</v>
      </c>
    </row>
    <row r="28" spans="2:49" x14ac:dyDescent="0.25">
      <c r="B28" t="s">
        <v>128</v>
      </c>
      <c r="C28">
        <v>27.1225441730464</v>
      </c>
      <c r="D28">
        <v>27.5580053927801</v>
      </c>
      <c r="E28">
        <v>28.000458080000001</v>
      </c>
      <c r="F28">
        <v>27.774227249999999</v>
      </c>
      <c r="G28">
        <v>27.493874210000001</v>
      </c>
      <c r="H28">
        <v>27.400446540000001</v>
      </c>
      <c r="I28">
        <v>27.269129580000001</v>
      </c>
      <c r="J28">
        <v>27.091129469999998</v>
      </c>
      <c r="K28">
        <v>26.6779978</v>
      </c>
      <c r="L28">
        <v>26.20943072</v>
      </c>
      <c r="M28">
        <v>25.775116740000001</v>
      </c>
      <c r="N28">
        <v>25.534573699999999</v>
      </c>
      <c r="O28">
        <v>25.298396390000001</v>
      </c>
      <c r="P28">
        <v>25.06361412</v>
      </c>
      <c r="Q28">
        <v>24.821975640000002</v>
      </c>
      <c r="R28">
        <v>24.579892350000001</v>
      </c>
      <c r="S28">
        <v>24.45961908</v>
      </c>
      <c r="T28">
        <v>24.315798820000001</v>
      </c>
      <c r="U28">
        <v>24.035925280000001</v>
      </c>
      <c r="V28">
        <v>23.725281509999999</v>
      </c>
      <c r="W28">
        <v>23.372793300000001</v>
      </c>
      <c r="X28">
        <v>22.987863480000001</v>
      </c>
      <c r="Y28">
        <v>22.62427353</v>
      </c>
      <c r="Z28">
        <v>22.28195895</v>
      </c>
      <c r="AA28">
        <v>21.95314853</v>
      </c>
      <c r="AB28">
        <v>21.628790259999999</v>
      </c>
      <c r="AC28">
        <v>21.302095999999999</v>
      </c>
      <c r="AD28">
        <v>20.965656160000002</v>
      </c>
      <c r="AE28">
        <v>20.61544864</v>
      </c>
      <c r="AF28">
        <v>20.249164929999999</v>
      </c>
      <c r="AG28">
        <v>19.866065809999998</v>
      </c>
      <c r="AH28">
        <v>19.466833820000002</v>
      </c>
      <c r="AI28">
        <v>19.051484769999998</v>
      </c>
      <c r="AJ28">
        <v>18.622532509999999</v>
      </c>
      <c r="AK28">
        <v>18.182799970000001</v>
      </c>
      <c r="AL28">
        <v>17.73545326</v>
      </c>
      <c r="AM28">
        <v>17.283677130000001</v>
      </c>
      <c r="AN28">
        <v>16.83257407</v>
      </c>
      <c r="AO28">
        <v>16.384857700000001</v>
      </c>
      <c r="AP28">
        <v>15.942887199999999</v>
      </c>
      <c r="AQ28">
        <v>15.5092085</v>
      </c>
      <c r="AR28">
        <v>15.086009519999999</v>
      </c>
      <c r="AS28">
        <v>14.675215680000001</v>
      </c>
      <c r="AT28">
        <v>14.278852710000001</v>
      </c>
      <c r="AU28">
        <v>13.898532489999999</v>
      </c>
      <c r="AV28">
        <v>13.53549801</v>
      </c>
      <c r="AW28">
        <v>13.19119798</v>
      </c>
    </row>
    <row r="29" spans="2:49" x14ac:dyDescent="0.25">
      <c r="B29" t="s">
        <v>129</v>
      </c>
      <c r="C29">
        <v>22.604062437828901</v>
      </c>
      <c r="D29">
        <v>22.966977971759398</v>
      </c>
      <c r="E29">
        <v>23.33572023</v>
      </c>
      <c r="F29">
        <v>23.66655227</v>
      </c>
      <c r="G29">
        <v>22.552919679999999</v>
      </c>
      <c r="H29">
        <v>20.330121120000001</v>
      </c>
      <c r="I29">
        <v>20.769387309999999</v>
      </c>
      <c r="J29">
        <v>20.556418099999998</v>
      </c>
      <c r="K29">
        <v>19.849334819999999</v>
      </c>
      <c r="L29">
        <v>19.36055872</v>
      </c>
      <c r="M29">
        <v>19.27329327</v>
      </c>
      <c r="N29">
        <v>18.779657180000001</v>
      </c>
      <c r="O29">
        <v>19.321355539999999</v>
      </c>
      <c r="P29">
        <v>19.72789195</v>
      </c>
      <c r="Q29">
        <v>19.954333760000001</v>
      </c>
      <c r="R29">
        <v>20.318739879999999</v>
      </c>
      <c r="S29">
        <v>20.857243629999999</v>
      </c>
      <c r="T29">
        <v>21.092773749999999</v>
      </c>
      <c r="U29">
        <v>21.199403660000002</v>
      </c>
      <c r="V29">
        <v>21.287981009999999</v>
      </c>
      <c r="W29">
        <v>21.25313963</v>
      </c>
      <c r="X29">
        <v>21.10184499</v>
      </c>
      <c r="Y29">
        <v>21.015329869999999</v>
      </c>
      <c r="Z29">
        <v>21.022741570000001</v>
      </c>
      <c r="AA29">
        <v>21.108676020000001</v>
      </c>
      <c r="AB29">
        <v>21.259552899999999</v>
      </c>
      <c r="AC29">
        <v>21.467006659999999</v>
      </c>
      <c r="AD29">
        <v>21.513675360000001</v>
      </c>
      <c r="AE29">
        <v>21.589729649999999</v>
      </c>
      <c r="AF29">
        <v>21.69279384</v>
      </c>
      <c r="AG29">
        <v>21.817420160000001</v>
      </c>
      <c r="AH29">
        <v>21.96204401</v>
      </c>
      <c r="AI29">
        <v>22.110681679999999</v>
      </c>
      <c r="AJ29">
        <v>22.267217290000001</v>
      </c>
      <c r="AK29">
        <v>22.433542679999999</v>
      </c>
      <c r="AL29">
        <v>22.606852910000001</v>
      </c>
      <c r="AM29">
        <v>22.785897070000001</v>
      </c>
      <c r="AN29">
        <v>23.010268750000002</v>
      </c>
      <c r="AO29">
        <v>23.23818451</v>
      </c>
      <c r="AP29">
        <v>23.467638130000001</v>
      </c>
      <c r="AQ29">
        <v>23.699963289999999</v>
      </c>
      <c r="AR29">
        <v>23.929174939999999</v>
      </c>
      <c r="AS29">
        <v>24.155427270000001</v>
      </c>
      <c r="AT29">
        <v>24.376549959999998</v>
      </c>
      <c r="AU29">
        <v>24.592599180000001</v>
      </c>
      <c r="AV29">
        <v>24.804724400000001</v>
      </c>
      <c r="AW29">
        <v>25.02440962</v>
      </c>
    </row>
    <row r="30" spans="2:49" x14ac:dyDescent="0.25">
      <c r="B30" t="s">
        <v>130</v>
      </c>
      <c r="C30">
        <v>30998.430217312201</v>
      </c>
      <c r="D30">
        <v>31496.120041177499</v>
      </c>
      <c r="E30">
        <v>32001.800439999999</v>
      </c>
      <c r="F30">
        <v>32392.055530000001</v>
      </c>
      <c r="G30">
        <v>32732.276300000001</v>
      </c>
      <c r="H30">
        <v>33296.999660000001</v>
      </c>
      <c r="I30">
        <v>33758.797330000001</v>
      </c>
      <c r="J30">
        <v>34130.425190000002</v>
      </c>
      <c r="K30">
        <v>34110.965559999997</v>
      </c>
      <c r="L30">
        <v>33966.703540000002</v>
      </c>
      <c r="M30">
        <v>33838.039400000001</v>
      </c>
      <c r="N30">
        <v>33963.92974</v>
      </c>
      <c r="O30">
        <v>34060.806909999999</v>
      </c>
      <c r="P30">
        <v>34157.960400000004</v>
      </c>
      <c r="Q30">
        <v>34255.391009999999</v>
      </c>
      <c r="R30">
        <v>34333.114009999998</v>
      </c>
      <c r="S30">
        <v>34663.950900000003</v>
      </c>
      <c r="T30">
        <v>34954.378239999998</v>
      </c>
      <c r="U30">
        <v>35112.321069999998</v>
      </c>
      <c r="V30">
        <v>35223.775900000001</v>
      </c>
      <c r="W30">
        <v>35272.321000000004</v>
      </c>
      <c r="X30">
        <v>35276.247069999998</v>
      </c>
      <c r="Y30">
        <v>35330.026700000002</v>
      </c>
      <c r="Z30">
        <v>35434.461739999999</v>
      </c>
      <c r="AA30">
        <v>35579.255579999997</v>
      </c>
      <c r="AB30">
        <v>35751.258300000001</v>
      </c>
      <c r="AC30">
        <v>35941.509039999997</v>
      </c>
      <c r="AD30">
        <v>36138.770729999997</v>
      </c>
      <c r="AE30">
        <v>36337.957799999996</v>
      </c>
      <c r="AF30">
        <v>36536.246279999999</v>
      </c>
      <c r="AG30">
        <v>36732.902580000002</v>
      </c>
      <c r="AH30">
        <v>36929.042229999999</v>
      </c>
      <c r="AI30">
        <v>37122.669139999998</v>
      </c>
      <c r="AJ30">
        <v>37316.073980000001</v>
      </c>
      <c r="AK30">
        <v>37510.930350000002</v>
      </c>
      <c r="AL30">
        <v>37708.884250000003</v>
      </c>
      <c r="AM30">
        <v>37910.671970000003</v>
      </c>
      <c r="AN30">
        <v>38123.395819999998</v>
      </c>
      <c r="AO30">
        <v>38345.833140000002</v>
      </c>
      <c r="AP30">
        <v>38575.337240000001</v>
      </c>
      <c r="AQ30">
        <v>38810.379699999998</v>
      </c>
      <c r="AR30">
        <v>39048.869960000004</v>
      </c>
      <c r="AS30">
        <v>39288.833339999997</v>
      </c>
      <c r="AT30">
        <v>39530.063990000002</v>
      </c>
      <c r="AU30">
        <v>39772.197529999998</v>
      </c>
      <c r="AV30">
        <v>40014.898860000001</v>
      </c>
      <c r="AW30">
        <v>40260.537020000003</v>
      </c>
    </row>
    <row r="31" spans="2:49" x14ac:dyDescent="0.25">
      <c r="B31" t="s">
        <v>131</v>
      </c>
      <c r="C31">
        <v>17.998489648965599</v>
      </c>
      <c r="D31">
        <v>18.287461222056098</v>
      </c>
      <c r="E31">
        <v>18.581072330000001</v>
      </c>
      <c r="F31">
        <v>27.03465542</v>
      </c>
      <c r="G31">
        <v>90.791704179999996</v>
      </c>
      <c r="H31">
        <v>149.738269</v>
      </c>
      <c r="I31">
        <v>210.20483709999999</v>
      </c>
      <c r="J31">
        <v>285.48926829999999</v>
      </c>
      <c r="K31">
        <v>357.71573619999998</v>
      </c>
      <c r="L31">
        <v>421.28404569999998</v>
      </c>
      <c r="M31">
        <v>481.86580309999999</v>
      </c>
      <c r="N31">
        <v>526.76542770000003</v>
      </c>
      <c r="O31">
        <v>562.56242299999997</v>
      </c>
      <c r="P31">
        <v>613.12138640000001</v>
      </c>
      <c r="Q31">
        <v>689.31130800000005</v>
      </c>
      <c r="R31">
        <v>762.41393070000004</v>
      </c>
      <c r="S31">
        <v>868.21038799999997</v>
      </c>
      <c r="T31">
        <v>945.61419839999996</v>
      </c>
      <c r="U31">
        <v>1029.4203440000001</v>
      </c>
      <c r="V31">
        <v>1120.0210139999999</v>
      </c>
      <c r="W31">
        <v>1216.9127060000001</v>
      </c>
      <c r="X31">
        <v>1319.92157</v>
      </c>
      <c r="Y31">
        <v>1424.2243940000001</v>
      </c>
      <c r="Z31">
        <v>1525.119876</v>
      </c>
      <c r="AA31">
        <v>1619.9506759999999</v>
      </c>
      <c r="AB31">
        <v>1706.3657040000001</v>
      </c>
      <c r="AC31">
        <v>1782.804697</v>
      </c>
      <c r="AD31">
        <v>1848.0063600000001</v>
      </c>
      <c r="AE31">
        <v>1901.430578</v>
      </c>
      <c r="AF31">
        <v>1942.766202</v>
      </c>
      <c r="AG31">
        <v>1971.95973</v>
      </c>
      <c r="AH31">
        <v>1989.166948</v>
      </c>
      <c r="AI31">
        <v>1994.837209</v>
      </c>
      <c r="AJ31">
        <v>1989.3602209999999</v>
      </c>
      <c r="AK31">
        <v>1973.195665</v>
      </c>
      <c r="AL31">
        <v>1947.033966</v>
      </c>
      <c r="AM31">
        <v>1911.672558</v>
      </c>
      <c r="AN31">
        <v>1868.371956</v>
      </c>
      <c r="AO31">
        <v>1818.069023</v>
      </c>
      <c r="AP31">
        <v>1761.723256</v>
      </c>
      <c r="AQ31">
        <v>1700.3943979999999</v>
      </c>
      <c r="AR31">
        <v>1635.1425200000001</v>
      </c>
      <c r="AS31">
        <v>1567.0283480000001</v>
      </c>
      <c r="AT31">
        <v>1497.0252250000001</v>
      </c>
      <c r="AU31">
        <v>1426.001</v>
      </c>
      <c r="AV31">
        <v>1354.716236</v>
      </c>
      <c r="AW31">
        <v>1283.860829</v>
      </c>
    </row>
    <row r="32" spans="2:49" x14ac:dyDescent="0.25">
      <c r="B32" t="s">
        <v>132</v>
      </c>
      <c r="C32">
        <v>1571.8931047778699</v>
      </c>
      <c r="D32">
        <v>1597.13035701831</v>
      </c>
      <c r="E32">
        <v>1622.772802</v>
      </c>
      <c r="F32">
        <v>2018.342128</v>
      </c>
      <c r="G32">
        <v>2396.9287290000002</v>
      </c>
      <c r="H32">
        <v>2798.3832830000001</v>
      </c>
      <c r="I32">
        <v>3155.6909909999999</v>
      </c>
      <c r="J32">
        <v>3477.3988319999999</v>
      </c>
      <c r="K32">
        <v>3706.5622490000001</v>
      </c>
      <c r="L32">
        <v>3894.4744639999999</v>
      </c>
      <c r="M32">
        <v>4070.44778</v>
      </c>
      <c r="N32">
        <v>4285.2943949999999</v>
      </c>
      <c r="O32">
        <v>4481.0115720000003</v>
      </c>
      <c r="P32">
        <v>4669.2365030000001</v>
      </c>
      <c r="Q32">
        <v>4851.8911429999998</v>
      </c>
      <c r="R32">
        <v>5018.0976030000002</v>
      </c>
      <c r="S32">
        <v>5239.6553569999996</v>
      </c>
      <c r="T32">
        <v>5403.8379800000002</v>
      </c>
      <c r="U32">
        <v>5518.3179019999998</v>
      </c>
      <c r="V32">
        <v>5609.4964019999998</v>
      </c>
      <c r="W32">
        <v>5674.0454529999997</v>
      </c>
      <c r="X32">
        <v>5714.4417089999997</v>
      </c>
      <c r="Y32">
        <v>5748.6738759999998</v>
      </c>
      <c r="Z32">
        <v>5775.3962590000001</v>
      </c>
      <c r="AA32">
        <v>5791.8080609999997</v>
      </c>
      <c r="AB32">
        <v>5794.7232270000004</v>
      </c>
      <c r="AC32">
        <v>5781.8658930000001</v>
      </c>
      <c r="AD32">
        <v>5750.9396399999996</v>
      </c>
      <c r="AE32">
        <v>5700.939077</v>
      </c>
      <c r="AF32">
        <v>5631.4877059999999</v>
      </c>
      <c r="AG32">
        <v>5542.802514</v>
      </c>
      <c r="AH32">
        <v>5435.6224789999997</v>
      </c>
      <c r="AI32">
        <v>5310.588111</v>
      </c>
      <c r="AJ32">
        <v>5169.1920239999999</v>
      </c>
      <c r="AK32">
        <v>5013.1287009999996</v>
      </c>
      <c r="AL32">
        <v>4844.3347139999996</v>
      </c>
      <c r="AM32">
        <v>4664.8553099999999</v>
      </c>
      <c r="AN32">
        <v>4477.1784049999997</v>
      </c>
      <c r="AO32">
        <v>4283.3329020000001</v>
      </c>
      <c r="AP32">
        <v>4085.3019039999999</v>
      </c>
      <c r="AQ32">
        <v>3885.0811800000001</v>
      </c>
      <c r="AR32">
        <v>3684.5346119999999</v>
      </c>
      <c r="AS32">
        <v>3485.3546019999999</v>
      </c>
      <c r="AT32">
        <v>3289.1017230000002</v>
      </c>
      <c r="AU32">
        <v>3097.1047349999999</v>
      </c>
      <c r="AV32">
        <v>2910.4636759999999</v>
      </c>
      <c r="AW32">
        <v>2730.0953589999999</v>
      </c>
    </row>
    <row r="33" spans="2:49" x14ac:dyDescent="0.25">
      <c r="B33" t="s">
        <v>133</v>
      </c>
      <c r="C33">
        <v>3720.5673609549599</v>
      </c>
      <c r="D33">
        <v>3780.3022733867101</v>
      </c>
      <c r="E33">
        <v>3840.9962489999998</v>
      </c>
      <c r="F33">
        <v>4360.031986</v>
      </c>
      <c r="G33">
        <v>4821.2248669999999</v>
      </c>
      <c r="H33">
        <v>5318.8054249999996</v>
      </c>
      <c r="I33">
        <v>5759.0390889999999</v>
      </c>
      <c r="J33">
        <v>6146.6343930000003</v>
      </c>
      <c r="K33">
        <v>6400.5045739999996</v>
      </c>
      <c r="L33">
        <v>6597.9775330000002</v>
      </c>
      <c r="M33">
        <v>6780.5438530000001</v>
      </c>
      <c r="N33">
        <v>7040.4808460000004</v>
      </c>
      <c r="O33">
        <v>7274.557871</v>
      </c>
      <c r="P33">
        <v>7493.0495629999996</v>
      </c>
      <c r="Q33">
        <v>7691.9853929999999</v>
      </c>
      <c r="R33">
        <v>7870.6414610000002</v>
      </c>
      <c r="S33">
        <v>8104.4321680000003</v>
      </c>
      <c r="T33">
        <v>8285.8449700000001</v>
      </c>
      <c r="U33">
        <v>8386.6157480000002</v>
      </c>
      <c r="V33">
        <v>8453.0780680000007</v>
      </c>
      <c r="W33">
        <v>8480.8601940000008</v>
      </c>
      <c r="X33">
        <v>8474.6305389999998</v>
      </c>
      <c r="Y33">
        <v>8459.3936859999994</v>
      </c>
      <c r="Z33">
        <v>8435.06145499999</v>
      </c>
      <c r="AA33">
        <v>8398.3329240000003</v>
      </c>
      <c r="AB33">
        <v>8345.3791509999901</v>
      </c>
      <c r="AC33">
        <v>8273.4587190000002</v>
      </c>
      <c r="AD33">
        <v>8179.6938890000001</v>
      </c>
      <c r="AE33">
        <v>8062.7985930000004</v>
      </c>
      <c r="AF33">
        <v>7922.3372810000001</v>
      </c>
      <c r="AG33">
        <v>7758.6601389999996</v>
      </c>
      <c r="AH33">
        <v>7572.8280420000001</v>
      </c>
      <c r="AI33">
        <v>7365.8165449999997</v>
      </c>
      <c r="AJ33">
        <v>7139.7315090000002</v>
      </c>
      <c r="AK33">
        <v>6896.946105</v>
      </c>
      <c r="AL33">
        <v>6640.0781800000004</v>
      </c>
      <c r="AM33">
        <v>6371.8607789999996</v>
      </c>
      <c r="AN33">
        <v>6095.5493740000002</v>
      </c>
      <c r="AO33">
        <v>5813.769209</v>
      </c>
      <c r="AP33">
        <v>5529.0621920000003</v>
      </c>
      <c r="AQ33">
        <v>5243.9398609999998</v>
      </c>
      <c r="AR33">
        <v>4960.7123439999996</v>
      </c>
      <c r="AS33">
        <v>4681.4630809999999</v>
      </c>
      <c r="AT33">
        <v>4408.0802020000001</v>
      </c>
      <c r="AU33">
        <v>4142.1479479999998</v>
      </c>
      <c r="AV33">
        <v>3884.9541220000001</v>
      </c>
      <c r="AW33">
        <v>3637.5426809999999</v>
      </c>
    </row>
    <row r="34" spans="2:49" x14ac:dyDescent="0.25">
      <c r="B34" t="s">
        <v>134</v>
      </c>
      <c r="C34">
        <v>5208.7853750706399</v>
      </c>
      <c r="D34">
        <v>5292.4141090967596</v>
      </c>
      <c r="E34">
        <v>5377.3855290000001</v>
      </c>
      <c r="F34">
        <v>5763.2340800000002</v>
      </c>
      <c r="G34">
        <v>6098.8573459999998</v>
      </c>
      <c r="H34">
        <v>6478.1407939999999</v>
      </c>
      <c r="I34">
        <v>6809.3065640000004</v>
      </c>
      <c r="J34">
        <v>7093.7046289999998</v>
      </c>
      <c r="K34">
        <v>7253.1687300000003</v>
      </c>
      <c r="L34">
        <v>7363.8316599999998</v>
      </c>
      <c r="M34">
        <v>7465.3724430000002</v>
      </c>
      <c r="N34">
        <v>7628.1958439999999</v>
      </c>
      <c r="O34">
        <v>7773.2922150000004</v>
      </c>
      <c r="P34">
        <v>7904.2456739999998</v>
      </c>
      <c r="Q34">
        <v>8010.4855520000001</v>
      </c>
      <c r="R34">
        <v>8107.7041589999999</v>
      </c>
      <c r="S34">
        <v>8236.9549100000004</v>
      </c>
      <c r="T34">
        <v>8357.2019600000003</v>
      </c>
      <c r="U34">
        <v>8397.1642279999996</v>
      </c>
      <c r="V34">
        <v>8406.1286889999901</v>
      </c>
      <c r="W34">
        <v>8380.0282769999994</v>
      </c>
      <c r="X34">
        <v>8323.6094200000007</v>
      </c>
      <c r="Y34">
        <v>8260.4085489999998</v>
      </c>
      <c r="Z34">
        <v>8191.0775000000003</v>
      </c>
      <c r="AA34">
        <v>8112.7458729999998</v>
      </c>
      <c r="AB34">
        <v>8022.039976</v>
      </c>
      <c r="AC34">
        <v>7916.5082609999999</v>
      </c>
      <c r="AD34">
        <v>7793.5278799999996</v>
      </c>
      <c r="AE34">
        <v>7651.8671189999995</v>
      </c>
      <c r="AF34">
        <v>7491.0757510000003</v>
      </c>
      <c r="AG34">
        <v>7311.4176090000001</v>
      </c>
      <c r="AH34">
        <v>7113.8098559999999</v>
      </c>
      <c r="AI34">
        <v>6899.1006029999999</v>
      </c>
      <c r="AJ34">
        <v>6669.1768840000004</v>
      </c>
      <c r="AK34">
        <v>6426.169081</v>
      </c>
      <c r="AL34">
        <v>6172.3991109999997</v>
      </c>
      <c r="AM34">
        <v>5910.282467</v>
      </c>
      <c r="AN34">
        <v>5642.6760459999996</v>
      </c>
      <c r="AO34">
        <v>5371.8682470000003</v>
      </c>
      <c r="AP34">
        <v>5100.0652490000002</v>
      </c>
      <c r="AQ34">
        <v>4829.4294170000003</v>
      </c>
      <c r="AR34">
        <v>4561.9337379999997</v>
      </c>
      <c r="AS34">
        <v>4299.3475010000002</v>
      </c>
      <c r="AT34">
        <v>4043.260698</v>
      </c>
      <c r="AU34">
        <v>3794.993363</v>
      </c>
      <c r="AV34">
        <v>3555.6033870000001</v>
      </c>
      <c r="AW34">
        <v>3325.931192</v>
      </c>
    </row>
    <row r="35" spans="2:49" x14ac:dyDescent="0.25">
      <c r="B35" t="s">
        <v>135</v>
      </c>
      <c r="C35">
        <v>13521.9613593495</v>
      </c>
      <c r="D35">
        <v>13739.0608227762</v>
      </c>
      <c r="E35" s="39">
        <v>13959.64589</v>
      </c>
      <c r="F35" s="39">
        <v>13387.104160000001</v>
      </c>
      <c r="G35" s="39">
        <v>12832.96869</v>
      </c>
      <c r="H35" s="39">
        <v>12362.89637</v>
      </c>
      <c r="I35">
        <v>11917.77327</v>
      </c>
      <c r="J35">
        <v>11490.19046</v>
      </c>
      <c r="K35" s="39">
        <v>11030.27262</v>
      </c>
      <c r="L35" s="39">
        <v>10589.815930000001</v>
      </c>
      <c r="M35" s="39">
        <v>10181.755370000001</v>
      </c>
      <c r="N35" s="39">
        <v>9832.9951440000004</v>
      </c>
      <c r="O35" s="39">
        <v>9508.19607</v>
      </c>
      <c r="P35">
        <v>9190.3963810000005</v>
      </c>
      <c r="Q35">
        <v>8882.9609240000009</v>
      </c>
      <c r="R35">
        <v>8589.8108179999999</v>
      </c>
      <c r="S35">
        <v>8317.9812650000003</v>
      </c>
      <c r="T35">
        <v>8086.2311460000001</v>
      </c>
      <c r="U35">
        <v>7812.0070189999997</v>
      </c>
      <c r="V35">
        <v>7541.7848620000004</v>
      </c>
      <c r="W35">
        <v>7272.2606729999998</v>
      </c>
      <c r="X35">
        <v>7005.1589990000002</v>
      </c>
      <c r="Y35">
        <v>6751.2520350000004</v>
      </c>
      <c r="Z35">
        <v>6510.2977090000004</v>
      </c>
      <c r="AA35">
        <v>6279.8736259999996</v>
      </c>
      <c r="AB35">
        <v>6057.36859</v>
      </c>
      <c r="AC35">
        <v>5840.653335</v>
      </c>
      <c r="AD35">
        <v>5627.5495510000001</v>
      </c>
      <c r="AE35">
        <v>5416.5958659999997</v>
      </c>
      <c r="AF35">
        <v>5206.7838410000004</v>
      </c>
      <c r="AG35">
        <v>4997.514913</v>
      </c>
      <c r="AH35">
        <v>4788.5700909999996</v>
      </c>
      <c r="AI35">
        <v>4579.7659899999999</v>
      </c>
      <c r="AJ35">
        <v>4371.4599120000003</v>
      </c>
      <c r="AK35">
        <v>4164.1640939999997</v>
      </c>
      <c r="AL35">
        <v>3958.504899</v>
      </c>
      <c r="AM35">
        <v>3755.181963</v>
      </c>
      <c r="AN35">
        <v>3555.1361889999998</v>
      </c>
      <c r="AO35">
        <v>3359.051649</v>
      </c>
      <c r="AP35">
        <v>3167.5962840000002</v>
      </c>
      <c r="AQ35">
        <v>2981.4375810000001</v>
      </c>
      <c r="AR35">
        <v>2801.1735650000001</v>
      </c>
      <c r="AS35">
        <v>2627.3295499999999</v>
      </c>
      <c r="AT35">
        <v>2460.3614809999999</v>
      </c>
      <c r="AU35">
        <v>2300.6154540000002</v>
      </c>
      <c r="AV35">
        <v>2148.330684</v>
      </c>
      <c r="AW35">
        <v>2003.660224</v>
      </c>
    </row>
    <row r="36" spans="2:49" x14ac:dyDescent="0.25">
      <c r="B36" t="s">
        <v>136</v>
      </c>
      <c r="C36">
        <v>4769.5635809194901</v>
      </c>
      <c r="D36" s="39">
        <v>4846.1404669702097</v>
      </c>
      <c r="E36">
        <v>4923.9468200000001</v>
      </c>
      <c r="F36">
        <v>4709.5181320000002</v>
      </c>
      <c r="G36">
        <v>4493.3130840000003</v>
      </c>
      <c r="H36">
        <v>4304.9797680000001</v>
      </c>
      <c r="I36">
        <v>4127.5777699999999</v>
      </c>
      <c r="J36">
        <v>3955.8127690000001</v>
      </c>
      <c r="K36">
        <v>3776.0135110000001</v>
      </c>
      <c r="L36">
        <v>3601.2911370000002</v>
      </c>
      <c r="M36">
        <v>3438.5872859999999</v>
      </c>
      <c r="N36">
        <v>3292.8055829999998</v>
      </c>
      <c r="O36">
        <v>3156.1271379999998</v>
      </c>
      <c r="P36">
        <v>3026.1526480000002</v>
      </c>
      <c r="Q36">
        <v>2901.0974649999998</v>
      </c>
      <c r="R36">
        <v>2781.3616980000002</v>
      </c>
      <c r="S36">
        <v>2665.7435959999998</v>
      </c>
      <c r="T36">
        <v>2541.9701610000002</v>
      </c>
      <c r="U36">
        <v>2415.7184130000001</v>
      </c>
      <c r="V36">
        <v>2295.6030529999998</v>
      </c>
      <c r="W36">
        <v>2180.686741</v>
      </c>
      <c r="X36">
        <v>2071.0645319999999</v>
      </c>
      <c r="Y36">
        <v>1968.50848</v>
      </c>
      <c r="Z36">
        <v>1872.6364080000001</v>
      </c>
      <c r="AA36">
        <v>1782.6488449999999</v>
      </c>
      <c r="AB36">
        <v>1697.7265150000001</v>
      </c>
      <c r="AC36">
        <v>1617.168073</v>
      </c>
      <c r="AD36">
        <v>1540.2840160000001</v>
      </c>
      <c r="AE36">
        <v>1466.550262</v>
      </c>
      <c r="AF36">
        <v>1395.549436</v>
      </c>
      <c r="AG36">
        <v>1326.96182</v>
      </c>
      <c r="AH36">
        <v>1260.5572609999999</v>
      </c>
      <c r="AI36">
        <v>1196.1286070000001</v>
      </c>
      <c r="AJ36">
        <v>1133.583169</v>
      </c>
      <c r="AK36">
        <v>1072.869604</v>
      </c>
      <c r="AL36">
        <v>1013.9735910000001</v>
      </c>
      <c r="AM36">
        <v>956.9067182</v>
      </c>
      <c r="AN36">
        <v>901.74371450000001</v>
      </c>
      <c r="AO36">
        <v>848.51550159999999</v>
      </c>
      <c r="AP36">
        <v>797.25912540000002</v>
      </c>
      <c r="AQ36">
        <v>748.02209630000004</v>
      </c>
      <c r="AR36">
        <v>700.84687299999996</v>
      </c>
      <c r="AS36">
        <v>655.76891939999996</v>
      </c>
      <c r="AT36">
        <v>612.81635759999995</v>
      </c>
      <c r="AU36">
        <v>572.00087810000002</v>
      </c>
      <c r="AV36">
        <v>533.31777250000005</v>
      </c>
      <c r="AW36">
        <v>496.75023220000003</v>
      </c>
    </row>
    <row r="37" spans="2:49" x14ac:dyDescent="0.25">
      <c r="B37" t="s">
        <v>137</v>
      </c>
      <c r="C37">
        <v>2185.3248924602099</v>
      </c>
      <c r="D37">
        <v>2220.4109904720199</v>
      </c>
      <c r="E37">
        <v>2256.0604069999999</v>
      </c>
      <c r="F37">
        <v>2121.505126</v>
      </c>
      <c r="G37">
        <v>1989.159729</v>
      </c>
      <c r="H37">
        <v>1869.6849159999999</v>
      </c>
      <c r="I37">
        <v>1758.164397</v>
      </c>
      <c r="J37">
        <v>1651.8595989999999</v>
      </c>
      <c r="K37">
        <v>1548.437136</v>
      </c>
      <c r="L37">
        <v>1449.0400629999999</v>
      </c>
      <c r="M37">
        <v>1356.8689019999999</v>
      </c>
      <c r="N37">
        <v>1275.46093</v>
      </c>
      <c r="O37">
        <v>1199.1708410000001</v>
      </c>
      <c r="P37">
        <v>1127.3329799999999</v>
      </c>
      <c r="Q37">
        <v>1059.19487</v>
      </c>
      <c r="R37">
        <v>994.36948889999996</v>
      </c>
      <c r="S37">
        <v>933.91833329999997</v>
      </c>
      <c r="T37">
        <v>874.94945819999998</v>
      </c>
      <c r="U37">
        <v>818.1247118</v>
      </c>
      <c r="V37">
        <v>764.65280580000001</v>
      </c>
      <c r="W37">
        <v>714.28057980000006</v>
      </c>
      <c r="X37">
        <v>666.9575767</v>
      </c>
      <c r="Y37">
        <v>622.91860299999996</v>
      </c>
      <c r="Z37">
        <v>582.01571300000001</v>
      </c>
      <c r="AA37">
        <v>543.99838490000002</v>
      </c>
      <c r="AB37">
        <v>508.61713789999999</v>
      </c>
      <c r="AC37">
        <v>475.64244000000002</v>
      </c>
      <c r="AD37">
        <v>444.85255419999999</v>
      </c>
      <c r="AE37">
        <v>416.05469490000002</v>
      </c>
      <c r="AF37">
        <v>389.07958180000003</v>
      </c>
      <c r="AG37">
        <v>363.77909849999998</v>
      </c>
      <c r="AH37">
        <v>340.02476589999998</v>
      </c>
      <c r="AI37">
        <v>317.69747310000002</v>
      </c>
      <c r="AJ37">
        <v>296.70085890000001</v>
      </c>
      <c r="AK37">
        <v>276.94966399999998</v>
      </c>
      <c r="AL37">
        <v>258.3679449</v>
      </c>
      <c r="AM37">
        <v>240.8878564</v>
      </c>
      <c r="AN37">
        <v>224.45345470000001</v>
      </c>
      <c r="AO37">
        <v>209.00801390000001</v>
      </c>
      <c r="AP37">
        <v>194.4996634</v>
      </c>
      <c r="AQ37">
        <v>180.88152410000001</v>
      </c>
      <c r="AR37">
        <v>168.10970090000001</v>
      </c>
      <c r="AS37">
        <v>156.14287820000001</v>
      </c>
      <c r="AT37">
        <v>144.94212379999999</v>
      </c>
      <c r="AU37">
        <v>134.46957979999999</v>
      </c>
      <c r="AV37">
        <v>124.6882748</v>
      </c>
      <c r="AW37">
        <v>115.5624409</v>
      </c>
    </row>
    <row r="38" spans="2:49" x14ac:dyDescent="0.25">
      <c r="B38" t="s">
        <v>138</v>
      </c>
      <c r="C38">
        <v>6.9573204344700098E-3</v>
      </c>
      <c r="D38" s="39">
        <v>7.06902246445449E-3</v>
      </c>
      <c r="E38">
        <v>7.1825179100000001E-3</v>
      </c>
      <c r="F38">
        <v>2.3230197599999999E-2</v>
      </c>
      <c r="G38">
        <v>5.46253461E-2</v>
      </c>
      <c r="H38">
        <v>0.1120032541</v>
      </c>
      <c r="I38">
        <v>0.1964670805</v>
      </c>
      <c r="J38">
        <v>0.31950866379999998</v>
      </c>
      <c r="K38">
        <v>0.46730239829999998</v>
      </c>
      <c r="L38">
        <v>0.66403598900000005</v>
      </c>
      <c r="M38">
        <v>0.95406804020000002</v>
      </c>
      <c r="N38">
        <v>1.4016747679999999</v>
      </c>
      <c r="O38">
        <v>2.0073925890000002</v>
      </c>
      <c r="P38">
        <v>2.7959951049999998</v>
      </c>
      <c r="Q38">
        <v>3.8237398370000002</v>
      </c>
      <c r="R38">
        <v>5.1477613819999997</v>
      </c>
      <c r="S38">
        <v>8.1749054579999996</v>
      </c>
      <c r="T38">
        <v>14.07416957</v>
      </c>
      <c r="U38">
        <v>24.875316999999999</v>
      </c>
      <c r="V38">
        <v>37.526353020000002</v>
      </c>
      <c r="W38">
        <v>52.275103090000002</v>
      </c>
      <c r="X38">
        <v>69.583848520000004</v>
      </c>
      <c r="Y38">
        <v>90.690567139999999</v>
      </c>
      <c r="Z38">
        <v>116.30838749999999</v>
      </c>
      <c r="AA38">
        <v>147.06651740000001</v>
      </c>
      <c r="AB38">
        <v>183.52991280000001</v>
      </c>
      <c r="AC38">
        <v>226.27158940000001</v>
      </c>
      <c r="AD38">
        <v>275.74847349999999</v>
      </c>
      <c r="AE38">
        <v>332.44314229999998</v>
      </c>
      <c r="AF38">
        <v>396.7998015</v>
      </c>
      <c r="AG38">
        <v>469.22020400000002</v>
      </c>
      <c r="AH38">
        <v>550.06360380000001</v>
      </c>
      <c r="AI38">
        <v>639.44199830000002</v>
      </c>
      <c r="AJ38">
        <v>737.49548430000004</v>
      </c>
      <c r="AK38">
        <v>844.22158950000005</v>
      </c>
      <c r="AL38">
        <v>959.49562100000003</v>
      </c>
      <c r="AM38">
        <v>1083.0278370000001</v>
      </c>
      <c r="AN38">
        <v>1214.864437</v>
      </c>
      <c r="AO38">
        <v>1354.4619620000001</v>
      </c>
      <c r="AP38">
        <v>1501.095564</v>
      </c>
      <c r="AQ38">
        <v>1654.075867</v>
      </c>
      <c r="AR38">
        <v>1812.6451629999999</v>
      </c>
      <c r="AS38">
        <v>1976.0573730000001</v>
      </c>
      <c r="AT38">
        <v>2143.7561850000002</v>
      </c>
      <c r="AU38">
        <v>2315.2211670000002</v>
      </c>
      <c r="AV38">
        <v>2489.9939530000001</v>
      </c>
      <c r="AW38">
        <v>2667.990945</v>
      </c>
    </row>
    <row r="39" spans="2:49" x14ac:dyDescent="0.25">
      <c r="B39" t="s">
        <v>139</v>
      </c>
      <c r="C39">
        <v>1.59483191497851E-2</v>
      </c>
      <c r="D39">
        <v>1.6204374572364899E-2</v>
      </c>
      <c r="E39">
        <v>1.6464540999999999E-2</v>
      </c>
      <c r="F39">
        <v>4.0602918199999997E-2</v>
      </c>
      <c r="G39">
        <v>7.8323703300000005E-2</v>
      </c>
      <c r="H39">
        <v>0.139505028</v>
      </c>
      <c r="I39">
        <v>0.22336308120000001</v>
      </c>
      <c r="J39">
        <v>0.33801308209999997</v>
      </c>
      <c r="K39">
        <v>0.47033181629999998</v>
      </c>
      <c r="L39">
        <v>0.63981071440000004</v>
      </c>
      <c r="M39">
        <v>0.87766174139999997</v>
      </c>
      <c r="N39">
        <v>1.2351355470000001</v>
      </c>
      <c r="O39">
        <v>1.705993267</v>
      </c>
      <c r="P39">
        <v>2.3031235319999999</v>
      </c>
      <c r="Q39">
        <v>3.061876598</v>
      </c>
      <c r="R39">
        <v>4.0163431029999996</v>
      </c>
      <c r="S39">
        <v>6.1719865069999997</v>
      </c>
      <c r="T39">
        <v>10.29972854</v>
      </c>
      <c r="U39">
        <v>17.715499019999999</v>
      </c>
      <c r="V39">
        <v>26.21377927</v>
      </c>
      <c r="W39">
        <v>35.909964760000001</v>
      </c>
      <c r="X39">
        <v>47.05447573</v>
      </c>
      <c r="Y39">
        <v>60.388839679999997</v>
      </c>
      <c r="Z39">
        <v>76.291978479999997</v>
      </c>
      <c r="AA39">
        <v>95.078601140000004</v>
      </c>
      <c r="AB39">
        <v>117.01472339999999</v>
      </c>
      <c r="AC39">
        <v>142.3636315</v>
      </c>
      <c r="AD39">
        <v>171.309855</v>
      </c>
      <c r="AE39">
        <v>204.0465523</v>
      </c>
      <c r="AF39">
        <v>240.73624950000001</v>
      </c>
      <c r="AG39">
        <v>281.50904960000003</v>
      </c>
      <c r="AH39">
        <v>326.46291220000001</v>
      </c>
      <c r="AI39">
        <v>375.54958549999998</v>
      </c>
      <c r="AJ39">
        <v>428.73466150000002</v>
      </c>
      <c r="AK39">
        <v>485.90037280000001</v>
      </c>
      <c r="AL39">
        <v>546.86084459999995</v>
      </c>
      <c r="AM39">
        <v>611.34140000000002</v>
      </c>
      <c r="AN39">
        <v>679.24930759999995</v>
      </c>
      <c r="AO39">
        <v>750.1773207</v>
      </c>
      <c r="AP39">
        <v>823.62870290000001</v>
      </c>
      <c r="AQ39">
        <v>899.13249570000005</v>
      </c>
      <c r="AR39">
        <v>976.19063329999994</v>
      </c>
      <c r="AS39">
        <v>1054.3193590000001</v>
      </c>
      <c r="AT39">
        <v>1133.1393029999999</v>
      </c>
      <c r="AU39">
        <v>1212.296163</v>
      </c>
      <c r="AV39">
        <v>1291.4729600000001</v>
      </c>
      <c r="AW39">
        <v>1370.537429</v>
      </c>
    </row>
    <row r="40" spans="2:49" x14ac:dyDescent="0.25">
      <c r="B40" t="s">
        <v>140</v>
      </c>
      <c r="C40">
        <v>6.5291776385026298E-2</v>
      </c>
      <c r="D40" s="39">
        <v>6.63400569741113E-2</v>
      </c>
      <c r="E40">
        <v>6.7405168000000001E-2</v>
      </c>
      <c r="F40">
        <v>0.14876822980000001</v>
      </c>
      <c r="G40">
        <v>0.25619859369999998</v>
      </c>
      <c r="H40">
        <v>0.41062952479999998</v>
      </c>
      <c r="I40">
        <v>0.60471595749999996</v>
      </c>
      <c r="J40">
        <v>0.84757573600000002</v>
      </c>
      <c r="K40">
        <v>1.1109050890000001</v>
      </c>
      <c r="L40">
        <v>1.4267976819999999</v>
      </c>
      <c r="M40">
        <v>1.8309305330000001</v>
      </c>
      <c r="N40">
        <v>2.4065528629999999</v>
      </c>
      <c r="O40">
        <v>3.1216841909999999</v>
      </c>
      <c r="P40">
        <v>3.9753516919999998</v>
      </c>
      <c r="Q40">
        <v>4.9951281769999998</v>
      </c>
      <c r="R40">
        <v>6.2016842719999996</v>
      </c>
      <c r="S40">
        <v>8.8459701339999999</v>
      </c>
      <c r="T40">
        <v>13.67795108</v>
      </c>
      <c r="U40">
        <v>21.91333612</v>
      </c>
      <c r="V40">
        <v>30.764796140000001</v>
      </c>
      <c r="W40">
        <v>40.219231479999998</v>
      </c>
      <c r="X40">
        <v>50.388737210000002</v>
      </c>
      <c r="Y40">
        <v>61.821896010000003</v>
      </c>
      <c r="Z40">
        <v>74.674737699999994</v>
      </c>
      <c r="AA40">
        <v>89.02850239</v>
      </c>
      <c r="AB40">
        <v>104.9120547</v>
      </c>
      <c r="AC40">
        <v>122.3424875</v>
      </c>
      <c r="AD40">
        <v>141.26642459999999</v>
      </c>
      <c r="AE40">
        <v>161.6300861</v>
      </c>
      <c r="AF40">
        <v>183.3493344</v>
      </c>
      <c r="AG40">
        <v>206.310787</v>
      </c>
      <c r="AH40">
        <v>230.3735715</v>
      </c>
      <c r="AI40">
        <v>255.30758220000001</v>
      </c>
      <c r="AJ40">
        <v>280.89692539999999</v>
      </c>
      <c r="AK40">
        <v>306.8817598</v>
      </c>
      <c r="AL40">
        <v>332.97533670000001</v>
      </c>
      <c r="AM40">
        <v>358.85901569999999</v>
      </c>
      <c r="AN40">
        <v>384.3134273</v>
      </c>
      <c r="AO40">
        <v>408.98482319999999</v>
      </c>
      <c r="AP40">
        <v>432.50243039999998</v>
      </c>
      <c r="AQ40">
        <v>454.52981640000002</v>
      </c>
      <c r="AR40">
        <v>474.74465120000002</v>
      </c>
      <c r="AS40">
        <v>492.85451110000002</v>
      </c>
      <c r="AT40">
        <v>508.62814559999998</v>
      </c>
      <c r="AU40">
        <v>521.8636808</v>
      </c>
      <c r="AV40">
        <v>532.3904847</v>
      </c>
      <c r="AW40">
        <v>540.10239790000003</v>
      </c>
    </row>
    <row r="41" spans="2:49" x14ac:dyDescent="0.25">
      <c r="B41" t="s">
        <v>141</v>
      </c>
      <c r="C41">
        <v>1.5338215665531501</v>
      </c>
      <c r="D41">
        <v>1.55844756793281</v>
      </c>
      <c r="E41">
        <v>1.5834689479999999</v>
      </c>
      <c r="F41">
        <v>3.469011788</v>
      </c>
      <c r="G41">
        <v>5.9257450150000004</v>
      </c>
      <c r="H41">
        <v>9.4211831959999994</v>
      </c>
      <c r="I41">
        <v>13.780564419999999</v>
      </c>
      <c r="J41">
        <v>19.191856810000001</v>
      </c>
      <c r="K41">
        <v>25.025767030000001</v>
      </c>
      <c r="L41">
        <v>31.982795939999999</v>
      </c>
      <c r="M41">
        <v>40.810481889999998</v>
      </c>
      <c r="N41">
        <v>53.330725049999998</v>
      </c>
      <c r="O41">
        <v>68.815812429999994</v>
      </c>
      <c r="P41">
        <v>87.222230060000001</v>
      </c>
      <c r="Q41">
        <v>109.1278018</v>
      </c>
      <c r="R41">
        <v>134.96802829999999</v>
      </c>
      <c r="S41">
        <v>191.61029730000001</v>
      </c>
      <c r="T41">
        <v>295.0649919</v>
      </c>
      <c r="U41">
        <v>471.4029458</v>
      </c>
      <c r="V41">
        <v>661.10319100000004</v>
      </c>
      <c r="W41">
        <v>864.24844959999996</v>
      </c>
      <c r="X41">
        <v>1083.745915</v>
      </c>
      <c r="Y41">
        <v>1332.090144</v>
      </c>
      <c r="Z41">
        <v>1613.532931</v>
      </c>
      <c r="AA41">
        <v>1930.886264</v>
      </c>
      <c r="AB41">
        <v>2285.9847850000001</v>
      </c>
      <c r="AC41">
        <v>2680.5655059999999</v>
      </c>
      <c r="AD41">
        <v>3114.9674100000002</v>
      </c>
      <c r="AE41">
        <v>3589.6773659999999</v>
      </c>
      <c r="AF41">
        <v>4104.6689280000001</v>
      </c>
      <c r="AG41">
        <v>4659.4194219999999</v>
      </c>
      <c r="AH41">
        <v>5252.9460060000001</v>
      </c>
      <c r="AI41">
        <v>5882.2813249999999</v>
      </c>
      <c r="AJ41">
        <v>6544.8706899999997</v>
      </c>
      <c r="AK41">
        <v>7237.1809119999998</v>
      </c>
      <c r="AL41">
        <v>7955.0255150000003</v>
      </c>
      <c r="AM41">
        <v>8693.3617940000004</v>
      </c>
      <c r="AN41">
        <v>9449.7174639999994</v>
      </c>
      <c r="AO41">
        <v>10217.96809</v>
      </c>
      <c r="AP41">
        <v>10991.28183</v>
      </c>
      <c r="AQ41">
        <v>11763.51107</v>
      </c>
      <c r="AR41">
        <v>12528.56954</v>
      </c>
      <c r="AS41">
        <v>13280.890170000001</v>
      </c>
      <c r="AT41">
        <v>14016.40848</v>
      </c>
      <c r="AU41">
        <v>14731.62061</v>
      </c>
      <c r="AV41">
        <v>15423.679630000001</v>
      </c>
      <c r="AW41">
        <v>16091.849539999999</v>
      </c>
    </row>
    <row r="42" spans="2:49" x14ac:dyDescent="0.25">
      <c r="B42" t="s">
        <v>142</v>
      </c>
      <c r="C42">
        <v>0.60453762790594801</v>
      </c>
      <c r="D42" s="39">
        <v>0.61424367506521405</v>
      </c>
      <c r="E42">
        <v>0.62410555599999995</v>
      </c>
      <c r="F42">
        <v>1.3632966959999999</v>
      </c>
      <c r="G42">
        <v>2.3208866540000002</v>
      </c>
      <c r="H42">
        <v>3.6766924400000001</v>
      </c>
      <c r="I42">
        <v>5.3608884369999998</v>
      </c>
      <c r="J42">
        <v>7.4420654080000004</v>
      </c>
      <c r="K42">
        <v>9.6779913030000007</v>
      </c>
      <c r="L42" s="39">
        <v>12.333895119999999</v>
      </c>
      <c r="M42" s="39">
        <v>15.68345145</v>
      </c>
      <c r="N42" s="39">
        <v>20.415948140000001</v>
      </c>
      <c r="O42" s="39">
        <v>26.243183720000001</v>
      </c>
      <c r="P42" s="39">
        <v>33.135908739999998</v>
      </c>
      <c r="Q42" s="39">
        <v>41.295437679999999</v>
      </c>
      <c r="R42">
        <v>50.866736549999999</v>
      </c>
      <c r="S42">
        <v>71.789501060000006</v>
      </c>
      <c r="T42">
        <v>109.83126300000001</v>
      </c>
      <c r="U42">
        <v>174.32899689999999</v>
      </c>
      <c r="V42">
        <v>243.24327969999999</v>
      </c>
      <c r="W42">
        <v>316.50413329999998</v>
      </c>
      <c r="X42">
        <v>395.06083180000002</v>
      </c>
      <c r="Y42">
        <v>483.29115050000001</v>
      </c>
      <c r="Z42">
        <v>582.57388879999996</v>
      </c>
      <c r="AA42">
        <v>693.7661402</v>
      </c>
      <c r="AB42">
        <v>817.37605610000003</v>
      </c>
      <c r="AC42">
        <v>953.87664110000003</v>
      </c>
      <c r="AD42">
        <v>1103.249354</v>
      </c>
      <c r="AE42">
        <v>1265.5295900000001</v>
      </c>
      <c r="AF42">
        <v>1440.575237</v>
      </c>
      <c r="AG42">
        <v>1628.0752640000001</v>
      </c>
      <c r="AH42">
        <v>1827.564128</v>
      </c>
      <c r="AI42">
        <v>2037.9082249999999</v>
      </c>
      <c r="AJ42">
        <v>2258.130103</v>
      </c>
      <c r="AK42">
        <v>2486.9337810000002</v>
      </c>
      <c r="AL42">
        <v>2722.821848</v>
      </c>
      <c r="AM42">
        <v>2964.031391</v>
      </c>
      <c r="AN42">
        <v>3209.6771960000001</v>
      </c>
      <c r="AO42">
        <v>3457.6790070000002</v>
      </c>
      <c r="AP42">
        <v>3705.7498009999999</v>
      </c>
      <c r="AQ42">
        <v>3951.8555270000002</v>
      </c>
      <c r="AR42">
        <v>4194.0096229999999</v>
      </c>
      <c r="AS42">
        <v>4430.4212109999999</v>
      </c>
      <c r="AT42">
        <v>4659.8131649999996</v>
      </c>
      <c r="AU42">
        <v>4881.1110840000001</v>
      </c>
      <c r="AV42">
        <v>5093.4713959999999</v>
      </c>
      <c r="AW42">
        <v>5296.7420089999996</v>
      </c>
    </row>
    <row r="43" spans="2:49" x14ac:dyDescent="0.25">
      <c r="B43" t="s">
        <v>143</v>
      </c>
      <c r="C43">
        <v>8.2417488223721705E-3</v>
      </c>
      <c r="D43">
        <v>8.3740727655845504E-3</v>
      </c>
      <c r="E43">
        <v>8.5085212099999998E-3</v>
      </c>
      <c r="F43">
        <v>1.4204642E-2</v>
      </c>
      <c r="G43">
        <v>1.55672681E-2</v>
      </c>
      <c r="H43">
        <v>1.4355816800000001E-2</v>
      </c>
      <c r="I43">
        <v>1.3238632700000001E-2</v>
      </c>
      <c r="J43">
        <v>1.22083889E-2</v>
      </c>
      <c r="K43">
        <v>1.12583197E-2</v>
      </c>
      <c r="L43">
        <v>1.03821859E-2</v>
      </c>
      <c r="M43">
        <v>9.5742336600000005E-3</v>
      </c>
      <c r="N43">
        <v>8.8291571099999907E-3</v>
      </c>
      <c r="O43">
        <v>8.1420631699999999E-3</v>
      </c>
      <c r="P43">
        <v>7.5084395799999998E-3</v>
      </c>
      <c r="Q43">
        <v>6.9241252099999998E-3</v>
      </c>
      <c r="R43">
        <v>6.3852827800000003E-3</v>
      </c>
      <c r="S43">
        <v>5.8883736199999998E-3</v>
      </c>
      <c r="T43">
        <v>5.4301344299999997E-3</v>
      </c>
      <c r="U43">
        <v>5.0075558700000003E-3</v>
      </c>
      <c r="V43">
        <v>4.6178628099999997E-3</v>
      </c>
      <c r="W43">
        <v>4.2584960500000003E-3</v>
      </c>
      <c r="X43">
        <v>3.9270955799999997E-3</v>
      </c>
      <c r="Y43">
        <v>3.6214850300000001E-3</v>
      </c>
      <c r="Z43">
        <v>3.3396573999999999E-3</v>
      </c>
      <c r="AA43">
        <v>3.0797618799999998E-3</v>
      </c>
      <c r="AB43">
        <v>2.8400917000000001E-3</v>
      </c>
      <c r="AC43">
        <v>2.61907289E-3</v>
      </c>
      <c r="AD43">
        <v>2.41525399E-3</v>
      </c>
      <c r="AE43">
        <v>2.22729648E-3</v>
      </c>
      <c r="AF43">
        <v>2.0539660099999999E-3</v>
      </c>
      <c r="AG43">
        <v>1.8941243E-3</v>
      </c>
      <c r="AH43">
        <v>1.74672163E-3</v>
      </c>
      <c r="AI43">
        <v>1.61078999E-3</v>
      </c>
      <c r="AJ43">
        <v>1.48543668E-3</v>
      </c>
      <c r="AK43">
        <v>1.3698384999999999E-3</v>
      </c>
      <c r="AL43">
        <v>1.26323628E-3</v>
      </c>
      <c r="AM43">
        <v>1.16492995E-3</v>
      </c>
      <c r="AN43">
        <v>1.0742739299999999E-3</v>
      </c>
      <c r="AO43">
        <v>9.9067284100000006E-4</v>
      </c>
      <c r="AP43">
        <v>9.1357767900000005E-4</v>
      </c>
      <c r="AQ43">
        <v>8.4248213899999996E-4</v>
      </c>
      <c r="AR43">
        <v>7.7691932700000004E-4</v>
      </c>
      <c r="AS43">
        <v>7.16458679E-4</v>
      </c>
      <c r="AT43">
        <v>6.6070313999999999E-4</v>
      </c>
      <c r="AU43">
        <v>6.0928655299999997E-4</v>
      </c>
      <c r="AV43">
        <v>5.6187126099999996E-4</v>
      </c>
      <c r="AW43">
        <v>5.1814587000000001E-4</v>
      </c>
    </row>
    <row r="44" spans="2:49" x14ac:dyDescent="0.25">
      <c r="B44" t="s">
        <v>144</v>
      </c>
      <c r="C44">
        <v>0.101255771246286</v>
      </c>
      <c r="D44" s="39">
        <v>0.10288146540575301</v>
      </c>
      <c r="E44">
        <v>0.1045332606</v>
      </c>
      <c r="F44">
        <v>0.22614717779999999</v>
      </c>
      <c r="G44">
        <v>0.38079927359999999</v>
      </c>
      <c r="H44">
        <v>0.59646342610000003</v>
      </c>
      <c r="I44">
        <v>0.86117854120000004</v>
      </c>
      <c r="J44">
        <v>1.1840139489999999</v>
      </c>
      <c r="K44">
        <v>1.5274460780000001</v>
      </c>
      <c r="L44">
        <v>1.930996844</v>
      </c>
      <c r="M44">
        <v>2.4317929469999999</v>
      </c>
      <c r="N44">
        <v>3.1327084379999999</v>
      </c>
      <c r="O44">
        <v>3.9865693580000001</v>
      </c>
      <c r="P44">
        <v>4.9851463809999998</v>
      </c>
      <c r="Q44">
        <v>6.1534429570000002</v>
      </c>
      <c r="R44">
        <v>7.507911752</v>
      </c>
      <c r="S44">
        <v>10.45633484</v>
      </c>
      <c r="T44">
        <v>15.77483423</v>
      </c>
      <c r="U44">
        <v>24.711606870000001</v>
      </c>
      <c r="V44">
        <v>34.154984560000003</v>
      </c>
      <c r="W44">
        <v>44.085237960000001</v>
      </c>
      <c r="X44">
        <v>54.624990580000002</v>
      </c>
      <c r="Y44">
        <v>66.360859660000003</v>
      </c>
      <c r="Z44">
        <v>79.471552750000001</v>
      </c>
      <c r="AA44">
        <v>94.068087969999894</v>
      </c>
      <c r="AB44">
        <v>110.2176295</v>
      </c>
      <c r="AC44">
        <v>127.98514230000001</v>
      </c>
      <c r="AD44">
        <v>147.37290870000001</v>
      </c>
      <c r="AE44">
        <v>168.3926471</v>
      </c>
      <c r="AF44">
        <v>191.0348808</v>
      </c>
      <c r="AG44">
        <v>215.2701361</v>
      </c>
      <c r="AH44">
        <v>241.0508213</v>
      </c>
      <c r="AI44">
        <v>268.24427969999999</v>
      </c>
      <c r="AJ44">
        <v>296.74005299999999</v>
      </c>
      <c r="AK44">
        <v>326.3876459</v>
      </c>
      <c r="AL44">
        <v>357.01141869999998</v>
      </c>
      <c r="AM44">
        <v>388.40171709999998</v>
      </c>
      <c r="AN44">
        <v>420.46377109999997</v>
      </c>
      <c r="AO44">
        <v>452.94639669999998</v>
      </c>
      <c r="AP44">
        <v>485.57032959999998</v>
      </c>
      <c r="AQ44">
        <v>518.08802639999999</v>
      </c>
      <c r="AR44">
        <v>550.25622090000002</v>
      </c>
      <c r="AS44">
        <v>581.85512100000005</v>
      </c>
      <c r="AT44">
        <v>612.73024050000004</v>
      </c>
      <c r="AU44">
        <v>642.75125930000002</v>
      </c>
      <c r="AV44">
        <v>671.81572200000005</v>
      </c>
      <c r="AW44">
        <v>699.91122700000005</v>
      </c>
    </row>
    <row r="45" spans="2:49" x14ac:dyDescent="0.25">
      <c r="B45" t="s">
        <v>145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</row>
    <row r="46" spans="2:49" x14ac:dyDescent="0.25">
      <c r="B46" t="s">
        <v>146</v>
      </c>
      <c r="C46">
        <v>30996.0941631817</v>
      </c>
      <c r="D46">
        <v>31493.7464809423</v>
      </c>
      <c r="E46">
        <v>31999.388770000001</v>
      </c>
      <c r="F46">
        <v>32386.770260000001</v>
      </c>
      <c r="G46">
        <v>32723.244149999999</v>
      </c>
      <c r="H46">
        <v>33282.628819999998</v>
      </c>
      <c r="I46">
        <v>33737.756909999996</v>
      </c>
      <c r="J46">
        <v>34101.089950000001</v>
      </c>
      <c r="K46">
        <v>34072.674559999999</v>
      </c>
      <c r="L46">
        <v>33917.714829999997</v>
      </c>
      <c r="M46">
        <v>33775.441429999999</v>
      </c>
      <c r="N46">
        <v>33881.998169999999</v>
      </c>
      <c r="O46">
        <v>33954.918129999998</v>
      </c>
      <c r="P46">
        <v>34023.535129999997</v>
      </c>
      <c r="Q46">
        <v>34086.926659999997</v>
      </c>
      <c r="R46">
        <v>34124.399160000001</v>
      </c>
      <c r="S46">
        <v>34366.89602</v>
      </c>
      <c r="T46">
        <v>34495.649870000001</v>
      </c>
      <c r="U46">
        <v>34377.368369999997</v>
      </c>
      <c r="V46">
        <v>34190.764889999999</v>
      </c>
      <c r="W46">
        <v>33919.074619999999</v>
      </c>
      <c r="X46">
        <v>33575.784350000002</v>
      </c>
      <c r="Y46">
        <v>33235.37962</v>
      </c>
      <c r="Z46">
        <v>32891.604919999998</v>
      </c>
      <c r="AA46">
        <v>32529.358390000001</v>
      </c>
      <c r="AB46">
        <v>32132.220300000001</v>
      </c>
      <c r="AC46">
        <v>31688.101419999999</v>
      </c>
      <c r="AD46">
        <v>31184.853889999999</v>
      </c>
      <c r="AE46">
        <v>30616.23619</v>
      </c>
      <c r="AF46">
        <v>29979.0798</v>
      </c>
      <c r="AG46">
        <v>29273.095819999999</v>
      </c>
      <c r="AH46">
        <v>28500.579440000001</v>
      </c>
      <c r="AI46">
        <v>27663.934539999998</v>
      </c>
      <c r="AJ46">
        <v>26769.204580000001</v>
      </c>
      <c r="AK46">
        <v>25823.422910000001</v>
      </c>
      <c r="AL46">
        <v>24834.69241</v>
      </c>
      <c r="AM46" s="39">
        <v>23811.647649999999</v>
      </c>
      <c r="AN46" s="39">
        <v>22765.10914</v>
      </c>
      <c r="AO46" s="39">
        <v>21703.614549999998</v>
      </c>
      <c r="AP46" s="39">
        <v>20635.507669999999</v>
      </c>
      <c r="AQ46" s="39">
        <v>19569.18606</v>
      </c>
      <c r="AR46" s="39">
        <v>18512.45335</v>
      </c>
      <c r="AS46" s="39">
        <v>17472.434880000001</v>
      </c>
      <c r="AT46" s="39">
        <v>16455.587810000001</v>
      </c>
      <c r="AU46" s="39">
        <v>15467.33296</v>
      </c>
      <c r="AV46" s="39">
        <v>14512.07415</v>
      </c>
      <c r="AW46" s="39">
        <v>13593.402959999999</v>
      </c>
    </row>
    <row r="47" spans="2:49" x14ac:dyDescent="0.25">
      <c r="B47" t="s">
        <v>147</v>
      </c>
      <c r="C47">
        <v>2.3360541304970401</v>
      </c>
      <c r="D47">
        <v>2.3735602351802898</v>
      </c>
      <c r="E47">
        <v>2.411668513</v>
      </c>
      <c r="F47" s="39">
        <v>5.2852616489999997</v>
      </c>
      <c r="G47" s="39">
        <v>9.0321458539999995</v>
      </c>
      <c r="H47">
        <v>14.37083269</v>
      </c>
      <c r="I47">
        <v>21.040416149999999</v>
      </c>
      <c r="J47">
        <v>29.33524203</v>
      </c>
      <c r="K47">
        <v>38.291002030000001</v>
      </c>
      <c r="L47">
        <v>48.988714479999999</v>
      </c>
      <c r="M47">
        <v>62.597960829999998</v>
      </c>
      <c r="N47">
        <v>81.931573970000002</v>
      </c>
      <c r="O47">
        <v>105.8887776</v>
      </c>
      <c r="P47" s="39">
        <v>134.425264</v>
      </c>
      <c r="Q47" s="39">
        <v>168.46435120000001</v>
      </c>
      <c r="R47" s="39">
        <v>208.7148507</v>
      </c>
      <c r="S47" s="39">
        <v>297.0548837</v>
      </c>
      <c r="T47" s="39">
        <v>458.72836840000002</v>
      </c>
      <c r="U47" s="39">
        <v>734.95270930000004</v>
      </c>
      <c r="V47" s="39">
        <v>1033.011002</v>
      </c>
      <c r="W47" s="39">
        <v>1353.2463789999999</v>
      </c>
      <c r="X47" s="39">
        <v>1700.462726</v>
      </c>
      <c r="Y47" s="39">
        <v>2094.647078</v>
      </c>
      <c r="Z47" s="39">
        <v>2542.8568150000001</v>
      </c>
      <c r="AA47" s="39">
        <v>3049.8971929999998</v>
      </c>
      <c r="AB47" s="39">
        <v>3619.0380019999998</v>
      </c>
      <c r="AC47" s="39">
        <v>4253.4076169999998</v>
      </c>
      <c r="AD47" s="39">
        <v>4953.9168410000002</v>
      </c>
      <c r="AE47" s="39">
        <v>5721.7216109999999</v>
      </c>
      <c r="AF47" s="39">
        <v>6557.1664849999997</v>
      </c>
      <c r="AG47" s="39">
        <v>7459.8067570000003</v>
      </c>
      <c r="AH47" s="39">
        <v>8428.4627889999902</v>
      </c>
      <c r="AI47">
        <v>9458.7346070000003</v>
      </c>
      <c r="AJ47">
        <v>10546.8694</v>
      </c>
      <c r="AK47">
        <v>11687.50743</v>
      </c>
      <c r="AL47">
        <v>12874.191849999999</v>
      </c>
      <c r="AM47">
        <v>14099.02432</v>
      </c>
      <c r="AN47">
        <v>15358.286679999999</v>
      </c>
      <c r="AO47">
        <v>16642.21859</v>
      </c>
      <c r="AP47">
        <v>17939.829570000002</v>
      </c>
      <c r="AQ47">
        <v>19241.193650000001</v>
      </c>
      <c r="AR47">
        <v>20536.41661</v>
      </c>
      <c r="AS47">
        <v>21816.39846</v>
      </c>
      <c r="AT47">
        <v>23074.476180000001</v>
      </c>
      <c r="AU47">
        <v>24304.864580000001</v>
      </c>
      <c r="AV47">
        <v>25502.824710000001</v>
      </c>
      <c r="AW47">
        <v>26667.13406</v>
      </c>
    </row>
    <row r="48" spans="2:49" x14ac:dyDescent="0.25">
      <c r="B48" t="s">
        <v>148</v>
      </c>
      <c r="C48">
        <v>2.1906436884240502E-2</v>
      </c>
      <c r="D48">
        <v>2.2258151814254699E-2</v>
      </c>
      <c r="E48">
        <v>2.2615513600000001E-2</v>
      </c>
      <c r="F48" s="39">
        <v>3.2561870800000003E-2</v>
      </c>
      <c r="G48" s="39">
        <v>0.1049726403</v>
      </c>
      <c r="H48">
        <v>0.1719714332</v>
      </c>
      <c r="I48">
        <v>0.24064336610000001</v>
      </c>
      <c r="J48">
        <v>0.32602079769999998</v>
      </c>
      <c r="K48" s="39">
        <v>0.4078508233</v>
      </c>
      <c r="L48" s="39">
        <v>0.47985768239999999</v>
      </c>
      <c r="M48" s="39">
        <v>0.54847842089999999</v>
      </c>
      <c r="N48" s="39">
        <v>0.59942048969999995</v>
      </c>
      <c r="O48" s="39">
        <v>0.64005935420000004</v>
      </c>
      <c r="P48" s="39">
        <v>0.69736867499999999</v>
      </c>
      <c r="Q48" s="39">
        <v>0.78363006889999998</v>
      </c>
      <c r="R48" s="39">
        <v>0.86638700989999995</v>
      </c>
      <c r="S48" s="39">
        <v>0.98613652439999999</v>
      </c>
      <c r="T48" s="39">
        <v>1.073750888</v>
      </c>
      <c r="U48" s="39">
        <v>1.168548854</v>
      </c>
      <c r="V48" s="39">
        <v>1.2709999139999999</v>
      </c>
      <c r="W48" s="39">
        <v>1.3805318900000001</v>
      </c>
      <c r="X48" s="39">
        <v>1.4969508439999999</v>
      </c>
      <c r="Y48" s="39">
        <v>1.6148255380000001</v>
      </c>
      <c r="Z48" s="39">
        <v>1.7288431360000001</v>
      </c>
      <c r="AA48" s="39">
        <v>1.835998596</v>
      </c>
      <c r="AB48" s="39">
        <v>1.933632491</v>
      </c>
      <c r="AC48" s="39">
        <v>2.0199797720000001</v>
      </c>
      <c r="AD48" s="39">
        <v>2.0936131420000001</v>
      </c>
      <c r="AE48" s="39">
        <v>2.1539213780000002</v>
      </c>
      <c r="AF48" s="39">
        <v>2.2005525700000002</v>
      </c>
      <c r="AG48" s="39">
        <v>2.233446491</v>
      </c>
      <c r="AH48" s="39">
        <v>2.252779882</v>
      </c>
      <c r="AI48" s="39">
        <v>2.2590610610000001</v>
      </c>
      <c r="AJ48" s="39">
        <v>2.2527318099999998</v>
      </c>
      <c r="AK48" s="39">
        <v>2.2343131650000001</v>
      </c>
      <c r="AL48" s="39">
        <v>2.2045871020000001</v>
      </c>
      <c r="AM48" s="39">
        <v>2.164456597</v>
      </c>
      <c r="AN48">
        <v>2.1153482609999998</v>
      </c>
      <c r="AO48">
        <v>2.05832258</v>
      </c>
      <c r="AP48">
        <v>1.9944655710000001</v>
      </c>
      <c r="AQ48">
        <v>1.924976518</v>
      </c>
      <c r="AR48">
        <v>1.851054942</v>
      </c>
      <c r="AS48">
        <v>1.7739009379999999</v>
      </c>
      <c r="AT48">
        <v>1.6946157390000001</v>
      </c>
      <c r="AU48">
        <v>1.6141811639999999</v>
      </c>
      <c r="AV48">
        <v>1.53345759</v>
      </c>
      <c r="AW48">
        <v>1.453225373</v>
      </c>
    </row>
    <row r="49" spans="2:99" x14ac:dyDescent="0.25">
      <c r="B49" t="s">
        <v>149</v>
      </c>
      <c r="C49">
        <v>2298.5980133353301</v>
      </c>
      <c r="D49">
        <v>2335.5027479420201</v>
      </c>
      <c r="E49">
        <v>2373</v>
      </c>
      <c r="F49" s="39">
        <v>2880.6675749999999</v>
      </c>
      <c r="G49" s="39">
        <v>2861.0033020000001</v>
      </c>
      <c r="H49">
        <v>3111.9822159999999</v>
      </c>
      <c r="I49">
        <v>3053.0038719999998</v>
      </c>
      <c r="J49">
        <v>2998.77162</v>
      </c>
      <c r="K49" s="39">
        <v>2636.6045880000001</v>
      </c>
      <c r="L49" s="39">
        <v>2510.2878329999999</v>
      </c>
      <c r="M49" s="39">
        <v>2514.6590849999998</v>
      </c>
      <c r="N49" s="39">
        <v>2759.2008080000001</v>
      </c>
      <c r="O49" s="39">
        <v>2739.9845359999999</v>
      </c>
      <c r="P49" s="39">
        <v>2747.799943</v>
      </c>
      <c r="Q49" s="39">
        <v>2755.6376420000001</v>
      </c>
      <c r="R49" s="39">
        <v>2743.5121869999998</v>
      </c>
      <c r="S49" s="39">
        <v>3002.674559</v>
      </c>
      <c r="T49" s="39">
        <v>2988.0110669999999</v>
      </c>
      <c r="U49" s="39">
        <v>2878.1279100000002</v>
      </c>
      <c r="V49" s="39">
        <v>2843.931169</v>
      </c>
      <c r="W49" s="39">
        <v>2789.694982</v>
      </c>
      <c r="X49" s="39">
        <v>2748.8537740000002</v>
      </c>
      <c r="Y49" s="39">
        <v>2799.0128650000001</v>
      </c>
      <c r="Z49" s="39">
        <v>2853.8534540000001</v>
      </c>
      <c r="AA49" s="39">
        <v>2902.3395070000001</v>
      </c>
      <c r="AB49" s="39">
        <v>2940.8163850000001</v>
      </c>
      <c r="AC49" s="39">
        <v>2972.4498229999999</v>
      </c>
      <c r="AD49" s="39">
        <v>2994.2662890000001</v>
      </c>
      <c r="AE49" s="39">
        <v>3011.54277</v>
      </c>
      <c r="AF49" s="39">
        <v>3026.145121</v>
      </c>
      <c r="AG49" s="39">
        <v>3039.943945</v>
      </c>
      <c r="AH49" s="39">
        <v>3054.7312919999999</v>
      </c>
      <c r="AI49" s="39">
        <v>3067.4823379999998</v>
      </c>
      <c r="AJ49" s="39">
        <v>3082.328505</v>
      </c>
      <c r="AK49" s="39">
        <v>3098.8309939999999</v>
      </c>
      <c r="AL49" s="39">
        <v>3117.0924559999999</v>
      </c>
      <c r="AM49" s="39">
        <v>3136.3312390000001</v>
      </c>
      <c r="AN49">
        <v>3162.9706930000002</v>
      </c>
      <c r="AO49">
        <v>3189.2385490000001</v>
      </c>
      <c r="AP49">
        <v>3213.6156339999998</v>
      </c>
      <c r="AQ49">
        <v>3237.0142329999999</v>
      </c>
      <c r="AR49">
        <v>3258.7532679999999</v>
      </c>
      <c r="AS49">
        <v>3278.7859429999999</v>
      </c>
      <c r="AT49">
        <v>3298.7274090000001</v>
      </c>
      <c r="AU49">
        <v>3318.4031129999998</v>
      </c>
      <c r="AV49">
        <v>3337.813979</v>
      </c>
      <c r="AW49">
        <v>3359.6380680000002</v>
      </c>
    </row>
    <row r="50" spans="2:99" x14ac:dyDescent="0.25">
      <c r="B50" t="s">
        <v>150</v>
      </c>
      <c r="C50">
        <v>2297.4487143286601</v>
      </c>
      <c r="D50">
        <v>2334.33499656805</v>
      </c>
      <c r="E50">
        <v>2371.219928</v>
      </c>
      <c r="F50" s="39">
        <v>2877.606303</v>
      </c>
      <c r="G50" s="39">
        <v>2856.8451129999999</v>
      </c>
      <c r="H50">
        <v>3105.940638</v>
      </c>
      <c r="I50">
        <v>3045.2159360000001</v>
      </c>
      <c r="J50">
        <v>2988.8394079999998</v>
      </c>
      <c r="K50" s="39">
        <v>2625.3659290000001</v>
      </c>
      <c r="L50" s="39">
        <v>2496.6102759999999</v>
      </c>
      <c r="M50" s="39">
        <v>2497.2374869999999</v>
      </c>
      <c r="N50" s="39">
        <v>2734.995758</v>
      </c>
      <c r="O50" s="39">
        <v>2709.651335</v>
      </c>
      <c r="P50" s="39">
        <v>2711.0230849999998</v>
      </c>
      <c r="Q50" s="39">
        <v>2711.1374449999998</v>
      </c>
      <c r="R50" s="39">
        <v>2690.151621</v>
      </c>
      <c r="S50" s="39">
        <v>2898.0921250000001</v>
      </c>
      <c r="T50" s="39">
        <v>2803.2204710000001</v>
      </c>
      <c r="U50" s="39">
        <v>2566.2048629999999</v>
      </c>
      <c r="V50" s="39">
        <v>2488.6781139999998</v>
      </c>
      <c r="W50" s="39">
        <v>2389.0696429999998</v>
      </c>
      <c r="X50" s="39">
        <v>2296.3264250000002</v>
      </c>
      <c r="Y50" s="39">
        <v>2272.4967830000001</v>
      </c>
      <c r="Z50" s="39">
        <v>2242.6361619999998</v>
      </c>
      <c r="AA50" s="39">
        <v>2197.4114399999999</v>
      </c>
      <c r="AB50" s="39">
        <v>2134.329491</v>
      </c>
      <c r="AC50" s="39">
        <v>2056.4430090000001</v>
      </c>
      <c r="AD50" s="39">
        <v>1962.752581</v>
      </c>
      <c r="AE50" s="39">
        <v>1858.2191789999999</v>
      </c>
      <c r="AF50" s="39">
        <v>1745.430083</v>
      </c>
      <c r="AG50" s="39">
        <v>1627.018343</v>
      </c>
      <c r="AH50" s="39">
        <v>1505.5455509999999</v>
      </c>
      <c r="AI50" s="39">
        <v>1381.2990199999999</v>
      </c>
      <c r="AJ50" s="39">
        <v>1258.105413</v>
      </c>
      <c r="AK50" s="39">
        <v>1137.424919</v>
      </c>
      <c r="AL50" s="39">
        <v>1020.874387</v>
      </c>
      <c r="AM50" s="39">
        <v>909.61613290000003</v>
      </c>
      <c r="AN50" s="39">
        <v>806.50799849999999</v>
      </c>
      <c r="AO50" s="39">
        <v>710.10923030000004</v>
      </c>
      <c r="AP50" s="39">
        <v>620.89036820000001</v>
      </c>
      <c r="AQ50" s="39">
        <v>539.55446849999998</v>
      </c>
      <c r="AR50" s="39">
        <v>466.1611509</v>
      </c>
      <c r="AS50" s="39">
        <v>400.63937579999998</v>
      </c>
      <c r="AT50" s="39">
        <v>342.87548859999998</v>
      </c>
      <c r="AU50" s="39">
        <v>292.33563800000002</v>
      </c>
      <c r="AV50">
        <v>248.42469460000001</v>
      </c>
      <c r="AW50" s="39">
        <v>210.67309779999999</v>
      </c>
    </row>
    <row r="51" spans="2:99" x14ac:dyDescent="0.25">
      <c r="B51" t="s">
        <v>151</v>
      </c>
      <c r="C51">
        <v>1.1492990066676601</v>
      </c>
      <c r="D51">
        <v>1.1677513739710099</v>
      </c>
      <c r="E51">
        <v>1.186203066</v>
      </c>
      <c r="F51" s="39">
        <v>9.8995809430000001</v>
      </c>
      <c r="G51" s="39">
        <v>65.860912990000003</v>
      </c>
      <c r="H51">
        <v>66.012067139999999</v>
      </c>
      <c r="I51">
        <v>72.119351620000003</v>
      </c>
      <c r="J51">
        <v>91.642784309999996</v>
      </c>
      <c r="K51" s="39">
        <v>94.443531579999998</v>
      </c>
      <c r="L51" s="39">
        <v>91.406110010000006</v>
      </c>
      <c r="M51" s="39">
        <v>93.366508039999999</v>
      </c>
      <c r="N51" s="39">
        <v>82.398908910000003</v>
      </c>
      <c r="O51" s="39">
        <v>76.790413810000004</v>
      </c>
      <c r="P51" s="39">
        <v>94.338140260000003</v>
      </c>
      <c r="Q51" s="39">
        <v>123.90364820000001</v>
      </c>
      <c r="R51" s="39">
        <v>126.745526</v>
      </c>
      <c r="S51" s="39">
        <v>165.1282807</v>
      </c>
      <c r="T51" s="39">
        <v>144.96882110000001</v>
      </c>
      <c r="U51" s="39">
        <v>157.3947995</v>
      </c>
      <c r="V51" s="39">
        <v>170.7112022</v>
      </c>
      <c r="W51" s="39">
        <v>184.0528602</v>
      </c>
      <c r="X51" s="39">
        <v>197.7102424</v>
      </c>
      <c r="Y51" s="39">
        <v>207.02045559999999</v>
      </c>
      <c r="Z51" s="39">
        <v>211.73006530000001</v>
      </c>
      <c r="AA51" s="39">
        <v>213.51717120000001</v>
      </c>
      <c r="AB51" s="39">
        <v>212.48122889999999</v>
      </c>
      <c r="AC51" s="39">
        <v>209.2300989</v>
      </c>
      <c r="AD51" s="39">
        <v>203.94132769999999</v>
      </c>
      <c r="AE51" s="39">
        <v>197.2379426</v>
      </c>
      <c r="AF51" s="39">
        <v>189.30687499999999</v>
      </c>
      <c r="AG51" s="39">
        <v>180.3815597</v>
      </c>
      <c r="AH51" s="39">
        <v>170.6671187</v>
      </c>
      <c r="AI51" s="39">
        <v>160.469245</v>
      </c>
      <c r="AJ51" s="39">
        <v>149.76326220000001</v>
      </c>
      <c r="AK51" s="39">
        <v>138.64946860000001</v>
      </c>
      <c r="AL51" s="39">
        <v>127.394384</v>
      </c>
      <c r="AM51" s="39">
        <v>116.15874479999999</v>
      </c>
      <c r="AN51" s="39">
        <v>105.4676906</v>
      </c>
      <c r="AO51" s="39">
        <v>95.095662610000005</v>
      </c>
      <c r="AP51" s="39">
        <v>85.138203770000004</v>
      </c>
      <c r="AQ51" s="39">
        <v>75.770228610000004</v>
      </c>
      <c r="AR51" s="39">
        <v>67.074533610000003</v>
      </c>
      <c r="AS51" s="39">
        <v>59.134273530000002</v>
      </c>
      <c r="AT51" s="39">
        <v>51.944608379999998</v>
      </c>
      <c r="AU51" s="39">
        <v>45.475792239999997</v>
      </c>
      <c r="AV51">
        <v>39.688076789999997</v>
      </c>
      <c r="AW51" s="39">
        <v>34.569981349999999</v>
      </c>
    </row>
    <row r="52" spans="2:99" x14ac:dyDescent="0.25">
      <c r="B52" t="s">
        <v>152</v>
      </c>
      <c r="C52">
        <v>413.74764240035898</v>
      </c>
      <c r="D52">
        <v>420.39049462956399</v>
      </c>
      <c r="E52">
        <v>427.0331036</v>
      </c>
      <c r="F52" s="39">
        <v>521.85514739999996</v>
      </c>
      <c r="G52" s="39">
        <v>535.65602779999995</v>
      </c>
      <c r="H52">
        <v>587.98597210000003</v>
      </c>
      <c r="I52">
        <v>575.08072609999999</v>
      </c>
      <c r="J52">
        <v>567.28690710000001</v>
      </c>
      <c r="K52" s="39">
        <v>499.7781119</v>
      </c>
      <c r="L52" s="39">
        <v>476.36063860000002</v>
      </c>
      <c r="M52" s="39">
        <v>479.04525899999999</v>
      </c>
      <c r="N52" s="39">
        <v>531.61297930000001</v>
      </c>
      <c r="O52" s="39">
        <v>529.20312160000003</v>
      </c>
      <c r="P52" s="39">
        <v>536.94178520000003</v>
      </c>
      <c r="Q52" s="39">
        <v>546.01934870000002</v>
      </c>
      <c r="R52" s="39">
        <v>543.78553720000002</v>
      </c>
      <c r="S52" s="39">
        <v>612.07118620000006</v>
      </c>
      <c r="T52" s="39">
        <v>571.93790360000003</v>
      </c>
      <c r="U52" s="39">
        <v>535.01206009999999</v>
      </c>
      <c r="V52" s="39">
        <v>520.6195821</v>
      </c>
      <c r="W52" s="39">
        <v>501.08573619999999</v>
      </c>
      <c r="X52" s="39">
        <v>481.95621340000002</v>
      </c>
      <c r="Y52" s="39">
        <v>478.93580220000001</v>
      </c>
      <c r="Z52" s="39">
        <v>474.08999979999999</v>
      </c>
      <c r="AA52" s="39">
        <v>465.85898100000003</v>
      </c>
      <c r="AB52" s="39">
        <v>453.63952890000002</v>
      </c>
      <c r="AC52" s="39">
        <v>438.0938898</v>
      </c>
      <c r="AD52" s="39">
        <v>419.02440000000001</v>
      </c>
      <c r="AE52" s="39">
        <v>397.54337850000002</v>
      </c>
      <c r="AF52" s="39">
        <v>374.20147559999998</v>
      </c>
      <c r="AG52" s="39">
        <v>349.5628782</v>
      </c>
      <c r="AH52" s="39">
        <v>324.16646420000001</v>
      </c>
      <c r="AI52" s="39">
        <v>297.97127219999999</v>
      </c>
      <c r="AJ52" s="39">
        <v>271.87925230000002</v>
      </c>
      <c r="AK52" s="39">
        <v>246.2084298</v>
      </c>
      <c r="AL52" s="39">
        <v>221.33276069999999</v>
      </c>
      <c r="AM52" s="39">
        <v>197.51162410000001</v>
      </c>
      <c r="AN52" s="39">
        <v>175.34685469999999</v>
      </c>
      <c r="AO52" s="39">
        <v>154.5730499</v>
      </c>
      <c r="AP52" s="39">
        <v>135.3023014</v>
      </c>
      <c r="AQ52" s="39">
        <v>117.70160319999999</v>
      </c>
      <c r="AR52" s="39">
        <v>101.7943805</v>
      </c>
      <c r="AS52" s="39">
        <v>87.554200159999894</v>
      </c>
      <c r="AT52" s="39">
        <v>74.980942220000003</v>
      </c>
      <c r="AU52" s="39">
        <v>63.96423549</v>
      </c>
      <c r="AV52">
        <v>54.378765080000001</v>
      </c>
      <c r="AW52" s="39">
        <v>46.126910410000001</v>
      </c>
    </row>
    <row r="53" spans="2:99" x14ac:dyDescent="0.25">
      <c r="B53" t="s">
        <v>153</v>
      </c>
      <c r="C53">
        <v>652.80183578723302</v>
      </c>
      <c r="D53">
        <v>663.28278041553403</v>
      </c>
      <c r="E53">
        <v>673.76334129999998</v>
      </c>
      <c r="F53" s="39">
        <v>817.94595030000005</v>
      </c>
      <c r="G53" s="39">
        <v>800.49498119999998</v>
      </c>
      <c r="H53">
        <v>872.77315510000005</v>
      </c>
      <c r="I53">
        <v>854.14848259999997</v>
      </c>
      <c r="J53">
        <v>835.76955220000002</v>
      </c>
      <c r="K53" s="39">
        <v>732.20748790000005</v>
      </c>
      <c r="L53" s="39">
        <v>695.5666999</v>
      </c>
      <c r="M53" s="39">
        <v>696.02760679999994</v>
      </c>
      <c r="N53" s="39">
        <v>787.60577590000003</v>
      </c>
      <c r="O53" s="39">
        <v>781.97436709999999</v>
      </c>
      <c r="P53" s="39">
        <v>784.60514439999997</v>
      </c>
      <c r="Q53" s="39">
        <v>782.05252810000002</v>
      </c>
      <c r="R53" s="39">
        <v>777.25415280000004</v>
      </c>
      <c r="S53" s="39">
        <v>846.29198819999999</v>
      </c>
      <c r="T53" s="39">
        <v>812.10791200000006</v>
      </c>
      <c r="U53" s="39">
        <v>745.58361600000001</v>
      </c>
      <c r="V53" s="39">
        <v>719.11724189999995</v>
      </c>
      <c r="W53" s="39">
        <v>685.60921370000005</v>
      </c>
      <c r="X53" s="39">
        <v>653.75946469999997</v>
      </c>
      <c r="Y53" s="39">
        <v>644.26746909999997</v>
      </c>
      <c r="Z53" s="39">
        <v>633.98634349999998</v>
      </c>
      <c r="AA53" s="39">
        <v>619.69648549999999</v>
      </c>
      <c r="AB53" s="39">
        <v>600.6129909</v>
      </c>
      <c r="AC53" s="39">
        <v>577.52541670000005</v>
      </c>
      <c r="AD53" s="39">
        <v>550.08409719999997</v>
      </c>
      <c r="AE53" s="39">
        <v>519.65675769999996</v>
      </c>
      <c r="AF53" s="39">
        <v>486.99383169999999</v>
      </c>
      <c r="AG53" s="39">
        <v>452.84715970000002</v>
      </c>
      <c r="AH53" s="39">
        <v>417.95468490000002</v>
      </c>
      <c r="AI53" s="39">
        <v>382.3136422</v>
      </c>
      <c r="AJ53" s="39">
        <v>347.13025879999998</v>
      </c>
      <c r="AK53" s="39">
        <v>312.83572579999998</v>
      </c>
      <c r="AL53" s="39">
        <v>279.85939769999999</v>
      </c>
      <c r="AM53" s="39">
        <v>248.52020060000001</v>
      </c>
      <c r="AN53" s="39">
        <v>219.553247</v>
      </c>
      <c r="AO53" s="39">
        <v>192.5816547</v>
      </c>
      <c r="AP53" s="39">
        <v>167.72638380000001</v>
      </c>
      <c r="AQ53" s="39">
        <v>145.1548828</v>
      </c>
      <c r="AR53" s="39">
        <v>124.8611877</v>
      </c>
      <c r="AS53" s="39">
        <v>106.7983909</v>
      </c>
      <c r="AT53" s="39">
        <v>90.933314179999996</v>
      </c>
      <c r="AU53" s="39">
        <v>77.109006239999999</v>
      </c>
      <c r="AV53">
        <v>65.15231756</v>
      </c>
      <c r="AW53" s="39">
        <v>54.919619619999999</v>
      </c>
    </row>
    <row r="54" spans="2:99" x14ac:dyDescent="0.25">
      <c r="B54" t="s">
        <v>154</v>
      </c>
      <c r="C54">
        <v>643.60744373389196</v>
      </c>
      <c r="D54">
        <v>653.94076942376603</v>
      </c>
      <c r="E54">
        <v>664.27371679999999</v>
      </c>
      <c r="F54" s="39">
        <v>804.32213220000006</v>
      </c>
      <c r="G54" s="39">
        <v>784.12397339999995</v>
      </c>
      <c r="H54">
        <v>853.90269639999997</v>
      </c>
      <c r="I54">
        <v>835.30124060000003</v>
      </c>
      <c r="J54">
        <v>814.30518989999996</v>
      </c>
      <c r="K54" s="39">
        <v>711.5033727</v>
      </c>
      <c r="L54" s="39">
        <v>675.11185780000005</v>
      </c>
      <c r="M54" s="39">
        <v>674.60161240000002</v>
      </c>
      <c r="N54" s="39">
        <v>743.78623689999995</v>
      </c>
      <c r="O54" s="39">
        <v>738.73028929999998</v>
      </c>
      <c r="P54" s="39">
        <v>735.87892280000005</v>
      </c>
      <c r="Q54" s="39">
        <v>721.35627280000006</v>
      </c>
      <c r="R54" s="39">
        <v>720.60269689999996</v>
      </c>
      <c r="S54" s="39">
        <v>760.20049089999998</v>
      </c>
      <c r="T54" s="39">
        <v>761.25521389999994</v>
      </c>
      <c r="U54" s="39">
        <v>690.32817920000002</v>
      </c>
      <c r="V54" s="39">
        <v>662.44027679999999</v>
      </c>
      <c r="W54" s="39">
        <v>628.07302679999998</v>
      </c>
      <c r="X54" s="39">
        <v>595.72342160000005</v>
      </c>
      <c r="Y54" s="39">
        <v>584.5508347</v>
      </c>
      <c r="Z54" s="39">
        <v>573.50230109999995</v>
      </c>
      <c r="AA54" s="39">
        <v>559.10631030000002</v>
      </c>
      <c r="AB54" s="39">
        <v>540.63619500000004</v>
      </c>
      <c r="AC54" s="39">
        <v>518.75155159999997</v>
      </c>
      <c r="AD54" s="39">
        <v>493.09030050000001</v>
      </c>
      <c r="AE54" s="39">
        <v>464.83946320000001</v>
      </c>
      <c r="AF54" s="39">
        <v>434.68467270000002</v>
      </c>
      <c r="AG54" s="39">
        <v>403.30495100000002</v>
      </c>
      <c r="AH54" s="39">
        <v>371.3741617</v>
      </c>
      <c r="AI54" s="39">
        <v>338.89462700000001</v>
      </c>
      <c r="AJ54" s="39">
        <v>306.97126939999998</v>
      </c>
      <c r="AK54" s="39">
        <v>275.99428949999998</v>
      </c>
      <c r="AL54" s="39">
        <v>246.32100929999999</v>
      </c>
      <c r="AM54" s="39">
        <v>218.22569920000001</v>
      </c>
      <c r="AN54" s="39">
        <v>192.33774020000001</v>
      </c>
      <c r="AO54" s="39">
        <v>168.3109594</v>
      </c>
      <c r="AP54" s="39">
        <v>146.2412229</v>
      </c>
      <c r="AQ54" s="39">
        <v>126.2564055</v>
      </c>
      <c r="AR54" s="39">
        <v>108.335404</v>
      </c>
      <c r="AS54" s="39">
        <v>92.428061580000005</v>
      </c>
      <c r="AT54" s="39">
        <v>78.492768810000001</v>
      </c>
      <c r="AU54" s="39">
        <v>66.38330311</v>
      </c>
      <c r="AV54">
        <v>55.940247569999997</v>
      </c>
      <c r="AW54" s="39">
        <v>47.028456900000002</v>
      </c>
    </row>
    <row r="55" spans="2:99" x14ac:dyDescent="0.25">
      <c r="B55" t="s">
        <v>155</v>
      </c>
      <c r="C55">
        <v>413.74764240035898</v>
      </c>
      <c r="D55">
        <v>420.39049462956399</v>
      </c>
      <c r="E55">
        <v>427.0331036</v>
      </c>
      <c r="F55" s="39">
        <v>513.81203559999994</v>
      </c>
      <c r="G55" s="39">
        <v>487.66252150000003</v>
      </c>
      <c r="H55">
        <v>528.60228419999999</v>
      </c>
      <c r="I55">
        <v>516.96999900000003</v>
      </c>
      <c r="J55">
        <v>499.87036389999997</v>
      </c>
      <c r="K55" s="39">
        <v>434.26040949999998</v>
      </c>
      <c r="L55" s="39">
        <v>417.93028129999999</v>
      </c>
      <c r="M55" s="39">
        <v>416.04962849999998</v>
      </c>
      <c r="N55" s="39">
        <v>443.59428059999999</v>
      </c>
      <c r="O55" s="39">
        <v>440.41455530000002</v>
      </c>
      <c r="P55" s="39">
        <v>422.1377488</v>
      </c>
      <c r="Q55" s="39">
        <v>407.77048689999998</v>
      </c>
      <c r="R55" s="39">
        <v>398.13089930000001</v>
      </c>
      <c r="S55" s="39">
        <v>396.6382155</v>
      </c>
      <c r="T55" s="39">
        <v>415.56359789999999</v>
      </c>
      <c r="U55" s="39">
        <v>355.05456099999998</v>
      </c>
      <c r="V55" s="39">
        <v>337.71613309999998</v>
      </c>
      <c r="W55" s="39">
        <v>317.38513799999998</v>
      </c>
      <c r="X55" s="39">
        <v>298.83300880000002</v>
      </c>
      <c r="Y55" s="39">
        <v>291.24159639999999</v>
      </c>
      <c r="Z55" s="39">
        <v>284.43493749999999</v>
      </c>
      <c r="AA55" s="39">
        <v>276.21387120000003</v>
      </c>
      <c r="AB55" s="39">
        <v>266.20108210000001</v>
      </c>
      <c r="AC55" s="39">
        <v>254.67529759999999</v>
      </c>
      <c r="AD55" s="39">
        <v>241.42176660000001</v>
      </c>
      <c r="AE55" s="39">
        <v>226.98791439999999</v>
      </c>
      <c r="AF55" s="39">
        <v>211.71294499999999</v>
      </c>
      <c r="AG55" s="39">
        <v>195.928258</v>
      </c>
      <c r="AH55" s="39">
        <v>179.96684429999999</v>
      </c>
      <c r="AI55" s="39">
        <v>163.84726810000001</v>
      </c>
      <c r="AJ55" s="39">
        <v>148.09594469999999</v>
      </c>
      <c r="AK55" s="39">
        <v>132.8956153</v>
      </c>
      <c r="AL55" s="39">
        <v>118.4002672</v>
      </c>
      <c r="AM55" s="39">
        <v>104.73191970000001</v>
      </c>
      <c r="AN55" s="39">
        <v>92.186285819999995</v>
      </c>
      <c r="AO55" s="39">
        <v>80.579754399999999</v>
      </c>
      <c r="AP55" s="39">
        <v>69.949433159999998</v>
      </c>
      <c r="AQ55" s="39">
        <v>60.346844590000003</v>
      </c>
      <c r="AR55" s="39">
        <v>51.75447217</v>
      </c>
      <c r="AS55" s="39">
        <v>44.146146260000002</v>
      </c>
      <c r="AT55" s="39">
        <v>37.493373730000002</v>
      </c>
      <c r="AU55" s="39">
        <v>31.72179285</v>
      </c>
      <c r="AV55">
        <v>26.751452390000001</v>
      </c>
      <c r="AW55" s="39">
        <v>22.514807430000001</v>
      </c>
    </row>
    <row r="56" spans="2:99" x14ac:dyDescent="0.25">
      <c r="B56" t="s">
        <v>156</v>
      </c>
      <c r="C56">
        <v>137.915880800119</v>
      </c>
      <c r="D56">
        <v>140.13016487652101</v>
      </c>
      <c r="E56">
        <v>142.34436790000001</v>
      </c>
      <c r="F56" s="39">
        <v>168.75783480000001</v>
      </c>
      <c r="G56" s="39">
        <v>150.2944181</v>
      </c>
      <c r="H56">
        <v>161.34085390000001</v>
      </c>
      <c r="I56">
        <v>157.61588309999999</v>
      </c>
      <c r="J56">
        <v>149.44727649999999</v>
      </c>
      <c r="K56" s="39">
        <v>128.04609389999999</v>
      </c>
      <c r="L56" s="39">
        <v>119.1308172</v>
      </c>
      <c r="M56" s="39">
        <v>117.5522691</v>
      </c>
      <c r="N56" s="39">
        <v>121.8126381</v>
      </c>
      <c r="O56" s="39">
        <v>119.57101659999999</v>
      </c>
      <c r="P56" s="39">
        <v>115.6385166</v>
      </c>
      <c r="Q56" s="39">
        <v>110.44307740000001</v>
      </c>
      <c r="R56" s="39">
        <v>106.03057320000001</v>
      </c>
      <c r="S56" s="39">
        <v>100.8302795</v>
      </c>
      <c r="T56" s="39">
        <v>83.677428050000003</v>
      </c>
      <c r="U56" s="39">
        <v>71.566941920000005</v>
      </c>
      <c r="V56" s="39">
        <v>67.87829078</v>
      </c>
      <c r="W56" s="39">
        <v>63.729839519999999</v>
      </c>
      <c r="X56" s="39">
        <v>60.081039660000002</v>
      </c>
      <c r="Y56" s="39">
        <v>58.616284919999998</v>
      </c>
      <c r="Z56" s="39">
        <v>57.319248979999998</v>
      </c>
      <c r="AA56" s="39">
        <v>55.742897159999998</v>
      </c>
      <c r="AB56" s="39">
        <v>53.805207099999997</v>
      </c>
      <c r="AC56" s="39">
        <v>51.560352080000001</v>
      </c>
      <c r="AD56" s="39">
        <v>48.965599230000002</v>
      </c>
      <c r="AE56" s="39">
        <v>46.132706460000001</v>
      </c>
      <c r="AF56" s="39">
        <v>43.127598409999997</v>
      </c>
      <c r="AG56" s="39">
        <v>40.015453190000002</v>
      </c>
      <c r="AH56" s="39">
        <v>36.860952660000002</v>
      </c>
      <c r="AI56" s="39">
        <v>33.66918673</v>
      </c>
      <c r="AJ56" s="39">
        <v>30.538500849999998</v>
      </c>
      <c r="AK56" s="39">
        <v>27.503023750000001</v>
      </c>
      <c r="AL56" s="39">
        <v>24.59578458</v>
      </c>
      <c r="AM56" s="39">
        <v>21.841578250000001</v>
      </c>
      <c r="AN56" s="39">
        <v>19.304445179999998</v>
      </c>
      <c r="AO56" s="39">
        <v>16.946395169999999</v>
      </c>
      <c r="AP56" s="39">
        <v>14.77595859</v>
      </c>
      <c r="AQ56" s="39">
        <v>12.80648261</v>
      </c>
      <c r="AR56" s="39">
        <v>11.03661295</v>
      </c>
      <c r="AS56" s="39">
        <v>9.4626591470000001</v>
      </c>
      <c r="AT56" s="39">
        <v>8.0800388759999997</v>
      </c>
      <c r="AU56" s="39">
        <v>6.8745094309999999</v>
      </c>
      <c r="AV56">
        <v>5.8305814500000004</v>
      </c>
      <c r="AW56" s="39">
        <v>4.9357882999999996</v>
      </c>
    </row>
    <row r="57" spans="2:99" x14ac:dyDescent="0.25">
      <c r="B57" t="s">
        <v>157</v>
      </c>
      <c r="C57">
        <v>34.478970200029899</v>
      </c>
      <c r="D57">
        <v>35.032541219130302</v>
      </c>
      <c r="E57">
        <v>35.586091969999998</v>
      </c>
      <c r="F57" s="39">
        <v>41.013621999999998</v>
      </c>
      <c r="G57" s="39">
        <v>32.752278089999997</v>
      </c>
      <c r="H57">
        <v>35.323609259999998</v>
      </c>
      <c r="I57">
        <v>33.980252960000001</v>
      </c>
      <c r="J57">
        <v>30.517334089999999</v>
      </c>
      <c r="K57" s="39">
        <v>25.126922149999999</v>
      </c>
      <c r="L57" s="39">
        <v>21.103871049999999</v>
      </c>
      <c r="M57" s="39">
        <v>20.594603429999999</v>
      </c>
      <c r="N57" s="39">
        <v>24.18493818</v>
      </c>
      <c r="O57" s="39">
        <v>22.967571</v>
      </c>
      <c r="P57" s="39">
        <v>21.482826889999998</v>
      </c>
      <c r="Q57" s="39">
        <v>19.592082999999999</v>
      </c>
      <c r="R57" s="39">
        <v>17.60223543</v>
      </c>
      <c r="S57" s="39">
        <v>16.93168395</v>
      </c>
      <c r="T57" s="39">
        <v>13.709594429999999</v>
      </c>
      <c r="U57" s="39">
        <v>11.264705579999999</v>
      </c>
      <c r="V57" s="39">
        <v>10.195386770000001</v>
      </c>
      <c r="W57" s="39">
        <v>9.1338289039999996</v>
      </c>
      <c r="X57" s="39">
        <v>8.2630342179999996</v>
      </c>
      <c r="Y57" s="39">
        <v>7.8643396450000003</v>
      </c>
      <c r="Z57" s="39">
        <v>7.5732659690000004</v>
      </c>
      <c r="AA57" s="39">
        <v>7.2757234820000001</v>
      </c>
      <c r="AB57" s="39">
        <v>6.9532576109999997</v>
      </c>
      <c r="AC57" s="39">
        <v>6.6064023619999999</v>
      </c>
      <c r="AD57" s="39">
        <v>6.225090046</v>
      </c>
      <c r="AE57" s="39">
        <v>5.821016534</v>
      </c>
      <c r="AF57" s="39">
        <v>5.4026842009999996</v>
      </c>
      <c r="AG57" s="39">
        <v>4.9780833510000004</v>
      </c>
      <c r="AH57" s="39">
        <v>4.5553248420000001</v>
      </c>
      <c r="AI57" s="39">
        <v>4.1337785350000003</v>
      </c>
      <c r="AJ57" s="39">
        <v>3.726924484</v>
      </c>
      <c r="AK57" s="39">
        <v>3.3383660970000002</v>
      </c>
      <c r="AL57" s="39">
        <v>2.9707840050000001</v>
      </c>
      <c r="AM57" s="39">
        <v>2.626366354</v>
      </c>
      <c r="AN57" s="39">
        <v>2.311734934</v>
      </c>
      <c r="AO57" s="39">
        <v>2.0217540999999999</v>
      </c>
      <c r="AP57" s="39">
        <v>1.7568646429999999</v>
      </c>
      <c r="AQ57" s="39">
        <v>1.5180212559999999</v>
      </c>
      <c r="AR57">
        <v>1.3045599779999999</v>
      </c>
      <c r="AS57">
        <v>1.1156442980000001</v>
      </c>
      <c r="AT57">
        <v>0.95044237050000002</v>
      </c>
      <c r="AU57">
        <v>0.80699865839999996</v>
      </c>
      <c r="AV57" s="39">
        <v>0.68325378250000002</v>
      </c>
      <c r="AW57" s="39">
        <v>0.57753374749999997</v>
      </c>
      <c r="CT57" s="39"/>
      <c r="CU57" s="39"/>
    </row>
    <row r="58" spans="2:99" x14ac:dyDescent="0.25">
      <c r="B58" t="s">
        <v>158</v>
      </c>
      <c r="C58">
        <v>1.1492990066676601</v>
      </c>
      <c r="D58">
        <v>1.1677513739710099</v>
      </c>
      <c r="E58">
        <v>1.7800717720000001</v>
      </c>
      <c r="F58" s="39">
        <v>3.0612716199999999</v>
      </c>
      <c r="G58" s="39">
        <v>4.1581886150000003</v>
      </c>
      <c r="H58">
        <v>6.0415775590000003</v>
      </c>
      <c r="I58">
        <v>7.7879361999999999</v>
      </c>
      <c r="J58">
        <v>9.9322123579999904</v>
      </c>
      <c r="K58" s="39">
        <v>11.238658210000001</v>
      </c>
      <c r="L58" s="39">
        <v>13.67755696</v>
      </c>
      <c r="M58" s="39">
        <v>17.421597670000001</v>
      </c>
      <c r="N58" s="39">
        <v>24.20504978</v>
      </c>
      <c r="O58" s="39">
        <v>30.333201630000001</v>
      </c>
      <c r="P58" s="39">
        <v>36.776858130000001</v>
      </c>
      <c r="Q58" s="39">
        <v>44.500197300000004</v>
      </c>
      <c r="R58" s="39">
        <v>53.360565710000003</v>
      </c>
      <c r="S58" s="39">
        <v>104.5824338</v>
      </c>
      <c r="T58" s="39">
        <v>184.7905963</v>
      </c>
      <c r="U58" s="39">
        <v>311.92304660000002</v>
      </c>
      <c r="V58" s="39">
        <v>355.2530557</v>
      </c>
      <c r="W58" s="39">
        <v>400.62533830000001</v>
      </c>
      <c r="X58" s="39">
        <v>452.5273492</v>
      </c>
      <c r="Y58" s="39">
        <v>526.51608239999996</v>
      </c>
      <c r="Z58" s="39">
        <v>611.21729170000003</v>
      </c>
      <c r="AA58" s="39">
        <v>704.92806719999999</v>
      </c>
      <c r="AB58" s="39">
        <v>806.48689400000001</v>
      </c>
      <c r="AC58" s="39">
        <v>916.0068139</v>
      </c>
      <c r="AD58" s="39">
        <v>1031.513708</v>
      </c>
      <c r="AE58" s="39">
        <v>1153.32359</v>
      </c>
      <c r="AF58" s="39">
        <v>1280.7150389999999</v>
      </c>
      <c r="AG58" s="39">
        <v>1412.9256009999999</v>
      </c>
      <c r="AH58" s="39">
        <v>1549.185741</v>
      </c>
      <c r="AI58" s="39">
        <v>1686.183319</v>
      </c>
      <c r="AJ58" s="39">
        <v>1824.223092</v>
      </c>
      <c r="AK58" s="39">
        <v>1961.406076</v>
      </c>
      <c r="AL58" s="39">
        <v>2096.2180680000001</v>
      </c>
      <c r="AM58" s="39">
        <v>2226.7151060000001</v>
      </c>
      <c r="AN58">
        <v>2356.4626939999998</v>
      </c>
      <c r="AO58">
        <v>2479.1293190000001</v>
      </c>
      <c r="AP58">
        <v>2592.7252659999999</v>
      </c>
      <c r="AQ58">
        <v>2697.4597650000001</v>
      </c>
      <c r="AR58">
        <v>2792.5921170000001</v>
      </c>
      <c r="AS58">
        <v>2878.1465669999998</v>
      </c>
      <c r="AT58">
        <v>2955.8519209999999</v>
      </c>
      <c r="AU58">
        <v>3026.0674749999998</v>
      </c>
      <c r="AV58">
        <v>3089.3892839999999</v>
      </c>
      <c r="AW58">
        <v>3148.9649709999999</v>
      </c>
    </row>
    <row r="59" spans="2:99" x14ac:dyDescent="0.25">
      <c r="B59" t="s">
        <v>159</v>
      </c>
      <c r="C59">
        <v>3.4228836395600501E-3</v>
      </c>
      <c r="D59">
        <v>3.4778391435562701E-3</v>
      </c>
      <c r="E59">
        <v>5.3014737799999996E-3</v>
      </c>
      <c r="F59" s="39">
        <v>1.66066305E-2</v>
      </c>
      <c r="G59" s="39">
        <v>3.3202945999999997E-2</v>
      </c>
      <c r="H59">
        <v>6.1628907599999998E-2</v>
      </c>
      <c r="I59">
        <v>9.3180032999999995E-2</v>
      </c>
      <c r="J59">
        <v>0.1383308503</v>
      </c>
      <c r="K59" s="39">
        <v>0.172658222</v>
      </c>
      <c r="L59" s="39">
        <v>0.2330995361</v>
      </c>
      <c r="M59" s="39">
        <v>0.34170800369999998</v>
      </c>
      <c r="N59" s="39">
        <v>0.52185326799999998</v>
      </c>
      <c r="O59" s="39">
        <v>0.71479756920000004</v>
      </c>
      <c r="P59" s="39">
        <v>0.94481983849999995</v>
      </c>
      <c r="Q59" s="39">
        <v>1.245331899</v>
      </c>
      <c r="R59" s="39">
        <v>1.621588848</v>
      </c>
      <c r="S59" s="39">
        <v>3.4277480740000001</v>
      </c>
      <c r="T59" s="39">
        <v>6.5354435259999999</v>
      </c>
      <c r="U59" s="39">
        <v>11.89641355</v>
      </c>
      <c r="V59" s="39">
        <v>14.58685835</v>
      </c>
      <c r="W59" s="39">
        <v>17.66908883</v>
      </c>
      <c r="X59" s="39">
        <v>21.376846839999999</v>
      </c>
      <c r="Y59" s="39">
        <v>26.521804110000001</v>
      </c>
      <c r="Z59" s="39">
        <v>32.675452030000002</v>
      </c>
      <c r="AA59" s="39">
        <v>39.809366310000001</v>
      </c>
      <c r="AB59" s="39">
        <v>47.908260560000002</v>
      </c>
      <c r="AC59" s="39">
        <v>57.024160119999998</v>
      </c>
      <c r="AD59" s="39">
        <v>67.085568050000006</v>
      </c>
      <c r="AE59" s="39">
        <v>78.153693959999998</v>
      </c>
      <c r="AF59" s="39">
        <v>90.227720930000004</v>
      </c>
      <c r="AG59" s="39">
        <v>103.29976449999999</v>
      </c>
      <c r="AH59" s="39">
        <v>117.3585908</v>
      </c>
      <c r="AI59" s="39">
        <v>132.18490059999999</v>
      </c>
      <c r="AJ59" s="39">
        <v>147.8155093</v>
      </c>
      <c r="AK59" s="39">
        <v>164.11874990000001</v>
      </c>
      <c r="AL59" s="39">
        <v>180.97220970000001</v>
      </c>
      <c r="AM59" s="39">
        <v>198.20113570000001</v>
      </c>
      <c r="AN59">
        <v>216.11892180000001</v>
      </c>
      <c r="AO59">
        <v>234.13950449999999</v>
      </c>
      <c r="AP59">
        <v>252.0392027</v>
      </c>
      <c r="AQ59">
        <v>269.79707819999999</v>
      </c>
      <c r="AR59">
        <v>287.29115330000002</v>
      </c>
      <c r="AS59">
        <v>304.47409019999998</v>
      </c>
      <c r="AT59">
        <v>321.47759589999998</v>
      </c>
      <c r="AU59">
        <v>338.2942577</v>
      </c>
      <c r="AV59">
        <v>354.94563909999999</v>
      </c>
      <c r="AW59">
        <v>371.77084079999997</v>
      </c>
    </row>
    <row r="60" spans="2:99" x14ac:dyDescent="0.25">
      <c r="B60" t="s">
        <v>160</v>
      </c>
      <c r="C60">
        <v>7.8463024968376607E-3</v>
      </c>
      <c r="D60">
        <v>7.9722774213828399E-3</v>
      </c>
      <c r="E60">
        <v>1.21526091E-2</v>
      </c>
      <c r="F60" s="39">
        <v>2.54196644E-2</v>
      </c>
      <c r="G60" s="39">
        <v>4.0880545300000001E-2</v>
      </c>
      <c r="H60">
        <v>6.7276554500000002E-2</v>
      </c>
      <c r="I60">
        <v>9.47144756E-2</v>
      </c>
      <c r="J60">
        <v>0.13203234189999999</v>
      </c>
      <c r="K60" s="39">
        <v>0.15862325420000001</v>
      </c>
      <c r="L60" s="39">
        <v>0.2060805959</v>
      </c>
      <c r="M60" s="39">
        <v>0.28764174409999999</v>
      </c>
      <c r="N60" s="39">
        <v>0.4257743302</v>
      </c>
      <c r="O60" s="39">
        <v>0.56697721820000002</v>
      </c>
      <c r="P60" s="39">
        <v>0.72989238629999997</v>
      </c>
      <c r="Q60" s="39">
        <v>0.93798446950000003</v>
      </c>
      <c r="R60" s="39">
        <v>1.1927448389999999</v>
      </c>
      <c r="S60" s="39">
        <v>2.4681992880000001</v>
      </c>
      <c r="T60" s="39">
        <v>4.6080522679999998</v>
      </c>
      <c r="U60" s="39">
        <v>8.2173057729999996</v>
      </c>
      <c r="V60" s="39">
        <v>9.876918302</v>
      </c>
      <c r="W60" s="39">
        <v>11.736168320000001</v>
      </c>
      <c r="X60" s="39">
        <v>13.939060749999999</v>
      </c>
      <c r="Y60" s="39">
        <v>16.996190859999999</v>
      </c>
      <c r="Z60" s="39">
        <v>20.6026594</v>
      </c>
      <c r="AA60" s="39">
        <v>24.7237416</v>
      </c>
      <c r="AB60" s="39">
        <v>29.3352352</v>
      </c>
      <c r="AC60" s="39">
        <v>34.455112249999999</v>
      </c>
      <c r="AD60" s="39">
        <v>40.025105330000002</v>
      </c>
      <c r="AE60" s="39">
        <v>46.068203480000001</v>
      </c>
      <c r="AF60" s="39">
        <v>52.568806389999999</v>
      </c>
      <c r="AG60" s="39">
        <v>59.507138599999998</v>
      </c>
      <c r="AH60" s="39">
        <v>66.861181569999999</v>
      </c>
      <c r="AI60" s="39">
        <v>74.492347440000003</v>
      </c>
      <c r="AJ60" s="39">
        <v>82.410724610000003</v>
      </c>
      <c r="AK60" s="39">
        <v>90.530276470000004</v>
      </c>
      <c r="AL60" s="39">
        <v>98.773730380000003</v>
      </c>
      <c r="AM60" s="39">
        <v>107.0378195</v>
      </c>
      <c r="AN60">
        <v>115.48311390000001</v>
      </c>
      <c r="AO60">
        <v>123.7878814</v>
      </c>
      <c r="AP60">
        <v>131.83094019999999</v>
      </c>
      <c r="AQ60">
        <v>139.59941169999999</v>
      </c>
      <c r="AR60">
        <v>147.0295381</v>
      </c>
      <c r="AS60">
        <v>154.09686830000001</v>
      </c>
      <c r="AT60">
        <v>160.8681435</v>
      </c>
      <c r="AU60">
        <v>167.33890640000001</v>
      </c>
      <c r="AV60">
        <v>173.51891090000001</v>
      </c>
      <c r="AW60">
        <v>179.56820099999999</v>
      </c>
    </row>
    <row r="61" spans="2:99" x14ac:dyDescent="0.25">
      <c r="B61" t="s">
        <v>161</v>
      </c>
      <c r="C61">
        <v>3.2122446463563603E-2</v>
      </c>
      <c r="D61">
        <v>3.2638182731835802E-2</v>
      </c>
      <c r="E61">
        <v>4.9752292400000002E-2</v>
      </c>
      <c r="F61" s="39">
        <v>8.6608600100000002E-2</v>
      </c>
      <c r="G61" s="39">
        <v>0.119007658</v>
      </c>
      <c r="H61">
        <v>0.17436856479999999</v>
      </c>
      <c r="I61">
        <v>0.2260420377</v>
      </c>
      <c r="J61">
        <v>0.28991938610000001</v>
      </c>
      <c r="K61" s="39">
        <v>0.32928855429999998</v>
      </c>
      <c r="L61" s="39">
        <v>0.40234435099999999</v>
      </c>
      <c r="M61" s="39">
        <v>0.51516768989999995</v>
      </c>
      <c r="N61" s="39">
        <v>0.71810719619999996</v>
      </c>
      <c r="O61" s="39">
        <v>0.9024117063</v>
      </c>
      <c r="P61" s="39">
        <v>1.0966001240000001</v>
      </c>
      <c r="Q61" s="39">
        <v>1.329142375</v>
      </c>
      <c r="R61" s="39">
        <v>1.595282023</v>
      </c>
      <c r="S61" s="39">
        <v>3.1269072059999998</v>
      </c>
      <c r="T61" s="39">
        <v>5.5203832909999999</v>
      </c>
      <c r="U61" s="39">
        <v>9.299817032</v>
      </c>
      <c r="V61" s="39">
        <v>10.55677801</v>
      </c>
      <c r="W61" s="39">
        <v>11.8485829</v>
      </c>
      <c r="X61" s="39">
        <v>13.29940702</v>
      </c>
      <c r="Y61" s="39">
        <v>15.354461300000001</v>
      </c>
      <c r="Z61" s="39">
        <v>17.663884190000001</v>
      </c>
      <c r="AA61" s="39">
        <v>20.165028320000001</v>
      </c>
      <c r="AB61" s="39">
        <v>22.811840419999999</v>
      </c>
      <c r="AC61" s="39">
        <v>25.594795009999999</v>
      </c>
      <c r="AD61" s="39">
        <v>28.444753259999999</v>
      </c>
      <c r="AE61" s="39">
        <v>31.357157569999998</v>
      </c>
      <c r="AF61" s="39">
        <v>34.297465099999997</v>
      </c>
      <c r="AG61" s="39">
        <v>37.229883319999999</v>
      </c>
      <c r="AH61" s="39">
        <v>40.118098660000001</v>
      </c>
      <c r="AI61" s="39">
        <v>42.861915099999997</v>
      </c>
      <c r="AJ61" s="39">
        <v>45.457637519999999</v>
      </c>
      <c r="AK61" s="39">
        <v>47.844517330000002</v>
      </c>
      <c r="AL61" s="39">
        <v>49.975425899999998</v>
      </c>
      <c r="AM61" s="39">
        <v>51.796156600000003</v>
      </c>
      <c r="AN61">
        <v>53.381183280000002</v>
      </c>
      <c r="AO61">
        <v>54.579055580000002</v>
      </c>
      <c r="AP61">
        <v>55.345219899999996</v>
      </c>
      <c r="AQ61">
        <v>55.685162679999998</v>
      </c>
      <c r="AR61">
        <v>55.586804960000002</v>
      </c>
      <c r="AS61">
        <v>55.054968930000001</v>
      </c>
      <c r="AT61">
        <v>54.128071120000001</v>
      </c>
      <c r="AU61" s="39">
        <v>52.817492119999997</v>
      </c>
      <c r="AV61">
        <v>51.138763449999999</v>
      </c>
      <c r="AW61">
        <v>49.143079389999997</v>
      </c>
    </row>
    <row r="62" spans="2:99" x14ac:dyDescent="0.25">
      <c r="B62" t="s">
        <v>162</v>
      </c>
      <c r="C62">
        <v>0.75461419315223899</v>
      </c>
      <c r="D62">
        <v>0.76672976811017601</v>
      </c>
      <c r="E62">
        <v>1.1687710650000001</v>
      </c>
      <c r="F62" s="39">
        <v>2.0087699950000002</v>
      </c>
      <c r="G62" s="39">
        <v>2.7266952340000001</v>
      </c>
      <c r="H62">
        <v>3.9565856529999999</v>
      </c>
      <c r="I62">
        <v>5.0925472300000001</v>
      </c>
      <c r="J62">
        <v>6.4837098529999997</v>
      </c>
      <c r="K62" s="39">
        <v>7.3274399350000001</v>
      </c>
      <c r="L62" s="39">
        <v>8.9045594230000003</v>
      </c>
      <c r="M62" s="39">
        <v>11.31661948</v>
      </c>
      <c r="N62" s="39">
        <v>15.69615615</v>
      </c>
      <c r="O62" s="39">
        <v>19.635338359999999</v>
      </c>
      <c r="P62" s="39">
        <v>23.761733769999999</v>
      </c>
      <c r="Q62" s="39">
        <v>28.693293969999999</v>
      </c>
      <c r="R62" s="39">
        <v>34.332662450000001</v>
      </c>
      <c r="S62" s="39">
        <v>67.145617470000005</v>
      </c>
      <c r="T62" s="39">
        <v>118.3660017</v>
      </c>
      <c r="U62" s="39">
        <v>199.30021009999999</v>
      </c>
      <c r="V62" s="39">
        <v>226.38529940000001</v>
      </c>
      <c r="W62" s="39">
        <v>254.59297770000001</v>
      </c>
      <c r="X62" s="39">
        <v>286.75415379999998</v>
      </c>
      <c r="Y62" s="39">
        <v>332.68243269999999</v>
      </c>
      <c r="Z62" s="39">
        <v>385.10738930000002</v>
      </c>
      <c r="AA62" s="39">
        <v>442.92009830000001</v>
      </c>
      <c r="AB62" s="39">
        <v>505.36204370000002</v>
      </c>
      <c r="AC62" s="39">
        <v>572.47836959999995</v>
      </c>
      <c r="AD62" s="39">
        <v>643.00622329999999</v>
      </c>
      <c r="AE62" s="39">
        <v>717.1198713</v>
      </c>
      <c r="AF62" s="39">
        <v>794.34388639999997</v>
      </c>
      <c r="AG62" s="39">
        <v>874.17998269999998</v>
      </c>
      <c r="AH62" s="39">
        <v>956.12731659999997</v>
      </c>
      <c r="AI62" s="39">
        <v>1038.124892</v>
      </c>
      <c r="AJ62" s="39">
        <v>1120.354448</v>
      </c>
      <c r="AK62" s="39">
        <v>1201.6386809999999</v>
      </c>
      <c r="AL62" s="39">
        <v>1281.049344</v>
      </c>
      <c r="AM62" s="39">
        <v>1357.4044120000001</v>
      </c>
      <c r="AN62">
        <v>1432.8818799999999</v>
      </c>
      <c r="AO62">
        <v>1503.637199</v>
      </c>
      <c r="AP62">
        <v>1568.4863499999999</v>
      </c>
      <c r="AQ62">
        <v>1627.5819160000001</v>
      </c>
      <c r="AR62">
        <v>1680.506801</v>
      </c>
      <c r="AS62">
        <v>1727.3065839999999</v>
      </c>
      <c r="AT62">
        <v>1769.0506230000001</v>
      </c>
      <c r="AU62">
        <v>1805.983219</v>
      </c>
      <c r="AV62">
        <v>1838.4886409999999</v>
      </c>
      <c r="AW62">
        <v>1868.4562550000001</v>
      </c>
    </row>
    <row r="63" spans="2:99" x14ac:dyDescent="0.25">
      <c r="B63" t="s">
        <v>163</v>
      </c>
      <c r="C63">
        <v>0.29742225840361802</v>
      </c>
      <c r="D63">
        <v>0.302197468966243</v>
      </c>
      <c r="E63">
        <v>0.46065729059999999</v>
      </c>
      <c r="F63" s="39">
        <v>0.78775966580000001</v>
      </c>
      <c r="G63" s="39">
        <v>1.0636830859999999</v>
      </c>
      <c r="H63">
        <v>1.5364195329999999</v>
      </c>
      <c r="I63">
        <v>1.970319921</v>
      </c>
      <c r="J63">
        <v>2.4983667330000001</v>
      </c>
      <c r="K63" s="39">
        <v>2.815074954</v>
      </c>
      <c r="L63" s="39">
        <v>3.4090548890000001</v>
      </c>
      <c r="M63" s="39">
        <v>4.3093925229999996</v>
      </c>
      <c r="N63" s="39">
        <v>5.9529987560000004</v>
      </c>
      <c r="O63" s="39">
        <v>7.4160253149999997</v>
      </c>
      <c r="P63" s="39">
        <v>8.9349961310000001</v>
      </c>
      <c r="Q63" s="39">
        <v>10.738198880000001</v>
      </c>
      <c r="R63" s="39">
        <v>12.784951599999999</v>
      </c>
      <c r="S63" s="39">
        <v>24.881265419999998</v>
      </c>
      <c r="T63" s="39">
        <v>43.628493550000002</v>
      </c>
      <c r="U63" s="39">
        <v>73.044913919999999</v>
      </c>
      <c r="V63" s="39">
        <v>82.480741710000004</v>
      </c>
      <c r="W63" s="39">
        <v>92.190291639999998</v>
      </c>
      <c r="X63" s="39">
        <v>103.1873703</v>
      </c>
      <c r="Y63" s="39">
        <v>118.9743524</v>
      </c>
      <c r="Z63" s="39">
        <v>136.8929445</v>
      </c>
      <c r="AA63" s="39">
        <v>156.52874080000001</v>
      </c>
      <c r="AB63" s="39">
        <v>177.59949879999999</v>
      </c>
      <c r="AC63" s="39">
        <v>200.10961660000001</v>
      </c>
      <c r="AD63" s="39">
        <v>223.60435799999999</v>
      </c>
      <c r="AE63" s="39">
        <v>248.1362168</v>
      </c>
      <c r="AF63" s="39">
        <v>273.53043989999998</v>
      </c>
      <c r="AG63" s="39">
        <v>299.60704930000003</v>
      </c>
      <c r="AH63" s="39">
        <v>326.18732849999998</v>
      </c>
      <c r="AI63" s="39">
        <v>352.5669863</v>
      </c>
      <c r="AJ63" s="39">
        <v>378.81395780000003</v>
      </c>
      <c r="AK63" s="39">
        <v>404.5336471</v>
      </c>
      <c r="AL63" s="39">
        <v>429.42376919999998</v>
      </c>
      <c r="AM63" s="39">
        <v>453.10229440000001</v>
      </c>
      <c r="AN63">
        <v>476.3097267</v>
      </c>
      <c r="AO63">
        <v>497.78213729999999</v>
      </c>
      <c r="AP63">
        <v>517.15087270000004</v>
      </c>
      <c r="AQ63">
        <v>534.49092459999997</v>
      </c>
      <c r="AR63">
        <v>549.69149110000001</v>
      </c>
      <c r="AS63">
        <v>562.79365989999997</v>
      </c>
      <c r="AT63">
        <v>574.17181389999996</v>
      </c>
      <c r="AU63">
        <v>583.92929449999997</v>
      </c>
      <c r="AV63">
        <v>592.21331410000005</v>
      </c>
      <c r="AW63">
        <v>599.64971019999996</v>
      </c>
    </row>
    <row r="64" spans="2:99" x14ac:dyDescent="0.25">
      <c r="B64" t="s">
        <v>164</v>
      </c>
      <c r="C64">
        <v>4.0548006191711396E-3</v>
      </c>
      <c r="D64">
        <v>4.1199017546743504E-3</v>
      </c>
      <c r="E64">
        <v>6.2802073999999996E-3</v>
      </c>
      <c r="F64" s="39">
        <v>6.3582625199999996E-3</v>
      </c>
      <c r="G64" s="39">
        <v>2.4680456599999998E-3</v>
      </c>
      <c r="H64">
        <v>0</v>
      </c>
      <c r="I64" s="39">
        <v>0</v>
      </c>
      <c r="J64" s="39">
        <v>0</v>
      </c>
      <c r="K64" s="39">
        <v>0</v>
      </c>
      <c r="L64" s="39">
        <v>0</v>
      </c>
      <c r="M64" s="39">
        <v>0</v>
      </c>
      <c r="N64" s="39">
        <v>0</v>
      </c>
      <c r="O64" s="39">
        <v>0</v>
      </c>
      <c r="P64" s="39">
        <v>0</v>
      </c>
      <c r="Q64" s="39">
        <v>0</v>
      </c>
      <c r="R64" s="39">
        <v>0</v>
      </c>
      <c r="S64" s="39">
        <v>0</v>
      </c>
      <c r="T64" s="39">
        <v>0</v>
      </c>
      <c r="U64" s="39">
        <v>0</v>
      </c>
      <c r="V64" s="39">
        <v>0</v>
      </c>
      <c r="W64" s="39">
        <v>0</v>
      </c>
      <c r="X64" s="39">
        <v>0</v>
      </c>
      <c r="Y64" s="39">
        <v>0</v>
      </c>
      <c r="Z64" s="39">
        <v>0</v>
      </c>
      <c r="AA64" s="39">
        <v>0</v>
      </c>
      <c r="AB64" s="39">
        <v>0</v>
      </c>
      <c r="AC64" s="39">
        <v>0</v>
      </c>
      <c r="AD64" s="39">
        <v>0</v>
      </c>
      <c r="AE64" s="39">
        <v>0</v>
      </c>
      <c r="AF64" s="39">
        <v>0</v>
      </c>
      <c r="AG64" s="39">
        <v>0</v>
      </c>
      <c r="AH64" s="39">
        <v>0</v>
      </c>
      <c r="AI64" s="39">
        <v>0</v>
      </c>
      <c r="AJ64" s="39">
        <v>0</v>
      </c>
      <c r="AK64" s="39">
        <v>0</v>
      </c>
      <c r="AL64" s="39">
        <v>0</v>
      </c>
      <c r="AM64" s="39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 s="39">
        <v>0</v>
      </c>
      <c r="BV64" s="39"/>
    </row>
    <row r="65" spans="2:49" x14ac:dyDescent="0.25">
      <c r="B65" t="s">
        <v>165</v>
      </c>
      <c r="C65">
        <v>4.9816121892674002E-2</v>
      </c>
      <c r="D65">
        <v>5.0615935843142099E-2</v>
      </c>
      <c r="E65">
        <v>7.7156833699999997E-2</v>
      </c>
      <c r="F65" s="39">
        <v>0.12974880120000001</v>
      </c>
      <c r="G65" s="39">
        <v>0.17225109799999999</v>
      </c>
      <c r="H65">
        <v>0.2452983373</v>
      </c>
      <c r="I65">
        <v>0.3111325023</v>
      </c>
      <c r="J65">
        <v>0.38985319260000001</v>
      </c>
      <c r="K65" s="39">
        <v>0.4355732927</v>
      </c>
      <c r="L65" s="39">
        <v>0.52241816529999996</v>
      </c>
      <c r="M65" s="39">
        <v>0.65106823110000001</v>
      </c>
      <c r="N65" s="39">
        <v>0.8901600784</v>
      </c>
      <c r="O65" s="39">
        <v>1.0976514589999999</v>
      </c>
      <c r="P65" s="39">
        <v>1.3088158839999999</v>
      </c>
      <c r="Q65" s="39">
        <v>1.55624571</v>
      </c>
      <c r="R65" s="39">
        <v>1.8333359520000001</v>
      </c>
      <c r="S65" s="39">
        <v>3.5326963710000001</v>
      </c>
      <c r="T65" s="39">
        <v>6.1322219489999998</v>
      </c>
      <c r="U65" s="39">
        <v>10.164386199999999</v>
      </c>
      <c r="V65" s="39">
        <v>11.36645994</v>
      </c>
      <c r="W65" s="39">
        <v>12.588228859999999</v>
      </c>
      <c r="X65" s="39">
        <v>13.970510429999999</v>
      </c>
      <c r="Y65" s="39">
        <v>15.98684111</v>
      </c>
      <c r="Z65" s="39">
        <v>18.27496232</v>
      </c>
      <c r="AA65" s="39">
        <v>20.781091849999999</v>
      </c>
      <c r="AB65" s="39">
        <v>23.47001526</v>
      </c>
      <c r="AC65" s="39">
        <v>26.34476025</v>
      </c>
      <c r="AD65" s="39">
        <v>29.347699670000001</v>
      </c>
      <c r="AE65" s="39">
        <v>32.488447270000002</v>
      </c>
      <c r="AF65" s="39">
        <v>35.74671987</v>
      </c>
      <c r="AG65" s="39">
        <v>39.101782900000003</v>
      </c>
      <c r="AH65" s="39">
        <v>42.533225049999999</v>
      </c>
      <c r="AI65" s="39">
        <v>45.952277100000003</v>
      </c>
      <c r="AJ65" s="39">
        <v>49.370814529999997</v>
      </c>
      <c r="AK65" s="39">
        <v>52.74020402</v>
      </c>
      <c r="AL65" s="39">
        <v>56.02358959</v>
      </c>
      <c r="AM65" s="39">
        <v>59.173288220000003</v>
      </c>
      <c r="AN65">
        <v>62.287868590000002</v>
      </c>
      <c r="AO65">
        <v>65.203541610000002</v>
      </c>
      <c r="AP65">
        <v>67.872679750000003</v>
      </c>
      <c r="AQ65">
        <v>70.305271090000005</v>
      </c>
      <c r="AR65">
        <v>72.486328850000007</v>
      </c>
      <c r="AS65">
        <v>74.420395830000004</v>
      </c>
      <c r="AT65">
        <v>76.155673680000007</v>
      </c>
      <c r="AU65">
        <v>77.704306059999894</v>
      </c>
      <c r="AV65">
        <v>79.084015930000007</v>
      </c>
      <c r="AW65">
        <v>80.376884160000003</v>
      </c>
    </row>
    <row r="66" spans="2:49" x14ac:dyDescent="0.25">
      <c r="B66" t="s">
        <v>166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</row>
    <row r="67" spans="2:49" x14ac:dyDescent="0.25">
      <c r="B67" t="s">
        <v>167</v>
      </c>
      <c r="C67">
        <v>5.2121797950038999</v>
      </c>
      <c r="D67">
        <v>5.29586302754001</v>
      </c>
      <c r="E67">
        <v>5.3808898210000002</v>
      </c>
      <c r="F67">
        <v>5.4164244500000001</v>
      </c>
      <c r="G67">
        <v>4.6478032340000004</v>
      </c>
      <c r="H67">
        <v>3.9084621570000002</v>
      </c>
      <c r="I67">
        <v>4.1823213089999998</v>
      </c>
      <c r="J67">
        <v>4.0742140979999997</v>
      </c>
      <c r="K67">
        <v>3.883822463</v>
      </c>
      <c r="L67">
        <v>4.1168948219999999</v>
      </c>
      <c r="M67">
        <v>4.2892380069999998</v>
      </c>
      <c r="N67">
        <v>4.3030490510000003</v>
      </c>
      <c r="O67">
        <v>3.6405178220000001</v>
      </c>
      <c r="P67">
        <v>2.9800080580000001</v>
      </c>
      <c r="Q67">
        <v>2.5679878729999999</v>
      </c>
      <c r="R67">
        <v>2.3731942730000002</v>
      </c>
      <c r="S67">
        <v>2.2201853570000001</v>
      </c>
      <c r="T67">
        <v>2.1565973010000001</v>
      </c>
      <c r="U67">
        <v>2.1555315620000002</v>
      </c>
      <c r="V67">
        <v>2.1861172990000002</v>
      </c>
      <c r="W67">
        <v>2.2194063060000002</v>
      </c>
      <c r="X67">
        <v>2.252598511</v>
      </c>
      <c r="Y67">
        <v>2.2870285259999998</v>
      </c>
      <c r="Z67">
        <v>2.3268184930000002</v>
      </c>
      <c r="AA67">
        <v>2.370966873</v>
      </c>
      <c r="AB67">
        <v>2.41934249</v>
      </c>
      <c r="AC67">
        <v>2.471365773</v>
      </c>
      <c r="AD67">
        <v>2.5246186819999998</v>
      </c>
      <c r="AE67">
        <v>2.5768188859999999</v>
      </c>
      <c r="AF67">
        <v>2.6285405439999998</v>
      </c>
      <c r="AG67">
        <v>2.6798625490000001</v>
      </c>
      <c r="AH67">
        <v>2.7316794259999999</v>
      </c>
      <c r="AI67">
        <v>2.7818421139999998</v>
      </c>
      <c r="AJ67">
        <v>2.8319506809999999</v>
      </c>
      <c r="AK67">
        <v>2.883445182</v>
      </c>
      <c r="AL67">
        <v>2.9357204440000002</v>
      </c>
      <c r="AM67">
        <v>2.9886571649999998</v>
      </c>
      <c r="AN67">
        <v>3.04197454</v>
      </c>
      <c r="AO67">
        <v>3.0952511710000001</v>
      </c>
      <c r="AP67">
        <v>3.1486644890000002</v>
      </c>
      <c r="AQ67">
        <v>3.203071354</v>
      </c>
      <c r="AR67">
        <v>3.2572940020000001</v>
      </c>
      <c r="AS67">
        <v>3.3146102059999998</v>
      </c>
      <c r="AT67">
        <v>3.3744807240000001</v>
      </c>
      <c r="AU67">
        <v>3.4360895199999999</v>
      </c>
      <c r="AV67">
        <v>3.4994629740000001</v>
      </c>
      <c r="AW67">
        <v>3.5677467350000001</v>
      </c>
    </row>
    <row r="68" spans="2:49" x14ac:dyDescent="0.25">
      <c r="B68" t="s">
        <v>168</v>
      </c>
      <c r="C68">
        <v>0.35839918454870201</v>
      </c>
      <c r="D68">
        <v>0.36415339938413299</v>
      </c>
      <c r="E68">
        <v>0.37</v>
      </c>
      <c r="F68">
        <v>0.3610683093</v>
      </c>
      <c r="G68">
        <v>0.35159277150000001</v>
      </c>
      <c r="H68">
        <v>0.3419927465</v>
      </c>
      <c r="I68">
        <v>0.33407518190000002</v>
      </c>
      <c r="J68">
        <v>0.32619776789999999</v>
      </c>
      <c r="K68">
        <v>0.3174705122</v>
      </c>
      <c r="L68">
        <v>0.30795614199999999</v>
      </c>
      <c r="M68">
        <v>0.29877015200000001</v>
      </c>
      <c r="N68">
        <v>0.2908182218</v>
      </c>
      <c r="O68">
        <v>0.28498766469999998</v>
      </c>
      <c r="P68">
        <v>0.28033343259999999</v>
      </c>
      <c r="Q68">
        <v>0.2752309906</v>
      </c>
      <c r="R68">
        <v>0.26807817</v>
      </c>
      <c r="S68">
        <v>0.2609304033</v>
      </c>
      <c r="T68">
        <v>0.25413736660000003</v>
      </c>
      <c r="U68">
        <v>0.2474408122</v>
      </c>
      <c r="V68">
        <v>0.2396910522</v>
      </c>
      <c r="W68">
        <v>0.23167240510000001</v>
      </c>
      <c r="X68">
        <v>0.22311175259999999</v>
      </c>
      <c r="Y68">
        <v>0.2146701466</v>
      </c>
      <c r="Z68">
        <v>0.20696579130000001</v>
      </c>
      <c r="AA68">
        <v>0.2001939542</v>
      </c>
      <c r="AB68">
        <v>0.19428350759999999</v>
      </c>
      <c r="AC68">
        <v>0.18908914060000001</v>
      </c>
      <c r="AD68">
        <v>0.1844715918</v>
      </c>
      <c r="AE68">
        <v>0.18030713749999999</v>
      </c>
      <c r="AF68">
        <v>0.1764969237</v>
      </c>
      <c r="AG68">
        <v>0.17296975410000001</v>
      </c>
      <c r="AH68">
        <v>0.16967998040000001</v>
      </c>
      <c r="AI68">
        <v>0.16657924399999999</v>
      </c>
      <c r="AJ68">
        <v>0.16361505009999999</v>
      </c>
      <c r="AK68" s="39">
        <v>0.16075819199999999</v>
      </c>
      <c r="AL68" s="39">
        <v>0.15798847499999999</v>
      </c>
      <c r="AM68" s="39">
        <v>0.15529137300000001</v>
      </c>
      <c r="AN68" s="39">
        <v>0.1526559106</v>
      </c>
      <c r="AO68" s="39">
        <v>0.1500597145</v>
      </c>
      <c r="AP68" s="39">
        <v>0.1474912219</v>
      </c>
      <c r="AQ68" s="39">
        <v>0.1449498964</v>
      </c>
      <c r="AR68" s="39">
        <v>0.14243308869999999</v>
      </c>
      <c r="AS68" s="39">
        <v>0.13993739929999999</v>
      </c>
      <c r="AT68" s="39">
        <v>0.13745304219999999</v>
      </c>
      <c r="AU68" s="39">
        <v>0.13497277839999999</v>
      </c>
      <c r="AV68">
        <v>0.13249392290000001</v>
      </c>
      <c r="AW68">
        <v>0.13005123020000001</v>
      </c>
    </row>
    <row r="69" spans="2:49" x14ac:dyDescent="0.25">
      <c r="B69" t="s">
        <v>169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</row>
    <row r="70" spans="2:49" x14ac:dyDescent="0.25">
      <c r="B70" t="s">
        <v>170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</row>
    <row r="71" spans="2:49" x14ac:dyDescent="0.25">
      <c r="B71" t="s">
        <v>171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</row>
    <row r="72" spans="2:49" x14ac:dyDescent="0.25">
      <c r="B72" t="s">
        <v>172</v>
      </c>
      <c r="C72">
        <v>2.1503951072922098</v>
      </c>
      <c r="D72">
        <v>2.1849203963048001</v>
      </c>
      <c r="E72">
        <v>2.2200000000000002</v>
      </c>
      <c r="F72">
        <v>2.2757918799999999</v>
      </c>
      <c r="G72">
        <v>2.1975130369999998</v>
      </c>
      <c r="H72">
        <v>2.2363808889999999</v>
      </c>
      <c r="I72">
        <v>2.3300581619999998</v>
      </c>
      <c r="J72">
        <v>2.2497590110000001</v>
      </c>
      <c r="K72">
        <v>2.198645806</v>
      </c>
      <c r="L72">
        <v>2.0972814190000002</v>
      </c>
      <c r="M72">
        <v>2.1948241620000002</v>
      </c>
      <c r="N72">
        <v>2.2482201310000001</v>
      </c>
      <c r="O72">
        <v>2.3665058270000001</v>
      </c>
      <c r="P72">
        <v>2.4243463699999999</v>
      </c>
      <c r="Q72">
        <v>2.4160422260000001</v>
      </c>
      <c r="R72">
        <v>2.4497019689999999</v>
      </c>
      <c r="S72">
        <v>2.5453975230000001</v>
      </c>
      <c r="T72">
        <v>2.6176948329999998</v>
      </c>
      <c r="U72">
        <v>2.6494022510000002</v>
      </c>
      <c r="V72">
        <v>2.6561431760000001</v>
      </c>
      <c r="W72">
        <v>2.6306712380000001</v>
      </c>
      <c r="X72">
        <v>2.5821729160000002</v>
      </c>
      <c r="Y72">
        <v>2.5624080930000002</v>
      </c>
      <c r="Z72">
        <v>2.571143293</v>
      </c>
      <c r="AA72">
        <v>2.5999927399999998</v>
      </c>
      <c r="AB72">
        <v>2.6421452639999998</v>
      </c>
      <c r="AC72">
        <v>2.6925166950000001</v>
      </c>
      <c r="AD72">
        <v>2.74706991</v>
      </c>
      <c r="AE72">
        <v>2.802303889</v>
      </c>
      <c r="AF72">
        <v>2.8573434569999998</v>
      </c>
      <c r="AG72">
        <v>2.9117338070000001</v>
      </c>
      <c r="AH72">
        <v>2.9656980380000002</v>
      </c>
      <c r="AI72">
        <v>3.0163427569999999</v>
      </c>
      <c r="AJ72">
        <v>3.064610788</v>
      </c>
      <c r="AK72">
        <v>3.1114451779999999</v>
      </c>
      <c r="AL72">
        <v>3.1571983370000001</v>
      </c>
      <c r="AM72">
        <v>3.2022925629999999</v>
      </c>
      <c r="AN72">
        <v>3.2457468519999999</v>
      </c>
      <c r="AO72">
        <v>3.2882383750000002</v>
      </c>
      <c r="AP72">
        <v>3.3302616550000002</v>
      </c>
      <c r="AQ72">
        <v>3.3725072919999999</v>
      </c>
      <c r="AR72">
        <v>3.4148749889999999</v>
      </c>
      <c r="AS72">
        <v>3.4567690610000001</v>
      </c>
      <c r="AT72">
        <v>3.4987020090000001</v>
      </c>
      <c r="AU72">
        <v>3.5410363039999999</v>
      </c>
      <c r="AV72">
        <v>3.5842769739999998</v>
      </c>
      <c r="AW72">
        <v>3.6300591689999999</v>
      </c>
    </row>
    <row r="73" spans="2:49" x14ac:dyDescent="0.25">
      <c r="B73" t="s">
        <v>173</v>
      </c>
      <c r="C73">
        <v>17.283948650263198</v>
      </c>
      <c r="D73">
        <v>17.561448036494799</v>
      </c>
      <c r="E73">
        <v>17.843402770000001</v>
      </c>
      <c r="F73">
        <v>18.051477030000001</v>
      </c>
      <c r="G73">
        <v>17.04455982</v>
      </c>
      <c r="H73">
        <v>15.74536054</v>
      </c>
      <c r="I73">
        <v>16.121360970000001</v>
      </c>
      <c r="J73">
        <v>16.39198841</v>
      </c>
      <c r="K73">
        <v>15.106646189999999</v>
      </c>
      <c r="L73">
        <v>14.66389012</v>
      </c>
      <c r="M73">
        <v>14.839583940000001</v>
      </c>
      <c r="N73">
        <v>15.404448090000001</v>
      </c>
      <c r="O73">
        <v>15.33899328</v>
      </c>
      <c r="P73">
        <v>14.497697110000001</v>
      </c>
      <c r="Q73">
        <v>13.42973535</v>
      </c>
      <c r="R73">
        <v>12.78634652</v>
      </c>
      <c r="S73">
        <v>12.66778605</v>
      </c>
      <c r="T73">
        <v>12.556439299999999</v>
      </c>
      <c r="U73">
        <v>12.574525550000001</v>
      </c>
      <c r="V73">
        <v>12.712144650000001</v>
      </c>
      <c r="W73">
        <v>12.72786558</v>
      </c>
      <c r="X73">
        <v>12.67273402</v>
      </c>
      <c r="Y73">
        <v>12.646556009999999</v>
      </c>
      <c r="Z73">
        <v>12.748863999999999</v>
      </c>
      <c r="AA73">
        <v>12.93234314</v>
      </c>
      <c r="AB73">
        <v>13.16876066</v>
      </c>
      <c r="AC73">
        <v>13.43955751</v>
      </c>
      <c r="AD73">
        <v>13.72969204</v>
      </c>
      <c r="AE73">
        <v>14.00963125</v>
      </c>
      <c r="AF73">
        <v>14.282185719999999</v>
      </c>
      <c r="AG73">
        <v>14.547582670000001</v>
      </c>
      <c r="AH73">
        <v>14.81683007</v>
      </c>
      <c r="AI73">
        <v>15.05772266</v>
      </c>
      <c r="AJ73">
        <v>15.28625375</v>
      </c>
      <c r="AK73">
        <v>15.52222518</v>
      </c>
      <c r="AL73">
        <v>15.757168220000001</v>
      </c>
      <c r="AM73">
        <v>15.990666839999999</v>
      </c>
      <c r="AN73">
        <v>16.212491790000001</v>
      </c>
      <c r="AO73">
        <v>16.419408229999998</v>
      </c>
      <c r="AP73">
        <v>16.619693470000001</v>
      </c>
      <c r="AQ73">
        <v>16.826456319999998</v>
      </c>
      <c r="AR73">
        <v>17.024066909999998</v>
      </c>
      <c r="AS73">
        <v>17.232094879999998</v>
      </c>
      <c r="AT73">
        <v>17.451700280000001</v>
      </c>
      <c r="AU73">
        <v>17.675843050000001</v>
      </c>
      <c r="AV73">
        <v>17.907740010000001</v>
      </c>
      <c r="AW73">
        <v>18.188494680000002</v>
      </c>
    </row>
    <row r="74" spans="2:49" x14ac:dyDescent="0.25">
      <c r="B74" t="s">
        <v>174</v>
      </c>
      <c r="C74">
        <v>9.6518912203120095</v>
      </c>
      <c r="D74">
        <v>9.8068554558467902</v>
      </c>
      <c r="E74">
        <v>9.9643076920000002</v>
      </c>
      <c r="F74">
        <v>9.5741657310000008</v>
      </c>
      <c r="G74">
        <v>8.9010299239999995</v>
      </c>
      <c r="H74">
        <v>9.1404752729999998</v>
      </c>
      <c r="I74">
        <v>8.4780648329999995</v>
      </c>
      <c r="J74">
        <v>7.8889952560000003</v>
      </c>
      <c r="K74">
        <v>7.4614554689999997</v>
      </c>
      <c r="L74">
        <v>7.2909965400000001</v>
      </c>
      <c r="M74">
        <v>7.1577112630000004</v>
      </c>
      <c r="N74">
        <v>7.2384267009999999</v>
      </c>
      <c r="O74">
        <v>7.2340147879999996</v>
      </c>
      <c r="P74">
        <v>6.970108593</v>
      </c>
      <c r="Q74">
        <v>6.648506738</v>
      </c>
      <c r="R74">
        <v>6.6489265040000003</v>
      </c>
      <c r="S74">
        <v>6.8792087769999997</v>
      </c>
      <c r="T74">
        <v>6.8092543479999996</v>
      </c>
      <c r="U74">
        <v>6.6734601739999997</v>
      </c>
      <c r="V74">
        <v>6.4815176450000003</v>
      </c>
      <c r="W74">
        <v>6.2558837589999996</v>
      </c>
      <c r="X74">
        <v>6.0058707470000003</v>
      </c>
      <c r="Y74">
        <v>5.8219435510000004</v>
      </c>
      <c r="Z74">
        <v>5.6885201329999999</v>
      </c>
      <c r="AA74">
        <v>5.5916614840000003</v>
      </c>
      <c r="AB74">
        <v>5.5196359670000001</v>
      </c>
      <c r="AC74">
        <v>5.4617542009999998</v>
      </c>
      <c r="AD74">
        <v>5.3988941549999998</v>
      </c>
      <c r="AE74">
        <v>5.3355202869999996</v>
      </c>
      <c r="AF74">
        <v>5.2713834860000004</v>
      </c>
      <c r="AG74">
        <v>5.2066443590000002</v>
      </c>
      <c r="AH74">
        <v>5.1426605219999999</v>
      </c>
      <c r="AI74">
        <v>5.0714299010000001</v>
      </c>
      <c r="AJ74">
        <v>5.000529856</v>
      </c>
      <c r="AK74">
        <v>4.9309955780000001</v>
      </c>
      <c r="AL74">
        <v>4.8622671569999998</v>
      </c>
      <c r="AM74">
        <v>4.7942008960000004</v>
      </c>
      <c r="AN74">
        <v>4.724723107</v>
      </c>
      <c r="AO74">
        <v>4.655590525</v>
      </c>
      <c r="AP74">
        <v>4.586949368</v>
      </c>
      <c r="AQ74">
        <v>4.5195898110000003</v>
      </c>
      <c r="AR74">
        <v>4.4528620989999999</v>
      </c>
      <c r="AS74">
        <v>4.3851764839999996</v>
      </c>
      <c r="AT74">
        <v>4.3187595649999997</v>
      </c>
      <c r="AU74">
        <v>4.2527232970000002</v>
      </c>
      <c r="AV74">
        <v>4.1872097879999997</v>
      </c>
      <c r="AW74">
        <v>4.1252611960000003</v>
      </c>
    </row>
    <row r="75" spans="2:49" x14ac:dyDescent="0.25">
      <c r="B75" t="s">
        <v>175</v>
      </c>
      <c r="C75">
        <v>4.6065844460580001</v>
      </c>
      <c r="D75">
        <v>4.68054464938142</v>
      </c>
      <c r="E75">
        <v>4.7556923080000004</v>
      </c>
      <c r="F75">
        <v>4.8425991220000002</v>
      </c>
      <c r="G75">
        <v>4.6901248200000003</v>
      </c>
      <c r="H75">
        <v>4.5877502210000003</v>
      </c>
      <c r="I75">
        <v>4.5656213169999997</v>
      </c>
      <c r="J75">
        <v>4.381629319</v>
      </c>
      <c r="K75">
        <v>4.1177559779999999</v>
      </c>
      <c r="L75">
        <v>3.9774165520000002</v>
      </c>
      <c r="M75">
        <v>3.9607445110000001</v>
      </c>
      <c r="N75">
        <v>4.1036988540000001</v>
      </c>
      <c r="O75">
        <v>4.1361198579999998</v>
      </c>
      <c r="P75">
        <v>3.9327406950000001</v>
      </c>
      <c r="Q75">
        <v>3.6087723010000001</v>
      </c>
      <c r="R75">
        <v>3.357638192</v>
      </c>
      <c r="S75">
        <v>3.2041458180000002</v>
      </c>
      <c r="T75">
        <v>3.1170148040000001</v>
      </c>
      <c r="U75">
        <v>3.0502238269999999</v>
      </c>
      <c r="V75">
        <v>3.0044585060000002</v>
      </c>
      <c r="W75">
        <v>2.5916884119999999</v>
      </c>
      <c r="X75">
        <v>2.1888941420000001</v>
      </c>
      <c r="Y75">
        <v>1.870231542</v>
      </c>
      <c r="Z75">
        <v>1.6298134259999999</v>
      </c>
      <c r="AA75">
        <v>1.445294547</v>
      </c>
      <c r="AB75">
        <v>1.299749686</v>
      </c>
      <c r="AC75">
        <v>1.1817471049999999</v>
      </c>
      <c r="AD75">
        <v>1.155406785</v>
      </c>
      <c r="AE75">
        <v>1.141353879</v>
      </c>
      <c r="AF75">
        <v>1.13158431</v>
      </c>
      <c r="AG75">
        <v>1.12298622</v>
      </c>
      <c r="AH75">
        <v>1.1144315060000001</v>
      </c>
      <c r="AI75">
        <v>1.1054689529999999</v>
      </c>
      <c r="AJ75">
        <v>1.096104821</v>
      </c>
      <c r="AK75">
        <v>1.0864207640000001</v>
      </c>
      <c r="AL75">
        <v>1.0764644290000001</v>
      </c>
      <c r="AM75">
        <v>1.066274301</v>
      </c>
      <c r="AN75">
        <v>1.056024276</v>
      </c>
      <c r="AO75">
        <v>1.045682657</v>
      </c>
      <c r="AP75">
        <v>1.035279088</v>
      </c>
      <c r="AQ75">
        <v>1.0248734770000001</v>
      </c>
      <c r="AR75">
        <v>1.0144819309999999</v>
      </c>
      <c r="AS75">
        <v>1.0042515000000001</v>
      </c>
      <c r="AT75">
        <v>0.99421516720000003</v>
      </c>
      <c r="AU75">
        <v>0.98432254770000005</v>
      </c>
      <c r="AV75">
        <v>0.97454938840000005</v>
      </c>
      <c r="AW75">
        <v>0.96496670340000001</v>
      </c>
    </row>
    <row r="76" spans="2:49" x14ac:dyDescent="0.25">
      <c r="B76" t="s">
        <v>176</v>
      </c>
      <c r="C76">
        <v>27.122100452334202</v>
      </c>
      <c r="D76">
        <v>27.557554547988399</v>
      </c>
      <c r="E76">
        <v>28</v>
      </c>
      <c r="F76">
        <v>27.773224259999999</v>
      </c>
      <c r="G76">
        <v>27.492159130000001</v>
      </c>
      <c r="H76">
        <v>27.397717879999998</v>
      </c>
      <c r="I76">
        <v>27.265135099999998</v>
      </c>
      <c r="J76">
        <v>27.085560770000001</v>
      </c>
      <c r="K76">
        <v>26.67072976</v>
      </c>
      <c r="L76">
        <v>26.200133539999999</v>
      </c>
      <c r="M76">
        <v>25.7632388</v>
      </c>
      <c r="N76">
        <v>25.519030770000001</v>
      </c>
      <c r="O76">
        <v>25.278312629999999</v>
      </c>
      <c r="P76">
        <v>25.038121350000001</v>
      </c>
      <c r="Q76">
        <v>24.79003037</v>
      </c>
      <c r="R76">
        <v>24.540317680000001</v>
      </c>
      <c r="S76">
        <v>24.403301469999999</v>
      </c>
      <c r="T76">
        <v>24.2288432</v>
      </c>
      <c r="U76">
        <v>23.89662517</v>
      </c>
      <c r="V76">
        <v>23.529499399999999</v>
      </c>
      <c r="W76">
        <v>23.116326650000001</v>
      </c>
      <c r="X76">
        <v>22.665599480000001</v>
      </c>
      <c r="Y76">
        <v>22.22731216</v>
      </c>
      <c r="Z76">
        <v>21.800063009999999</v>
      </c>
      <c r="AA76">
        <v>21.375170390000001</v>
      </c>
      <c r="AB76">
        <v>20.94296275</v>
      </c>
      <c r="AC76">
        <v>20.496059200000001</v>
      </c>
      <c r="AD76">
        <v>20.02687761</v>
      </c>
      <c r="AE76">
        <v>19.531176850000001</v>
      </c>
      <c r="AF76">
        <v>19.006583129999999</v>
      </c>
      <c r="AG76">
        <v>18.452441499999999</v>
      </c>
      <c r="AH76">
        <v>17.869658040000001</v>
      </c>
      <c r="AI76">
        <v>17.259082280000001</v>
      </c>
      <c r="AJ76">
        <v>16.623939180000001</v>
      </c>
      <c r="AK76">
        <v>15.96806728</v>
      </c>
      <c r="AL76">
        <v>15.295856179999999</v>
      </c>
      <c r="AM76">
        <v>14.611987259999999</v>
      </c>
      <c r="AN76">
        <v>13.922267529999999</v>
      </c>
      <c r="AO76">
        <v>13.23126006</v>
      </c>
      <c r="AP76">
        <v>12.543406600000001</v>
      </c>
      <c r="AQ76">
        <v>11.863133919999999</v>
      </c>
      <c r="AR76">
        <v>11.194504759999999</v>
      </c>
      <c r="AS76">
        <v>10.541168880000001</v>
      </c>
      <c r="AT76">
        <v>9.9064145400000001</v>
      </c>
      <c r="AU76">
        <v>9.2929498440000007</v>
      </c>
      <c r="AV76">
        <v>8.7029157389999998</v>
      </c>
      <c r="AW76">
        <v>8.1379925620000009</v>
      </c>
    </row>
    <row r="77" spans="2:49" x14ac:dyDescent="0.25">
      <c r="B77" t="s">
        <v>177</v>
      </c>
      <c r="C77">
        <v>21.139912734115001</v>
      </c>
      <c r="D77">
        <v>21.4793208709597</v>
      </c>
      <c r="E77">
        <v>21.824178320000001</v>
      </c>
      <c r="F77">
        <v>22.090009030000001</v>
      </c>
      <c r="G77">
        <v>20.993202520000001</v>
      </c>
      <c r="H77">
        <v>19.019541520000001</v>
      </c>
      <c r="I77">
        <v>19.370024990000001</v>
      </c>
      <c r="J77">
        <v>19.12725957</v>
      </c>
      <c r="K77">
        <v>18.344583050000001</v>
      </c>
      <c r="L77">
        <v>17.868837859999999</v>
      </c>
      <c r="M77">
        <v>17.796644260000001</v>
      </c>
      <c r="N77">
        <v>17.412026260000001</v>
      </c>
      <c r="O77">
        <v>17.982394630000002</v>
      </c>
      <c r="P77">
        <v>18.35001278</v>
      </c>
      <c r="Q77">
        <v>18.478297520000002</v>
      </c>
      <c r="R77">
        <v>18.806125850000001</v>
      </c>
      <c r="S77">
        <v>19.397938870000001</v>
      </c>
      <c r="T77">
        <v>19.661084469999999</v>
      </c>
      <c r="U77">
        <v>19.76439023</v>
      </c>
      <c r="V77">
        <v>19.827094410000001</v>
      </c>
      <c r="W77">
        <v>19.753285089999999</v>
      </c>
      <c r="X77">
        <v>19.557834580000002</v>
      </c>
      <c r="Y77">
        <v>19.44581024</v>
      </c>
      <c r="Z77">
        <v>19.441735349999998</v>
      </c>
      <c r="AA77">
        <v>19.52464187</v>
      </c>
      <c r="AB77">
        <v>19.677213500000001</v>
      </c>
      <c r="AC77">
        <v>19.88745518</v>
      </c>
      <c r="AD77">
        <v>19.859332869999999</v>
      </c>
      <c r="AE77">
        <v>19.855684419999999</v>
      </c>
      <c r="AF77">
        <v>19.874414829999999</v>
      </c>
      <c r="AG77">
        <v>19.910545030000002</v>
      </c>
      <c r="AH77">
        <v>19.963025030000001</v>
      </c>
      <c r="AI77">
        <v>20.01495104</v>
      </c>
      <c r="AJ77">
        <v>20.071390409999999</v>
      </c>
      <c r="AK77">
        <v>20.135142290000001</v>
      </c>
      <c r="AL77">
        <v>20.203918049999999</v>
      </c>
      <c r="AM77">
        <v>20.276765600000001</v>
      </c>
      <c r="AN77">
        <v>20.433480840000001</v>
      </c>
      <c r="AO77">
        <v>20.592053589999999</v>
      </c>
      <c r="AP77">
        <v>20.75110772</v>
      </c>
      <c r="AQ77">
        <v>20.912303139999999</v>
      </c>
      <c r="AR77">
        <v>21.070152350000001</v>
      </c>
      <c r="AS77">
        <v>21.22404633</v>
      </c>
      <c r="AT77">
        <v>21.37270431</v>
      </c>
      <c r="AU77">
        <v>21.516336989999999</v>
      </c>
      <c r="AV77">
        <v>21.656208039999999</v>
      </c>
      <c r="AW77">
        <v>21.803522739999998</v>
      </c>
    </row>
    <row r="78" spans="2:49" x14ac:dyDescent="0.25">
      <c r="B78" t="s">
        <v>178</v>
      </c>
      <c r="C78">
        <v>0.28090746897060498</v>
      </c>
      <c r="D78">
        <v>0.28541752924702302</v>
      </c>
      <c r="E78">
        <v>0.28999999999999998</v>
      </c>
      <c r="F78">
        <v>0.29671051250000002</v>
      </c>
      <c r="G78">
        <v>0.29725361700000003</v>
      </c>
      <c r="H78">
        <v>0.28431338820000002</v>
      </c>
      <c r="I78">
        <v>0.29919788549999998</v>
      </c>
      <c r="J78">
        <v>0.30321293220000001</v>
      </c>
      <c r="K78">
        <v>0.31208562960000003</v>
      </c>
      <c r="L78">
        <v>0.29978027400000001</v>
      </c>
      <c r="M78">
        <v>0.30706420280000002</v>
      </c>
      <c r="N78">
        <v>0.29323773990000002</v>
      </c>
      <c r="O78">
        <v>0.28667397909999998</v>
      </c>
      <c r="P78">
        <v>0.29121066839999998</v>
      </c>
      <c r="Q78">
        <v>0.30350648099999999</v>
      </c>
      <c r="R78">
        <v>0.3052679371</v>
      </c>
      <c r="S78">
        <v>0.29168116690000001</v>
      </c>
      <c r="T78">
        <v>0.29061338289999999</v>
      </c>
      <c r="U78">
        <v>0.29469772999999999</v>
      </c>
      <c r="V78">
        <v>0.301841464</v>
      </c>
      <c r="W78">
        <v>0.3095123615</v>
      </c>
      <c r="X78">
        <v>0.31700545679999997</v>
      </c>
      <c r="Y78">
        <v>0.3209860987</v>
      </c>
      <c r="Z78">
        <v>0.3231900184</v>
      </c>
      <c r="AA78">
        <v>0.32456331030000002</v>
      </c>
      <c r="AB78">
        <v>0.32572012</v>
      </c>
      <c r="AC78">
        <v>0.32708235619999998</v>
      </c>
      <c r="AD78">
        <v>0.32983709909999998</v>
      </c>
      <c r="AE78">
        <v>0.33370702590000001</v>
      </c>
      <c r="AF78">
        <v>0.33846578040000003</v>
      </c>
      <c r="AG78">
        <v>0.3439134257</v>
      </c>
      <c r="AH78">
        <v>0.34987011550000002</v>
      </c>
      <c r="AI78">
        <v>0.35635314890000003</v>
      </c>
      <c r="AJ78">
        <v>0.36310284570000001</v>
      </c>
      <c r="AK78">
        <v>0.36994793030000001</v>
      </c>
      <c r="AL78">
        <v>0.37682794180000001</v>
      </c>
      <c r="AM78">
        <v>0.38373622889999998</v>
      </c>
      <c r="AN78">
        <v>0.39073371239999999</v>
      </c>
      <c r="AO78">
        <v>0.39774519320000001</v>
      </c>
      <c r="AP78">
        <v>0.40473823689999999</v>
      </c>
      <c r="AQ78">
        <v>0.41168886440000002</v>
      </c>
      <c r="AR78">
        <v>0.4186009725</v>
      </c>
      <c r="AS78">
        <v>0.42558823890000003</v>
      </c>
      <c r="AT78">
        <v>0.43255311279999997</v>
      </c>
      <c r="AU78">
        <v>0.43952020539999997</v>
      </c>
      <c r="AV78">
        <v>0.44650509719999998</v>
      </c>
      <c r="AW78">
        <v>0.45347746560000002</v>
      </c>
    </row>
    <row r="79" spans="2:49" x14ac:dyDescent="0.25">
      <c r="B79" t="s">
        <v>179</v>
      </c>
      <c r="C79">
        <v>11.323476938849501</v>
      </c>
      <c r="D79">
        <v>11.5052790237851</v>
      </c>
      <c r="E79">
        <v>11.69</v>
      </c>
      <c r="F79">
        <v>11.7796916</v>
      </c>
      <c r="G79">
        <v>11.680749820000001</v>
      </c>
      <c r="H79">
        <v>10.221625250000001</v>
      </c>
      <c r="I79">
        <v>10.66746043</v>
      </c>
      <c r="J79">
        <v>11.075092590000001</v>
      </c>
      <c r="K79">
        <v>10.89333149</v>
      </c>
      <c r="L79">
        <v>10.684062770000001</v>
      </c>
      <c r="M79">
        <v>10.575646190000001</v>
      </c>
      <c r="N79">
        <v>10.28548561</v>
      </c>
      <c r="O79">
        <v>10.015059580000001</v>
      </c>
      <c r="P79">
        <v>9.8674559590000008</v>
      </c>
      <c r="Q79">
        <v>9.838844559</v>
      </c>
      <c r="R79">
        <v>9.6417869920000001</v>
      </c>
      <c r="S79">
        <v>9.3344703409999994</v>
      </c>
      <c r="T79">
        <v>9.1629576240000006</v>
      </c>
      <c r="U79">
        <v>9.1762458060000007</v>
      </c>
      <c r="V79">
        <v>9.2959936729999999</v>
      </c>
      <c r="W79">
        <v>9.4409656759999905</v>
      </c>
      <c r="X79">
        <v>9.6031878630000005</v>
      </c>
      <c r="Y79">
        <v>9.7121625359999904</v>
      </c>
      <c r="Z79">
        <v>9.8135600620000005</v>
      </c>
      <c r="AA79">
        <v>9.9152844709999997</v>
      </c>
      <c r="AB79">
        <v>10.021998910000001</v>
      </c>
      <c r="AC79">
        <v>10.13757156</v>
      </c>
      <c r="AD79">
        <v>10.283780910000001</v>
      </c>
      <c r="AE79">
        <v>10.4516445</v>
      </c>
      <c r="AF79">
        <v>10.63839963</v>
      </c>
      <c r="AG79">
        <v>10.840331669999999</v>
      </c>
      <c r="AH79">
        <v>11.0553753</v>
      </c>
      <c r="AI79">
        <v>11.27616707</v>
      </c>
      <c r="AJ79">
        <v>11.502674669999999</v>
      </c>
      <c r="AK79">
        <v>11.73513413</v>
      </c>
      <c r="AL79">
        <v>11.97140147</v>
      </c>
      <c r="AM79">
        <v>12.21101489</v>
      </c>
      <c r="AN79">
        <v>12.45117454</v>
      </c>
      <c r="AO79">
        <v>12.690787479999999</v>
      </c>
      <c r="AP79">
        <v>12.9300339</v>
      </c>
      <c r="AQ79">
        <v>13.17014636</v>
      </c>
      <c r="AR79">
        <v>13.408738850000001</v>
      </c>
      <c r="AS79">
        <v>13.65223106</v>
      </c>
      <c r="AT79">
        <v>13.898224069999999</v>
      </c>
      <c r="AU79">
        <v>14.146485999999999</v>
      </c>
      <c r="AV79">
        <v>14.397390550000001</v>
      </c>
      <c r="AW79">
        <v>14.65554369</v>
      </c>
    </row>
    <row r="80" spans="2:49" x14ac:dyDescent="0.25">
      <c r="B80" t="s">
        <v>180</v>
      </c>
      <c r="C80">
        <v>12.401465507675301</v>
      </c>
      <c r="D80">
        <v>12.6005750477687</v>
      </c>
      <c r="E80">
        <v>12.802881360000001</v>
      </c>
      <c r="F80">
        <v>12.963728870000001</v>
      </c>
      <c r="G80">
        <v>13.36623762</v>
      </c>
      <c r="H80">
        <v>13.0463024</v>
      </c>
      <c r="I80">
        <v>13.35662786</v>
      </c>
      <c r="J80">
        <v>13.726357910000001</v>
      </c>
      <c r="K80">
        <v>14.03439762</v>
      </c>
      <c r="L80">
        <v>14.059289980000001</v>
      </c>
      <c r="M80">
        <v>14.01237149</v>
      </c>
      <c r="N80">
        <v>13.80471987</v>
      </c>
      <c r="O80">
        <v>13.63706897</v>
      </c>
      <c r="P80">
        <v>13.802508359999999</v>
      </c>
      <c r="Q80">
        <v>14.113779060000001</v>
      </c>
      <c r="R80">
        <v>14.065635</v>
      </c>
      <c r="S80">
        <v>13.840320220000001</v>
      </c>
      <c r="T80">
        <v>13.798127210000001</v>
      </c>
      <c r="U80">
        <v>13.875444379999999</v>
      </c>
      <c r="V80">
        <v>13.94462927</v>
      </c>
      <c r="W80">
        <v>14.036407240000001</v>
      </c>
      <c r="X80">
        <v>14.128808940000001</v>
      </c>
      <c r="Y80">
        <v>14.11654184</v>
      </c>
      <c r="Z80">
        <v>14.09033354</v>
      </c>
      <c r="AA80">
        <v>14.06542243</v>
      </c>
      <c r="AB80">
        <v>14.045192289999999</v>
      </c>
      <c r="AC80">
        <v>14.031807969999999</v>
      </c>
      <c r="AD80">
        <v>14.04504741</v>
      </c>
      <c r="AE80">
        <v>14.074684449999999</v>
      </c>
      <c r="AF80">
        <v>14.11555706</v>
      </c>
      <c r="AG80">
        <v>14.165729839999999</v>
      </c>
      <c r="AH80">
        <v>14.22350312</v>
      </c>
      <c r="AI80">
        <v>14.28618548</v>
      </c>
      <c r="AJ80">
        <v>14.350426880000001</v>
      </c>
      <c r="AK80">
        <v>14.415019089999999</v>
      </c>
      <c r="AL80">
        <v>14.479748600000001</v>
      </c>
      <c r="AM80">
        <v>14.543537669999999</v>
      </c>
      <c r="AN80">
        <v>14.60747823</v>
      </c>
      <c r="AO80">
        <v>14.66801388</v>
      </c>
      <c r="AP80">
        <v>14.724740880000001</v>
      </c>
      <c r="AQ80">
        <v>14.77755544</v>
      </c>
      <c r="AR80">
        <v>14.82657646</v>
      </c>
      <c r="AS80">
        <v>14.871834379999999</v>
      </c>
      <c r="AT80">
        <v>14.91222483</v>
      </c>
      <c r="AU80">
        <v>14.947671850000001</v>
      </c>
      <c r="AV80">
        <v>14.977379320000001</v>
      </c>
      <c r="AW80">
        <v>15.006683840000001</v>
      </c>
    </row>
    <row r="81" spans="2:99" x14ac:dyDescent="0.25">
      <c r="B81" t="s">
        <v>181</v>
      </c>
      <c r="C81">
        <v>10.826676236859401</v>
      </c>
      <c r="D81">
        <v>11.000502025829901</v>
      </c>
      <c r="E81">
        <v>11.17711864</v>
      </c>
      <c r="F81">
        <v>11.65087495</v>
      </c>
      <c r="G81">
        <v>12.070333140000001</v>
      </c>
      <c r="H81">
        <v>11.45635637</v>
      </c>
      <c r="I81">
        <v>11.91874614</v>
      </c>
      <c r="J81">
        <v>12.31142245</v>
      </c>
      <c r="K81">
        <v>12.40398557</v>
      </c>
      <c r="L81">
        <v>12.3346176</v>
      </c>
      <c r="M81">
        <v>12.343323789999999</v>
      </c>
      <c r="N81">
        <v>12.382561389999999</v>
      </c>
      <c r="O81">
        <v>12.49960795</v>
      </c>
      <c r="P81">
        <v>12.55026589</v>
      </c>
      <c r="Q81">
        <v>12.50147422</v>
      </c>
      <c r="R81">
        <v>12.16178962</v>
      </c>
      <c r="S81">
        <v>11.649039139999999</v>
      </c>
      <c r="T81">
        <v>11.250513140000001</v>
      </c>
      <c r="U81">
        <v>10.94123109</v>
      </c>
      <c r="V81">
        <v>10.74199595</v>
      </c>
      <c r="W81">
        <v>10.84430961</v>
      </c>
      <c r="X81">
        <v>10.50927503</v>
      </c>
      <c r="Y81">
        <v>9.9178184680000001</v>
      </c>
      <c r="Z81">
        <v>9.2510100840000007</v>
      </c>
      <c r="AA81">
        <v>8.5947868439999997</v>
      </c>
      <c r="AB81">
        <v>7.9863212219999999</v>
      </c>
      <c r="AC81">
        <v>7.4371477759999998</v>
      </c>
      <c r="AD81">
        <v>7.3186102310000001</v>
      </c>
      <c r="AE81">
        <v>7.2289821449999998</v>
      </c>
      <c r="AF81">
        <v>7.1518074440000001</v>
      </c>
      <c r="AG81">
        <v>7.0798013869999998</v>
      </c>
      <c r="AH81">
        <v>7.0094211939999997</v>
      </c>
      <c r="AI81">
        <v>6.938731593</v>
      </c>
      <c r="AJ81">
        <v>6.8671774560000003</v>
      </c>
      <c r="AK81">
        <v>6.7943193690000001</v>
      </c>
      <c r="AL81">
        <v>6.7203191980000003</v>
      </c>
      <c r="AM81">
        <v>6.6452874619999998</v>
      </c>
      <c r="AN81">
        <v>6.5695715430000003</v>
      </c>
      <c r="AO81">
        <v>6.4928035089999998</v>
      </c>
      <c r="AP81">
        <v>6.4150592809999996</v>
      </c>
      <c r="AQ81">
        <v>6.336261189</v>
      </c>
      <c r="AR81">
        <v>6.2567455069999998</v>
      </c>
      <c r="AS81">
        <v>6.1768502390000002</v>
      </c>
      <c r="AT81">
        <v>6.0965215989999999</v>
      </c>
      <c r="AU81">
        <v>6.0158347970000001</v>
      </c>
      <c r="AV81">
        <v>5.9346732160000002</v>
      </c>
      <c r="AW81">
        <v>5.8523137820000004</v>
      </c>
    </row>
    <row r="82" spans="2:99" x14ac:dyDescent="0.25">
      <c r="B82" t="s">
        <v>182</v>
      </c>
      <c r="C82" s="39">
        <v>4.42659733299524E-4</v>
      </c>
      <c r="D82" s="39">
        <v>4.4976677849999601E-4</v>
      </c>
      <c r="E82" s="39">
        <v>4.5698792999999998E-4</v>
      </c>
      <c r="F82" s="39">
        <v>1.0015061200000001E-3</v>
      </c>
      <c r="G82" s="39">
        <v>1.7115045499999999E-3</v>
      </c>
      <c r="H82">
        <v>2.7231342299999998E-3</v>
      </c>
      <c r="I82">
        <v>3.9869559899999999E-3</v>
      </c>
      <c r="J82" s="39">
        <v>5.55874551E-3</v>
      </c>
      <c r="K82" s="39">
        <v>7.2557756799999998E-3</v>
      </c>
      <c r="L82" s="39">
        <v>9.2828890400000006E-3</v>
      </c>
      <c r="M82" s="39">
        <v>1.1861709999999999E-2</v>
      </c>
      <c r="N82" s="39">
        <v>1.55252433E-2</v>
      </c>
      <c r="O82" s="39">
        <v>2.0064902400000001E-2</v>
      </c>
      <c r="P82" s="39">
        <v>2.5472291399999999E-2</v>
      </c>
      <c r="Q82" s="39">
        <v>3.1922370200000001E-2</v>
      </c>
      <c r="R82" s="39">
        <v>3.9549451800000003E-2</v>
      </c>
      <c r="S82" s="39">
        <v>5.6289036200000003E-2</v>
      </c>
      <c r="T82" s="39">
        <v>8.6924602700000006E-2</v>
      </c>
      <c r="U82" s="39">
        <v>0.1392664519</v>
      </c>
      <c r="V82" s="39">
        <v>0.19574562440000001</v>
      </c>
      <c r="W82" s="39">
        <v>0.25642714059999999</v>
      </c>
      <c r="X82" s="39">
        <v>0.32222129049999998</v>
      </c>
      <c r="Y82" s="39">
        <v>0.39691542460000001</v>
      </c>
      <c r="Z82" s="39">
        <v>0.4818468481</v>
      </c>
      <c r="AA82" s="39">
        <v>0.5779261107</v>
      </c>
      <c r="AB82" s="39">
        <v>0.68577280630000004</v>
      </c>
      <c r="AC82" s="39">
        <v>0.80597973170000003</v>
      </c>
      <c r="AD82" s="39">
        <v>0.93871947529999999</v>
      </c>
      <c r="AE82" s="39">
        <v>1.0842110760000001</v>
      </c>
      <c r="AF82" s="39">
        <v>1.2425198239999999</v>
      </c>
      <c r="AG82" s="39">
        <v>1.4135614519999999</v>
      </c>
      <c r="AH82" s="39">
        <v>1.597112431</v>
      </c>
      <c r="AI82" s="39">
        <v>1.792339006</v>
      </c>
      <c r="AJ82" s="39">
        <v>1.9985300580000001</v>
      </c>
      <c r="AK82" s="39">
        <v>2.2146699660000002</v>
      </c>
      <c r="AL82" s="39">
        <v>2.4395352209999999</v>
      </c>
      <c r="AM82" s="39">
        <v>2.6716291650000001</v>
      </c>
      <c r="AN82" s="39">
        <v>2.9102472389999998</v>
      </c>
      <c r="AO82" s="39">
        <v>3.153539957</v>
      </c>
      <c r="AP82" s="39">
        <v>3.3994247259999999</v>
      </c>
      <c r="AQ82" s="39">
        <v>3.646020671</v>
      </c>
      <c r="AR82" s="39">
        <v>3.8914529330000001</v>
      </c>
      <c r="AS82" s="39">
        <v>4.1339971520000001</v>
      </c>
      <c r="AT82" s="39">
        <v>4.3723907500000001</v>
      </c>
      <c r="AU82" s="39">
        <v>4.6055374880000004</v>
      </c>
      <c r="AV82" s="39">
        <v>4.8325393820000002</v>
      </c>
      <c r="AW82" s="39">
        <v>5.0531647780000002</v>
      </c>
    </row>
    <row r="83" spans="2:99" x14ac:dyDescent="0.25">
      <c r="B83" t="s">
        <v>183</v>
      </c>
      <c r="C83">
        <v>1.20067893172721</v>
      </c>
      <c r="D83">
        <v>1.2199562203467</v>
      </c>
      <c r="E83">
        <v>1.2395430119999999</v>
      </c>
      <c r="F83">
        <v>1.278231626</v>
      </c>
      <c r="G83">
        <v>1.27389917</v>
      </c>
      <c r="H83">
        <v>1.0848530670000001</v>
      </c>
      <c r="I83">
        <v>1.143410415</v>
      </c>
      <c r="J83">
        <v>1.1807107859999999</v>
      </c>
      <c r="K83">
        <v>1.233421675</v>
      </c>
      <c r="L83">
        <v>1.2311037410000001</v>
      </c>
      <c r="M83">
        <v>1.2281312310000001</v>
      </c>
      <c r="N83">
        <v>1.1379135469999999</v>
      </c>
      <c r="O83">
        <v>1.125292663</v>
      </c>
      <c r="P83">
        <v>1.1705036520000001</v>
      </c>
      <c r="Q83">
        <v>1.2722104320000001</v>
      </c>
      <c r="R83">
        <v>1.313508554</v>
      </c>
      <c r="S83">
        <v>1.268244165</v>
      </c>
      <c r="T83">
        <v>1.2470015919999999</v>
      </c>
      <c r="U83">
        <v>1.251623975</v>
      </c>
      <c r="V83">
        <v>1.2753840279999999</v>
      </c>
      <c r="W83">
        <v>1.3100068149999999</v>
      </c>
      <c r="X83">
        <v>1.3497100040000001</v>
      </c>
      <c r="Y83">
        <v>1.371759105</v>
      </c>
      <c r="Z83">
        <v>1.3809096160000001</v>
      </c>
      <c r="AA83">
        <v>1.3823772510000001</v>
      </c>
      <c r="AB83">
        <v>1.3795220079999999</v>
      </c>
      <c r="AC83">
        <v>1.3756439250000001</v>
      </c>
      <c r="AD83">
        <v>1.376833282</v>
      </c>
      <c r="AE83">
        <v>1.3828944110000001</v>
      </c>
      <c r="AF83">
        <v>1.3932575490000001</v>
      </c>
      <c r="AG83">
        <v>1.407247055</v>
      </c>
      <c r="AH83">
        <v>1.4241489380000001</v>
      </c>
      <c r="AI83">
        <v>1.4440152749999999</v>
      </c>
      <c r="AJ83">
        <v>1.4658651039999999</v>
      </c>
      <c r="AK83">
        <v>1.488910518</v>
      </c>
      <c r="AL83">
        <v>1.5127921150000001</v>
      </c>
      <c r="AM83">
        <v>1.5372964330000001</v>
      </c>
      <c r="AN83">
        <v>1.5629696310000001</v>
      </c>
      <c r="AO83">
        <v>1.5891252259999999</v>
      </c>
      <c r="AP83">
        <v>1.615403642</v>
      </c>
      <c r="AQ83">
        <v>1.6415610169999999</v>
      </c>
      <c r="AR83">
        <v>1.6674377629999999</v>
      </c>
      <c r="AS83">
        <v>1.693446215</v>
      </c>
      <c r="AT83">
        <v>1.7191128499999999</v>
      </c>
      <c r="AU83">
        <v>1.7444658209999999</v>
      </c>
      <c r="AV83">
        <v>1.7694513489999999</v>
      </c>
      <c r="AW83">
        <v>1.793865611</v>
      </c>
    </row>
    <row r="84" spans="2:99" x14ac:dyDescent="0.25">
      <c r="B84" t="s">
        <v>184</v>
      </c>
      <c r="C84">
        <v>0.33902625565417799</v>
      </c>
      <c r="D84">
        <v>0.34446943184985501</v>
      </c>
      <c r="E84">
        <v>0.35</v>
      </c>
      <c r="F84">
        <v>0.35821650420000001</v>
      </c>
      <c r="G84">
        <v>0.34957348900000002</v>
      </c>
      <c r="H84">
        <v>0.34368761980000001</v>
      </c>
      <c r="I84">
        <v>0.36268776359999999</v>
      </c>
      <c r="J84">
        <v>0.35924206860000002</v>
      </c>
      <c r="K84">
        <v>0.35667161489999999</v>
      </c>
      <c r="L84">
        <v>0.33826776559999999</v>
      </c>
      <c r="M84">
        <v>0.34724704740000001</v>
      </c>
      <c r="N84">
        <v>0.3395278806</v>
      </c>
      <c r="O84">
        <v>0.34123071179999998</v>
      </c>
      <c r="P84">
        <v>0.34381723469999997</v>
      </c>
      <c r="Q84">
        <v>0.34166563849999998</v>
      </c>
      <c r="R84">
        <v>0.3345433431</v>
      </c>
      <c r="S84">
        <v>0.31734540059999999</v>
      </c>
      <c r="T84">
        <v>0.31250794339999999</v>
      </c>
      <c r="U84">
        <v>0.31338785829999999</v>
      </c>
      <c r="V84">
        <v>0.31767349230000003</v>
      </c>
      <c r="W84">
        <v>0.32142034149999998</v>
      </c>
      <c r="X84">
        <v>0.32388325959999997</v>
      </c>
      <c r="Y84">
        <v>0.32685179450000001</v>
      </c>
      <c r="Z84">
        <v>0.32992005270000002</v>
      </c>
      <c r="AA84">
        <v>0.33290607570000003</v>
      </c>
      <c r="AB84">
        <v>0.33592007759999998</v>
      </c>
      <c r="AC84">
        <v>0.33910397840000001</v>
      </c>
      <c r="AD84">
        <v>0.34257842129999999</v>
      </c>
      <c r="AE84">
        <v>0.34610239910000001</v>
      </c>
      <c r="AF84">
        <v>0.34975727280000002</v>
      </c>
      <c r="AG84">
        <v>0.35354273990000001</v>
      </c>
      <c r="AH84">
        <v>0.3574848618</v>
      </c>
      <c r="AI84">
        <v>0.3619838876</v>
      </c>
      <c r="AJ84">
        <v>0.36675814699999998</v>
      </c>
      <c r="AK84">
        <v>0.3716829002</v>
      </c>
      <c r="AL84">
        <v>0.37666085539999999</v>
      </c>
      <c r="AM84">
        <v>0.38166918840000003</v>
      </c>
      <c r="AN84">
        <v>0.38679494910000001</v>
      </c>
      <c r="AO84">
        <v>0.39201350870000001</v>
      </c>
      <c r="AP84">
        <v>0.39727739039999999</v>
      </c>
      <c r="AQ84">
        <v>0.40259347000000001</v>
      </c>
      <c r="AR84">
        <v>0.40789907310000001</v>
      </c>
      <c r="AS84">
        <v>0.4133201071</v>
      </c>
      <c r="AT84">
        <v>0.41874670159999999</v>
      </c>
      <c r="AU84">
        <v>0.42415310849999999</v>
      </c>
      <c r="AV84">
        <v>0.4295619161</v>
      </c>
      <c r="AW84">
        <v>0.4351285312</v>
      </c>
    </row>
    <row r="85" spans="2:99" x14ac:dyDescent="0.25">
      <c r="B85" t="s">
        <v>185</v>
      </c>
      <c r="C85">
        <v>12.8442518570697</v>
      </c>
      <c r="D85">
        <v>13.0504704752259</v>
      </c>
      <c r="E85">
        <v>13.26</v>
      </c>
      <c r="F85">
        <v>13.40636636</v>
      </c>
      <c r="G85">
        <v>12.952841980000001</v>
      </c>
      <c r="H85">
        <v>11.786199140000001</v>
      </c>
      <c r="I85">
        <v>12.199622829999999</v>
      </c>
      <c r="J85">
        <v>12.408738619999999</v>
      </c>
      <c r="K85">
        <v>11.803759060000001</v>
      </c>
      <c r="L85">
        <v>11.46663483</v>
      </c>
      <c r="M85">
        <v>11.41621153</v>
      </c>
      <c r="N85">
        <v>11.431425969999999</v>
      </c>
      <c r="O85">
        <v>11.869465890000001</v>
      </c>
      <c r="P85" s="39">
        <v>12.17347537</v>
      </c>
      <c r="Q85" s="39">
        <v>12.18195371</v>
      </c>
      <c r="R85" s="39">
        <v>12.19714074</v>
      </c>
      <c r="S85" s="39">
        <v>12.29358292</v>
      </c>
      <c r="T85" s="39">
        <v>12.05356593</v>
      </c>
      <c r="U85" s="39">
        <v>11.902677499999999</v>
      </c>
      <c r="V85" s="39">
        <v>11.84329572</v>
      </c>
      <c r="W85" s="39">
        <v>11.73931251</v>
      </c>
      <c r="X85" s="39">
        <v>11.602426250000001</v>
      </c>
      <c r="Y85" s="39">
        <v>11.600932909999999</v>
      </c>
      <c r="Z85" s="39">
        <v>11.6823427</v>
      </c>
      <c r="AA85" s="39">
        <v>11.79744432</v>
      </c>
      <c r="AB85" s="39">
        <v>11.92887726</v>
      </c>
      <c r="AC85" s="39">
        <v>12.07142597</v>
      </c>
      <c r="AD85" s="39">
        <v>12.218071</v>
      </c>
      <c r="AE85" s="39">
        <v>12.35561049</v>
      </c>
      <c r="AF85">
        <v>12.49217295</v>
      </c>
      <c r="AG85">
        <v>12.62992047</v>
      </c>
      <c r="AH85">
        <v>12.774057770000001</v>
      </c>
      <c r="AI85">
        <v>12.925039780000001</v>
      </c>
      <c r="AJ85">
        <v>13.0829673</v>
      </c>
      <c r="AK85">
        <v>13.251153410000001</v>
      </c>
      <c r="AL85">
        <v>13.42422824</v>
      </c>
      <c r="AM85">
        <v>13.60072619</v>
      </c>
      <c r="AN85">
        <v>13.77721464</v>
      </c>
      <c r="AO85">
        <v>13.953824450000001</v>
      </c>
      <c r="AP85">
        <v>14.130871259999999</v>
      </c>
      <c r="AQ85">
        <v>14.31181187</v>
      </c>
      <c r="AR85">
        <v>14.489539840000001</v>
      </c>
      <c r="AS85">
        <v>14.67228081</v>
      </c>
      <c r="AT85">
        <v>14.856584229999999</v>
      </c>
      <c r="AU85">
        <v>15.03998294</v>
      </c>
      <c r="AV85">
        <v>15.22361544</v>
      </c>
      <c r="AW85">
        <v>15.423143809999999</v>
      </c>
    </row>
    <row r="86" spans="2:99" x14ac:dyDescent="0.25">
      <c r="B86" t="s">
        <v>186</v>
      </c>
      <c r="C86">
        <v>17.113958899133198</v>
      </c>
      <c r="D86">
        <v>17.388729044925601</v>
      </c>
      <c r="E86">
        <v>17.667910710000001</v>
      </c>
      <c r="F86">
        <v>17.58929534</v>
      </c>
      <c r="G86">
        <v>17.26438838</v>
      </c>
      <c r="H86">
        <v>17.22783518</v>
      </c>
      <c r="I86">
        <v>17.271295800000001</v>
      </c>
      <c r="J86">
        <v>16.987202310000001</v>
      </c>
      <c r="K86" s="39">
        <v>16.464353190000001</v>
      </c>
      <c r="L86" s="39">
        <v>16.14706597</v>
      </c>
      <c r="M86" s="39">
        <v>15.96617502</v>
      </c>
      <c r="N86" s="39">
        <v>15.925996550000001</v>
      </c>
      <c r="O86" s="39">
        <v>15.990924359999999</v>
      </c>
      <c r="P86" s="39">
        <v>15.725401740000001</v>
      </c>
      <c r="Q86" s="39">
        <v>15.094315679999999</v>
      </c>
      <c r="R86" s="39">
        <v>14.551831549999999</v>
      </c>
      <c r="S86" s="39">
        <v>14.020261919999999</v>
      </c>
      <c r="T86" s="39">
        <v>13.557182299999999</v>
      </c>
      <c r="U86" s="39">
        <v>13.312360290000001</v>
      </c>
      <c r="V86" s="39">
        <v>13.04403411</v>
      </c>
      <c r="W86" s="39">
        <v>12.730839659999999</v>
      </c>
      <c r="X86" s="39">
        <v>12.372609750000001</v>
      </c>
      <c r="Y86" s="39">
        <v>12.163389710000001</v>
      </c>
      <c r="Z86">
        <v>11.96134385</v>
      </c>
      <c r="AA86">
        <v>11.78010914</v>
      </c>
      <c r="AB86">
        <v>11.623396189999999</v>
      </c>
      <c r="AC86">
        <v>11.488233859999999</v>
      </c>
      <c r="AD86">
        <v>11.3468798</v>
      </c>
      <c r="AE86">
        <v>11.207166620000001</v>
      </c>
      <c r="AF86">
        <v>11.07565067</v>
      </c>
      <c r="AG86">
        <v>10.95177063</v>
      </c>
      <c r="AH86">
        <v>10.837265</v>
      </c>
      <c r="AI86">
        <v>10.745253659999999</v>
      </c>
      <c r="AJ86">
        <v>10.66028554</v>
      </c>
      <c r="AK86">
        <v>10.58162707</v>
      </c>
      <c r="AL86">
        <v>10.50631602</v>
      </c>
      <c r="AM86">
        <v>10.43328224</v>
      </c>
      <c r="AN86">
        <v>10.363217329999999</v>
      </c>
      <c r="AO86">
        <v>10.29528556</v>
      </c>
      <c r="AP86">
        <v>10.227355190000001</v>
      </c>
      <c r="AQ86">
        <v>10.159966320000001</v>
      </c>
      <c r="AR86">
        <v>10.090804869999999</v>
      </c>
      <c r="AS86">
        <v>10.021951509999999</v>
      </c>
      <c r="AT86" s="39">
        <v>9.9504133659999905</v>
      </c>
      <c r="AU86" s="39">
        <v>9.8748580409999995</v>
      </c>
      <c r="AV86">
        <v>9.7956599450000006</v>
      </c>
      <c r="AW86">
        <v>9.7195577980000003</v>
      </c>
    </row>
    <row r="87" spans="2:99" x14ac:dyDescent="0.25">
      <c r="B87" t="s">
        <v>187</v>
      </c>
      <c r="C87">
        <v>5.6395460874857797</v>
      </c>
      <c r="D87">
        <v>5.7300908240832298</v>
      </c>
      <c r="E87">
        <v>5.8220892859999998</v>
      </c>
      <c r="F87">
        <v>6.1628152419999997</v>
      </c>
      <c r="G87">
        <v>6.3700858800000004</v>
      </c>
      <c r="H87">
        <v>6.5997226859999998</v>
      </c>
      <c r="I87">
        <v>7.0782547229999997</v>
      </c>
      <c r="J87">
        <v>7.3364487309999999</v>
      </c>
      <c r="K87">
        <v>7.3442676340000004</v>
      </c>
      <c r="L87">
        <v>7.477374416</v>
      </c>
      <c r="M87">
        <v>7.8132804279999997</v>
      </c>
      <c r="N87">
        <v>8.4717258869999998</v>
      </c>
      <c r="O87">
        <v>9.0142394320000001</v>
      </c>
      <c r="P87">
        <v>8.8984152559999998</v>
      </c>
      <c r="Q87">
        <v>8.2006163159999996</v>
      </c>
      <c r="R87">
        <v>7.5569884619999996</v>
      </c>
      <c r="S87">
        <v>7.0642219040000001</v>
      </c>
      <c r="T87">
        <v>6.6231835060000002</v>
      </c>
      <c r="U87">
        <v>6.265247542</v>
      </c>
      <c r="V87">
        <v>5.992766155</v>
      </c>
      <c r="W87">
        <v>6.4789781389999996</v>
      </c>
      <c r="X87">
        <v>6.8418228350000003</v>
      </c>
      <c r="Y87">
        <v>7.1727702600000001</v>
      </c>
      <c r="Z87">
        <v>7.4120503839999996</v>
      </c>
      <c r="AA87">
        <v>7.5557496320000004</v>
      </c>
      <c r="AB87">
        <v>7.6211010530000003</v>
      </c>
      <c r="AC87">
        <v>7.6297254910000003</v>
      </c>
      <c r="AD87">
        <v>7.6803495990000004</v>
      </c>
      <c r="AE87">
        <v>7.6150153820000002</v>
      </c>
      <c r="AF87">
        <v>7.5067208299999999</v>
      </c>
      <c r="AG87">
        <v>7.3847704160000003</v>
      </c>
      <c r="AH87">
        <v>7.260798662</v>
      </c>
      <c r="AI87">
        <v>7.1414323729999998</v>
      </c>
      <c r="AJ87">
        <v>7.0263324410000001</v>
      </c>
      <c r="AK87">
        <v>6.915059308</v>
      </c>
      <c r="AL87">
        <v>6.806939903</v>
      </c>
      <c r="AM87">
        <v>6.7015178879999997</v>
      </c>
      <c r="AN87">
        <v>6.5967608980000003</v>
      </c>
      <c r="AO87">
        <v>6.4935411800000002</v>
      </c>
      <c r="AP87">
        <v>6.391625812</v>
      </c>
      <c r="AQ87">
        <v>6.2906975340000004</v>
      </c>
      <c r="AR87">
        <v>6.1902371399999998</v>
      </c>
      <c r="AS87">
        <v>6.0886143800000001</v>
      </c>
      <c r="AT87">
        <v>5.9856802570000003</v>
      </c>
      <c r="AU87">
        <v>5.8817366120000001</v>
      </c>
      <c r="AV87">
        <v>5.7771160950000002</v>
      </c>
      <c r="AW87">
        <v>5.6721916080000003</v>
      </c>
    </row>
    <row r="88" spans="2:99" x14ac:dyDescent="0.25">
      <c r="B88" t="s">
        <v>188</v>
      </c>
      <c r="C88" s="39">
        <v>1.0609788529198101E-6</v>
      </c>
      <c r="D88" s="39">
        <v>1.0780132115867701E-6</v>
      </c>
      <c r="E88" s="39">
        <v>1.0953210600000001E-6</v>
      </c>
      <c r="F88" s="39">
        <v>1.48385917E-6</v>
      </c>
      <c r="G88" s="39">
        <v>3.57981209E-6</v>
      </c>
      <c r="H88" s="39">
        <v>5.53410044E-6</v>
      </c>
      <c r="I88" s="39">
        <v>7.5213244800000002E-6</v>
      </c>
      <c r="J88" s="39">
        <v>9.9560824700000004E-6</v>
      </c>
      <c r="K88" s="39">
        <v>1.22664843E-5</v>
      </c>
      <c r="L88" s="39">
        <v>1.42955121E-5</v>
      </c>
      <c r="M88" s="39">
        <v>1.6228216199999999E-5</v>
      </c>
      <c r="N88" s="39">
        <v>1.76876668E-5</v>
      </c>
      <c r="O88" s="39">
        <v>1.88590637E-5</v>
      </c>
      <c r="P88" s="39">
        <v>2.04852671E-5</v>
      </c>
      <c r="Q88" s="39">
        <v>2.2903526399999999E-5</v>
      </c>
      <c r="R88" s="39">
        <v>2.5220897199999999E-5</v>
      </c>
      <c r="S88" s="39">
        <v>2.8568589999999999E-5</v>
      </c>
      <c r="T88" s="39">
        <v>3.1018528500000003E-5</v>
      </c>
      <c r="U88" s="39">
        <v>3.3650838299999999E-5</v>
      </c>
      <c r="V88" s="39">
        <v>3.6486123300000001E-5</v>
      </c>
      <c r="W88" s="39">
        <v>3.9507723100000002E-5</v>
      </c>
      <c r="X88" s="39">
        <v>4.27110466E-5</v>
      </c>
      <c r="Y88" s="39">
        <v>4.5952471900000003E-5</v>
      </c>
      <c r="Z88" s="39">
        <v>4.9085959600000001E-5</v>
      </c>
      <c r="AA88" s="39">
        <v>5.2028309599999999E-5</v>
      </c>
      <c r="AB88" s="39">
        <v>5.47056834E-5</v>
      </c>
      <c r="AC88" s="39">
        <v>5.7069027799999999E-5</v>
      </c>
      <c r="AD88" s="39">
        <v>5.9078542300000003E-5</v>
      </c>
      <c r="AE88" s="39">
        <v>6.0717176500000001E-5</v>
      </c>
      <c r="AF88" s="39">
        <v>6.1975172800000006E-5</v>
      </c>
      <c r="AG88" s="39">
        <v>6.2850943799999995E-5</v>
      </c>
      <c r="AH88" s="39">
        <v>6.3349551100000005E-5</v>
      </c>
      <c r="AI88" s="39">
        <v>6.3485117199999996E-5</v>
      </c>
      <c r="AJ88" s="39">
        <v>6.3270190400000002E-5</v>
      </c>
      <c r="AK88" s="39">
        <v>6.2719550500000003E-5</v>
      </c>
      <c r="AL88" s="39">
        <v>6.1855201700000001E-5</v>
      </c>
      <c r="AM88" s="39">
        <v>6.0702497400000002E-5</v>
      </c>
      <c r="AN88" s="39">
        <v>5.9301274900000001E-5</v>
      </c>
      <c r="AO88" s="39">
        <v>5.7681200799999999E-5</v>
      </c>
      <c r="AP88" s="39">
        <v>5.5872627699999999E-5</v>
      </c>
      <c r="AQ88" s="39">
        <v>5.3909017199999998E-5</v>
      </c>
      <c r="AR88" s="39">
        <v>5.1823798799999997E-5</v>
      </c>
      <c r="AS88" s="39">
        <v>4.9650367399999998E-5</v>
      </c>
      <c r="AT88" s="39">
        <v>4.74193692E-5</v>
      </c>
      <c r="AU88" s="39">
        <v>4.5158108799999999E-5</v>
      </c>
      <c r="AV88" s="39">
        <v>4.2890494699999997E-5</v>
      </c>
      <c r="AW88" s="39">
        <v>4.0638188099999999E-5</v>
      </c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</row>
    <row r="89" spans="2:99" x14ac:dyDescent="0.25">
      <c r="B89" t="s">
        <v>189</v>
      </c>
      <c r="C89" s="39">
        <v>0.26347077198670499</v>
      </c>
      <c r="D89" s="39">
        <v>0.26770088045298701</v>
      </c>
      <c r="E89" s="39">
        <v>0.27199890469999999</v>
      </c>
      <c r="F89" s="39">
        <v>0.29831161490000002</v>
      </c>
      <c r="G89" s="39">
        <v>0.28581798860000002</v>
      </c>
      <c r="H89" s="39">
        <v>0.22572652939999999</v>
      </c>
      <c r="I89" s="39">
        <v>0.25595190880000002</v>
      </c>
      <c r="J89" s="39">
        <v>0.24844774319999999</v>
      </c>
      <c r="K89" s="39">
        <v>0.27133009209999998</v>
      </c>
      <c r="L89" s="39">
        <v>0.26061711770000001</v>
      </c>
      <c r="M89" s="39">
        <v>0.2485177808</v>
      </c>
      <c r="N89" s="39">
        <v>0.22971737289999999</v>
      </c>
      <c r="O89" s="39">
        <v>0.21366824139999999</v>
      </c>
      <c r="P89" s="39">
        <v>0.2073755159</v>
      </c>
      <c r="Q89" s="39">
        <v>0.20382580459999999</v>
      </c>
      <c r="R89" s="39">
        <v>0.1991054726</v>
      </c>
      <c r="S89" s="39">
        <v>0.191060593</v>
      </c>
      <c r="T89" s="39">
        <v>0.18468769409999999</v>
      </c>
      <c r="U89" s="39">
        <v>0.1833894546</v>
      </c>
      <c r="V89" s="39">
        <v>0.1855025723</v>
      </c>
      <c r="W89" s="39">
        <v>0.1898477254</v>
      </c>
      <c r="X89" s="39">
        <v>0.19430040009999999</v>
      </c>
      <c r="Y89" s="39">
        <v>0.19776051880000001</v>
      </c>
      <c r="Z89" s="39">
        <v>0.20009660630000001</v>
      </c>
      <c r="AA89" s="39">
        <v>0.20165689470000001</v>
      </c>
      <c r="AB89" s="39">
        <v>0.20281739500000001</v>
      </c>
      <c r="AC89" s="39">
        <v>0.20390755860000001</v>
      </c>
      <c r="AD89" s="39">
        <v>0.27750921119999999</v>
      </c>
      <c r="AE89" s="39">
        <v>0.35115081669999998</v>
      </c>
      <c r="AF89" s="39">
        <v>0.42512146429999997</v>
      </c>
      <c r="AG89" s="39">
        <v>0.49962807339999998</v>
      </c>
      <c r="AH89" s="39">
        <v>0.57487004320000001</v>
      </c>
      <c r="AI89" s="39">
        <v>0.65171536230000005</v>
      </c>
      <c r="AJ89" s="39">
        <v>0.72996178010000001</v>
      </c>
      <c r="AK89" s="39">
        <v>0.80948987650000004</v>
      </c>
      <c r="AL89" s="39">
        <v>0.89014274429999996</v>
      </c>
      <c r="AM89" s="39">
        <v>0.97183503100000002</v>
      </c>
      <c r="AN89" s="39">
        <v>1.013818283</v>
      </c>
      <c r="AO89" s="39">
        <v>1.0570056940000001</v>
      </c>
      <c r="AP89" s="39">
        <v>1.1011267629999999</v>
      </c>
      <c r="AQ89" s="39">
        <v>1.1460991279999999</v>
      </c>
      <c r="AR89" s="39">
        <v>1.191584832</v>
      </c>
      <c r="AS89" s="39">
        <v>1.2379347220000001</v>
      </c>
      <c r="AT89" s="39">
        <v>1.284732808</v>
      </c>
      <c r="AU89" s="39">
        <v>1.3317963660000001</v>
      </c>
      <c r="AV89">
        <v>1.379065008</v>
      </c>
      <c r="AW89">
        <v>1.42702127</v>
      </c>
    </row>
    <row r="90" spans="2:99" x14ac:dyDescent="0.25">
      <c r="B90" t="s">
        <v>190</v>
      </c>
      <c r="C90">
        <v>2318131524.4374599</v>
      </c>
      <c r="D90">
        <v>2355349875.8831902</v>
      </c>
      <c r="E90">
        <v>2393165780</v>
      </c>
      <c r="F90">
        <v>2417743066</v>
      </c>
      <c r="G90">
        <v>2442572755</v>
      </c>
      <c r="H90">
        <v>2467657440</v>
      </c>
      <c r="I90">
        <v>2492999739</v>
      </c>
      <c r="J90">
        <v>2518602297</v>
      </c>
      <c r="K90">
        <v>2544467789</v>
      </c>
      <c r="L90">
        <v>2570598913</v>
      </c>
      <c r="M90">
        <v>2596998398</v>
      </c>
      <c r="N90">
        <v>2623669000</v>
      </c>
      <c r="O90">
        <v>2639275785</v>
      </c>
      <c r="P90">
        <v>2654975407</v>
      </c>
      <c r="Q90">
        <v>2670768417</v>
      </c>
      <c r="R90">
        <v>2685092362</v>
      </c>
      <c r="S90">
        <v>2699078161</v>
      </c>
      <c r="T90">
        <v>2712239502</v>
      </c>
      <c r="U90">
        <v>2724931683</v>
      </c>
      <c r="V90">
        <v>2739214856</v>
      </c>
      <c r="W90">
        <v>2753925750</v>
      </c>
      <c r="X90">
        <v>2768253268</v>
      </c>
      <c r="Y90">
        <v>2782316104</v>
      </c>
      <c r="Z90">
        <v>2796070492</v>
      </c>
      <c r="AA90">
        <v>2809677712</v>
      </c>
      <c r="AB90">
        <v>2823012365</v>
      </c>
      <c r="AC90">
        <v>2836030251</v>
      </c>
      <c r="AD90">
        <v>2848935621</v>
      </c>
      <c r="AE90">
        <v>2861602270</v>
      </c>
      <c r="AF90">
        <v>2873985947</v>
      </c>
      <c r="AG90">
        <v>2886083752</v>
      </c>
      <c r="AH90">
        <v>2898144840</v>
      </c>
      <c r="AI90">
        <v>2909873618</v>
      </c>
      <c r="AJ90">
        <v>2921139933</v>
      </c>
      <c r="AK90">
        <v>2932193665</v>
      </c>
      <c r="AL90">
        <v>2942990075</v>
      </c>
      <c r="AM90">
        <v>2953441222</v>
      </c>
      <c r="AN90">
        <v>2963714868</v>
      </c>
      <c r="AO90">
        <v>2973637446</v>
      </c>
      <c r="AP90">
        <v>2983205497</v>
      </c>
      <c r="AQ90">
        <v>2992674702</v>
      </c>
      <c r="AR90">
        <v>3001870653</v>
      </c>
      <c r="AS90">
        <v>3010834096</v>
      </c>
      <c r="AT90">
        <v>3019693487</v>
      </c>
      <c r="AU90">
        <v>3028360236</v>
      </c>
      <c r="AV90">
        <v>3036832394</v>
      </c>
      <c r="AW90">
        <v>3045108000</v>
      </c>
    </row>
    <row r="91" spans="2:99" x14ac:dyDescent="0.25">
      <c r="B91" t="s">
        <v>191</v>
      </c>
      <c r="C91">
        <v>640398.31806251395</v>
      </c>
      <c r="D91">
        <v>650680.12020171306</v>
      </c>
      <c r="E91">
        <v>661127</v>
      </c>
      <c r="F91">
        <v>1307141.0260000001</v>
      </c>
      <c r="G91">
        <v>7469352.324</v>
      </c>
      <c r="H91">
        <v>16360354.58</v>
      </c>
      <c r="I91">
        <v>26083276.800000001</v>
      </c>
      <c r="J91">
        <v>36155531.299999997</v>
      </c>
      <c r="K91">
        <v>46787724.439999998</v>
      </c>
      <c r="L91">
        <v>57814181.5</v>
      </c>
      <c r="M91">
        <v>69721773.939999998</v>
      </c>
      <c r="N91">
        <v>82599772.810000002</v>
      </c>
      <c r="O91">
        <v>96797102.980000004</v>
      </c>
      <c r="P91">
        <v>111649964.5</v>
      </c>
      <c r="Q91">
        <v>127559798.5</v>
      </c>
      <c r="R91">
        <v>144273563</v>
      </c>
      <c r="S91">
        <v>163250400.30000001</v>
      </c>
      <c r="T91">
        <v>182952385.59999999</v>
      </c>
      <c r="U91">
        <v>205294985.19999999</v>
      </c>
      <c r="V91">
        <v>228503066.69999999</v>
      </c>
      <c r="W91">
        <v>253147049.40000001</v>
      </c>
      <c r="X91">
        <v>277944052.39999998</v>
      </c>
      <c r="Y91">
        <v>304031713</v>
      </c>
      <c r="Z91">
        <v>330842432.60000002</v>
      </c>
      <c r="AA91">
        <v>357965548.5</v>
      </c>
      <c r="AB91">
        <v>385230852.5</v>
      </c>
      <c r="AC91">
        <v>412627783</v>
      </c>
      <c r="AD91">
        <v>440212443.10000002</v>
      </c>
      <c r="AE91">
        <v>467969160.19999999</v>
      </c>
      <c r="AF91">
        <v>495784497.60000002</v>
      </c>
      <c r="AG91">
        <v>523508177.69999999</v>
      </c>
      <c r="AH91">
        <v>551026448.5</v>
      </c>
      <c r="AI91">
        <v>578225898.5</v>
      </c>
      <c r="AJ91">
        <v>605050314.20000005</v>
      </c>
      <c r="AK91">
        <v>631539910.79999995</v>
      </c>
      <c r="AL91">
        <v>657750356.29999995</v>
      </c>
      <c r="AM91">
        <v>683738578.79999995</v>
      </c>
      <c r="AN91">
        <v>709591663.39999998</v>
      </c>
      <c r="AO91">
        <v>735359839.5</v>
      </c>
      <c r="AP91">
        <v>761110173.5</v>
      </c>
      <c r="AQ91">
        <v>786954468</v>
      </c>
      <c r="AR91">
        <v>812937045.5</v>
      </c>
      <c r="AS91">
        <v>839116210.79999995</v>
      </c>
      <c r="AT91">
        <v>865575850.5</v>
      </c>
      <c r="AU91">
        <v>892369115</v>
      </c>
      <c r="AV91">
        <v>919555843</v>
      </c>
      <c r="AW91">
        <v>947184787.89999998</v>
      </c>
    </row>
    <row r="92" spans="2:99" x14ac:dyDescent="0.25">
      <c r="B92" t="s">
        <v>192</v>
      </c>
      <c r="C92">
        <v>41062689.603059798</v>
      </c>
      <c r="D92">
        <v>41721964.366740197</v>
      </c>
      <c r="E92">
        <v>42391824</v>
      </c>
      <c r="F92">
        <v>45367510.810000002</v>
      </c>
      <c r="G92">
        <v>44962543.729999997</v>
      </c>
      <c r="H92">
        <v>43553953.700000003</v>
      </c>
      <c r="I92">
        <v>42686260.460000001</v>
      </c>
      <c r="J92">
        <v>43571621.030000001</v>
      </c>
      <c r="K92">
        <v>45861177.119999997</v>
      </c>
      <c r="L92" s="273">
        <v>49245777.549999997</v>
      </c>
      <c r="M92">
        <v>53049140.740000002</v>
      </c>
      <c r="N92">
        <v>56564403.969999999</v>
      </c>
      <c r="O92">
        <v>57194800.700000003</v>
      </c>
      <c r="P92">
        <v>57704086.409999996</v>
      </c>
      <c r="Q92">
        <v>58518860.270000003</v>
      </c>
      <c r="R92">
        <v>62063278.530000001</v>
      </c>
      <c r="S92">
        <v>64806112.329999998</v>
      </c>
      <c r="T92">
        <v>68426767.950000003</v>
      </c>
      <c r="U92">
        <v>71215144.430000007</v>
      </c>
      <c r="V92">
        <v>76606413.310000002</v>
      </c>
      <c r="W92">
        <v>80731783</v>
      </c>
      <c r="X92">
        <v>84735097.480000004</v>
      </c>
      <c r="Y92">
        <v>87412182.239999995</v>
      </c>
      <c r="Z92">
        <v>88923011.310000002</v>
      </c>
      <c r="AA92">
        <v>89896367.900000006</v>
      </c>
      <c r="AB92">
        <v>90742845.709999904</v>
      </c>
      <c r="AC92">
        <v>91642964.030000001</v>
      </c>
      <c r="AD92">
        <v>92531482.709999904</v>
      </c>
      <c r="AE92">
        <v>93085374.370000005</v>
      </c>
      <c r="AF92">
        <v>93163954.870000005</v>
      </c>
      <c r="AG92">
        <v>92788877.549999997</v>
      </c>
      <c r="AH92">
        <v>92080415.299999997</v>
      </c>
      <c r="AI92">
        <v>91140164.760000005</v>
      </c>
      <c r="AJ92">
        <v>90142202.129999995</v>
      </c>
      <c r="AK92">
        <v>89239615.819999903</v>
      </c>
      <c r="AL92">
        <v>88467549.829999998</v>
      </c>
      <c r="AM92">
        <v>87816154.879999995</v>
      </c>
      <c r="AN92">
        <v>87324056.260000005</v>
      </c>
      <c r="AO92">
        <v>86986221.739999995</v>
      </c>
      <c r="AP92">
        <v>86808126.719999999</v>
      </c>
      <c r="AQ92">
        <v>86828563.939999998</v>
      </c>
      <c r="AR92">
        <v>86967419.109999999</v>
      </c>
      <c r="AS92">
        <v>87228222.819999903</v>
      </c>
      <c r="AT92">
        <v>87676928.799999997</v>
      </c>
      <c r="AU92">
        <v>88281071.409999996</v>
      </c>
      <c r="AV92">
        <v>89019692.090000004</v>
      </c>
      <c r="AW92">
        <v>89845614.859999999</v>
      </c>
    </row>
    <row r="93" spans="2:99" x14ac:dyDescent="0.25">
      <c r="B93" t="s">
        <v>193</v>
      </c>
      <c r="C93">
        <v>291506404.18067801</v>
      </c>
      <c r="D93">
        <v>296186633.79021603</v>
      </c>
      <c r="E93">
        <v>300942006</v>
      </c>
      <c r="F93">
        <v>326250390.89999998</v>
      </c>
      <c r="G93">
        <v>351691492.19999999</v>
      </c>
      <c r="H93">
        <v>376593439.69999999</v>
      </c>
      <c r="I93">
        <v>396903877</v>
      </c>
      <c r="J93">
        <v>416278023</v>
      </c>
      <c r="K93">
        <v>436946413.80000001</v>
      </c>
      <c r="L93">
        <v>459541977.89999998</v>
      </c>
      <c r="M93">
        <v>481828356.30000001</v>
      </c>
      <c r="N93">
        <v>501904969.89999998</v>
      </c>
      <c r="O93">
        <v>512364299.69999999</v>
      </c>
      <c r="P93">
        <v>520378727.89999998</v>
      </c>
      <c r="Q93">
        <v>529411959</v>
      </c>
      <c r="R93">
        <v>543062038.20000005</v>
      </c>
      <c r="S93">
        <v>556182559.20000005</v>
      </c>
      <c r="T93">
        <v>568613135.60000002</v>
      </c>
      <c r="U93">
        <v>579947063.5</v>
      </c>
      <c r="V93">
        <v>595487347.5</v>
      </c>
      <c r="W93">
        <v>612752459.20000005</v>
      </c>
      <c r="X93">
        <v>632867486.29999995</v>
      </c>
      <c r="Y93">
        <v>652544759.29999995</v>
      </c>
      <c r="Z93">
        <v>669982011.20000005</v>
      </c>
      <c r="AA93">
        <v>684287435.60000002</v>
      </c>
      <c r="AB93">
        <v>695561777.5</v>
      </c>
      <c r="AC93">
        <v>704248035</v>
      </c>
      <c r="AD93">
        <v>710939003.79999995</v>
      </c>
      <c r="AE93">
        <v>716086001.60000002</v>
      </c>
      <c r="AF93">
        <v>720056184.10000002</v>
      </c>
      <c r="AG93">
        <v>723105731.20000005</v>
      </c>
      <c r="AH93">
        <v>725488458.89999998</v>
      </c>
      <c r="AI93">
        <v>727239138.89999998</v>
      </c>
      <c r="AJ93">
        <v>728459626.89999998</v>
      </c>
      <c r="AK93">
        <v>729330127</v>
      </c>
      <c r="AL93">
        <v>729897762</v>
      </c>
      <c r="AM93">
        <v>730179753</v>
      </c>
      <c r="AN93">
        <v>730271923.10000002</v>
      </c>
      <c r="AO93">
        <v>730169004.79999995</v>
      </c>
      <c r="AP93">
        <v>729894249</v>
      </c>
      <c r="AQ93">
        <v>729532005.79999995</v>
      </c>
      <c r="AR93">
        <v>729021074.70000005</v>
      </c>
      <c r="AS93">
        <v>728370869.70000005</v>
      </c>
      <c r="AT93">
        <v>727628256.20000005</v>
      </c>
      <c r="AU93">
        <v>726762395.79999995</v>
      </c>
      <c r="AV93">
        <v>725759964.5</v>
      </c>
      <c r="AW93">
        <v>724592424.5</v>
      </c>
    </row>
    <row r="94" spans="2:99" x14ac:dyDescent="0.25">
      <c r="B94" t="s">
        <v>194</v>
      </c>
      <c r="C94">
        <v>640671991.67983496</v>
      </c>
      <c r="D94">
        <v>650958187.73748195</v>
      </c>
      <c r="E94">
        <v>661409532</v>
      </c>
      <c r="F94">
        <v>682011873.79999995</v>
      </c>
      <c r="G94">
        <v>703218388.5</v>
      </c>
      <c r="H94">
        <v>724362075.70000005</v>
      </c>
      <c r="I94">
        <v>742741934.39999998</v>
      </c>
      <c r="J94">
        <v>760619346.39999998</v>
      </c>
      <c r="K94">
        <v>779511642</v>
      </c>
      <c r="L94">
        <v>798959820.5</v>
      </c>
      <c r="M94">
        <v>817011299.39999998</v>
      </c>
      <c r="N94">
        <v>832344546.39999998</v>
      </c>
      <c r="O94">
        <v>838484535.89999998</v>
      </c>
      <c r="P94">
        <v>841923642.39999998</v>
      </c>
      <c r="Q94">
        <v>845605288.89999998</v>
      </c>
      <c r="R94">
        <v>848896982.89999998</v>
      </c>
      <c r="S94">
        <v>851414174.60000002</v>
      </c>
      <c r="T94">
        <v>850738287.89999998</v>
      </c>
      <c r="U94">
        <v>848981281.60000002</v>
      </c>
      <c r="V94">
        <v>846486125.20000005</v>
      </c>
      <c r="W94">
        <v>844483191.70000005</v>
      </c>
      <c r="X94">
        <v>842081916.5</v>
      </c>
      <c r="Y94">
        <v>840038905.39999998</v>
      </c>
      <c r="Z94">
        <v>837586930.70000005</v>
      </c>
      <c r="AA94">
        <v>834624752.20000005</v>
      </c>
      <c r="AB94">
        <v>830859989.39999998</v>
      </c>
      <c r="AC94">
        <v>826205241.20000005</v>
      </c>
      <c r="AD94">
        <v>820890726.70000005</v>
      </c>
      <c r="AE94">
        <v>815230634.39999998</v>
      </c>
      <c r="AF94">
        <v>809518502.20000005</v>
      </c>
      <c r="AG94">
        <v>803944398.20000005</v>
      </c>
      <c r="AH94">
        <v>798708677.39999998</v>
      </c>
      <c r="AI94">
        <v>793678545.10000002</v>
      </c>
      <c r="AJ94">
        <v>788722411.10000002</v>
      </c>
      <c r="AK94">
        <v>783846435.79999995</v>
      </c>
      <c r="AL94">
        <v>778937390.70000005</v>
      </c>
      <c r="AM94">
        <v>773886316.89999998</v>
      </c>
      <c r="AN94">
        <v>768681784.79999995</v>
      </c>
      <c r="AO94">
        <v>763190511.60000002</v>
      </c>
      <c r="AP94">
        <v>757351600.10000002</v>
      </c>
      <c r="AQ94">
        <v>751186429.70000005</v>
      </c>
      <c r="AR94">
        <v>744611512.5</v>
      </c>
      <c r="AS94">
        <v>737604363.89999998</v>
      </c>
      <c r="AT94">
        <v>730137796.5</v>
      </c>
      <c r="AU94">
        <v>722156896.29999995</v>
      </c>
      <c r="AV94">
        <v>713639263.70000005</v>
      </c>
      <c r="AW94">
        <v>705581365.60000002</v>
      </c>
    </row>
    <row r="95" spans="2:99" x14ac:dyDescent="0.25">
      <c r="B95" t="s">
        <v>195</v>
      </c>
      <c r="C95">
        <v>762047427.55376601</v>
      </c>
      <c r="D95">
        <v>774282345.494367</v>
      </c>
      <c r="E95">
        <v>786713699</v>
      </c>
      <c r="F95">
        <v>775752927.89999998</v>
      </c>
      <c r="G95">
        <v>763634304.39999998</v>
      </c>
      <c r="H95">
        <v>751082448.10000002</v>
      </c>
      <c r="I95">
        <v>741791460.20000005</v>
      </c>
      <c r="J95">
        <v>732147749.39999998</v>
      </c>
      <c r="K95">
        <v>720330760.60000002</v>
      </c>
      <c r="L95">
        <v>706448769.79999995</v>
      </c>
      <c r="M95">
        <v>692758304.70000005</v>
      </c>
      <c r="N95">
        <v>681337056.39999998</v>
      </c>
      <c r="O95">
        <v>674991236</v>
      </c>
      <c r="P95">
        <v>671092812.60000002</v>
      </c>
      <c r="Q95">
        <v>665583537.39999998</v>
      </c>
      <c r="R95">
        <v>654585632.70000005</v>
      </c>
      <c r="S95">
        <v>643172812.20000005</v>
      </c>
      <c r="T95">
        <v>632285392.20000005</v>
      </c>
      <c r="U95">
        <v>621241132.60000002</v>
      </c>
      <c r="V95">
        <v>606753335.39999998</v>
      </c>
      <c r="W95">
        <v>591030018.79999995</v>
      </c>
      <c r="X95">
        <v>573599180.10000002</v>
      </c>
      <c r="Y95">
        <v>556064865</v>
      </c>
      <c r="Z95">
        <v>540108461.10000002</v>
      </c>
      <c r="AA95">
        <v>526231861.89999998</v>
      </c>
      <c r="AB95">
        <v>514329356.10000002</v>
      </c>
      <c r="AC95">
        <v>504066674.39999998</v>
      </c>
      <c r="AD95">
        <v>495090072.19999999</v>
      </c>
      <c r="AE95">
        <v>487086056.5</v>
      </c>
      <c r="AF95">
        <v>479800503.39999998</v>
      </c>
      <c r="AG95">
        <v>473055251.89999998</v>
      </c>
      <c r="AH95">
        <v>466735787.60000002</v>
      </c>
      <c r="AI95">
        <v>460740272.69999999</v>
      </c>
      <c r="AJ95">
        <v>454944209.89999998</v>
      </c>
      <c r="AK95">
        <v>449274539.19999999</v>
      </c>
      <c r="AL95">
        <v>443693135.60000002</v>
      </c>
      <c r="AM95">
        <v>438176952.10000002</v>
      </c>
      <c r="AN95">
        <v>432702867</v>
      </c>
      <c r="AO95">
        <v>427224177.80000001</v>
      </c>
      <c r="AP95">
        <v>421719627.80000001</v>
      </c>
      <c r="AQ95">
        <v>416189885.39999998</v>
      </c>
      <c r="AR95">
        <v>410639550.10000002</v>
      </c>
      <c r="AS95">
        <v>405064386.5</v>
      </c>
      <c r="AT95">
        <v>399439346.30000001</v>
      </c>
      <c r="AU95">
        <v>393749987.5</v>
      </c>
      <c r="AV95">
        <v>387993551.39999998</v>
      </c>
      <c r="AW95">
        <v>382191329.89999998</v>
      </c>
    </row>
    <row r="96" spans="2:99" x14ac:dyDescent="0.25">
      <c r="B96" t="s">
        <v>196</v>
      </c>
      <c r="C96">
        <v>399231640.45290101</v>
      </c>
      <c r="D96">
        <v>405641433.57550502</v>
      </c>
      <c r="E96">
        <v>412154138</v>
      </c>
      <c r="F96">
        <v>406697165.19999999</v>
      </c>
      <c r="G96">
        <v>399867024.89999998</v>
      </c>
      <c r="H96">
        <v>392527163.80000001</v>
      </c>
      <c r="I96">
        <v>387025403.19999999</v>
      </c>
      <c r="J96">
        <v>381273314.10000002</v>
      </c>
      <c r="K96">
        <v>373970754.5</v>
      </c>
      <c r="L96">
        <v>365292304.69999999</v>
      </c>
      <c r="M96">
        <v>356693199.30000001</v>
      </c>
      <c r="N96">
        <v>349477420.60000002</v>
      </c>
      <c r="O96">
        <v>345161744.60000002</v>
      </c>
      <c r="P96">
        <v>342383901.39999998</v>
      </c>
      <c r="Q96">
        <v>338752392.19999999</v>
      </c>
      <c r="R96">
        <v>332204819.10000002</v>
      </c>
      <c r="S96">
        <v>325400907</v>
      </c>
      <c r="T96">
        <v>319258714</v>
      </c>
      <c r="U96">
        <v>312931151.19999999</v>
      </c>
      <c r="V96">
        <v>304986766.89999998</v>
      </c>
      <c r="W96">
        <v>296244908.80000001</v>
      </c>
      <c r="X96">
        <v>286421178.89999998</v>
      </c>
      <c r="Y96">
        <v>276309559.10000002</v>
      </c>
      <c r="Z96">
        <v>266928548.69999999</v>
      </c>
      <c r="AA96">
        <v>258657419.59999999</v>
      </c>
      <c r="AB96">
        <v>251487548.19999999</v>
      </c>
      <c r="AC96">
        <v>245264429.19999999</v>
      </c>
      <c r="AD96">
        <v>239806181.09999999</v>
      </c>
      <c r="AE96">
        <v>234938934.19999999</v>
      </c>
      <c r="AF96">
        <v>230517473.5</v>
      </c>
      <c r="AG96">
        <v>226435995.5</v>
      </c>
      <c r="AH96">
        <v>222622717.90000001</v>
      </c>
      <c r="AI96">
        <v>219013903.80000001</v>
      </c>
      <c r="AJ96">
        <v>215534511.90000001</v>
      </c>
      <c r="AK96">
        <v>212140093.40000001</v>
      </c>
      <c r="AL96">
        <v>208807471.09999999</v>
      </c>
      <c r="AM96">
        <v>205522699.30000001</v>
      </c>
      <c r="AN96">
        <v>202272441.40000001</v>
      </c>
      <c r="AO96">
        <v>199031189.69999999</v>
      </c>
      <c r="AP96">
        <v>195787217.59999999</v>
      </c>
      <c r="AQ96">
        <v>192541211.19999999</v>
      </c>
      <c r="AR96">
        <v>189296347</v>
      </c>
      <c r="AS96">
        <v>186051189.69999999</v>
      </c>
      <c r="AT96">
        <v>182793522.90000001</v>
      </c>
      <c r="AU96">
        <v>179517072.30000001</v>
      </c>
      <c r="AV96">
        <v>176221428.69999999</v>
      </c>
      <c r="AW96">
        <v>172917990.59999999</v>
      </c>
    </row>
    <row r="97" spans="2:49" x14ac:dyDescent="0.25">
      <c r="B97" t="s">
        <v>197</v>
      </c>
      <c r="C97">
        <v>182970972.649156</v>
      </c>
      <c r="D97">
        <v>185908630.79867601</v>
      </c>
      <c r="E97">
        <v>188893454</v>
      </c>
      <c r="F97">
        <v>180356056.30000001</v>
      </c>
      <c r="G97">
        <v>171729649.09999999</v>
      </c>
      <c r="H97">
        <v>163178004.40000001</v>
      </c>
      <c r="I97">
        <v>155767526.5</v>
      </c>
      <c r="J97">
        <v>148556712</v>
      </c>
      <c r="K97">
        <v>141059316.19999999</v>
      </c>
      <c r="L97">
        <v>133296080.90000001</v>
      </c>
      <c r="M97">
        <v>125936323.59999999</v>
      </c>
      <c r="N97">
        <v>119440830</v>
      </c>
      <c r="O97">
        <v>114282065.3</v>
      </c>
      <c r="P97">
        <v>109842271.5</v>
      </c>
      <c r="Q97">
        <v>105336580.3</v>
      </c>
      <c r="R97">
        <v>100006048</v>
      </c>
      <c r="S97">
        <v>94851195.799999997</v>
      </c>
      <c r="T97">
        <v>89964819.120000005</v>
      </c>
      <c r="U97">
        <v>85320924.159999996</v>
      </c>
      <c r="V97">
        <v>80391800.969999999</v>
      </c>
      <c r="W97">
        <v>75536339.5</v>
      </c>
      <c r="X97">
        <v>70604356.159999996</v>
      </c>
      <c r="Y97">
        <v>65914120.329999998</v>
      </c>
      <c r="Z97">
        <v>61699096.020000003</v>
      </c>
      <c r="AA97">
        <v>58014326.460000001</v>
      </c>
      <c r="AB97">
        <v>54799995.799999997</v>
      </c>
      <c r="AC97">
        <v>51975124.149999999</v>
      </c>
      <c r="AD97">
        <v>49465711.890000001</v>
      </c>
      <c r="AE97">
        <v>47206108.82</v>
      </c>
      <c r="AF97">
        <v>45144831.240000002</v>
      </c>
      <c r="AG97">
        <v>43245320.329999998</v>
      </c>
      <c r="AH97">
        <v>41482334.560000002</v>
      </c>
      <c r="AI97">
        <v>39835694.229999997</v>
      </c>
      <c r="AJ97">
        <v>38286657</v>
      </c>
      <c r="AK97">
        <v>36822942.960000001</v>
      </c>
      <c r="AL97">
        <v>35436409.68</v>
      </c>
      <c r="AM97">
        <v>34120766.600000001</v>
      </c>
      <c r="AN97">
        <v>32870132.34</v>
      </c>
      <c r="AO97">
        <v>31676501.030000001</v>
      </c>
      <c r="AP97">
        <v>30534502.239999998</v>
      </c>
      <c r="AQ97">
        <v>29442138.539999999</v>
      </c>
      <c r="AR97">
        <v>28397704.170000002</v>
      </c>
      <c r="AS97">
        <v>27398852.5</v>
      </c>
      <c r="AT97">
        <v>26441785.960000001</v>
      </c>
      <c r="AU97">
        <v>25523698.129999999</v>
      </c>
      <c r="AV97">
        <v>24642650.969999999</v>
      </c>
      <c r="AW97">
        <v>23798704.579999998</v>
      </c>
    </row>
    <row r="98" spans="2:49" x14ac:dyDescent="0.25">
      <c r="B98" t="s">
        <v>198</v>
      </c>
      <c r="C98">
        <v>59.785285595105599</v>
      </c>
      <c r="D98">
        <v>59.785285595105599</v>
      </c>
      <c r="E98">
        <v>59.785207200000002</v>
      </c>
      <c r="F98">
        <v>58.740904239999999</v>
      </c>
      <c r="G98">
        <v>58.559544670000001</v>
      </c>
      <c r="H98">
        <v>58.953945859999997</v>
      </c>
      <c r="I98">
        <v>58.00149828</v>
      </c>
      <c r="J98">
        <v>57.358071760000001</v>
      </c>
      <c r="K98">
        <v>57.745172740000001</v>
      </c>
      <c r="L98">
        <v>57.350007640000001</v>
      </c>
      <c r="M98">
        <v>65.56195357</v>
      </c>
      <c r="N98">
        <v>73.826007399999995</v>
      </c>
      <c r="O98">
        <v>83.511121990000007</v>
      </c>
      <c r="P98">
        <v>93.757604569999998</v>
      </c>
      <c r="Q98">
        <v>109.74793649999999</v>
      </c>
      <c r="R98">
        <v>107.36807469999999</v>
      </c>
      <c r="S98">
        <v>107.5130281</v>
      </c>
      <c r="T98">
        <v>104.6152759</v>
      </c>
      <c r="U98">
        <v>101.08886579999999</v>
      </c>
      <c r="V98">
        <v>97.173459769999994</v>
      </c>
      <c r="W98">
        <v>92.502781179999999</v>
      </c>
      <c r="X98">
        <v>87.999326310000001</v>
      </c>
      <c r="Y98">
        <v>83.830356609999995</v>
      </c>
      <c r="Z98">
        <v>80.174041160000002</v>
      </c>
      <c r="AA98">
        <v>77.020266860000007</v>
      </c>
      <c r="AB98">
        <v>74.297282019999997</v>
      </c>
      <c r="AC98">
        <v>71.953030990000002</v>
      </c>
      <c r="AD98">
        <v>69.988036070000007</v>
      </c>
      <c r="AE98">
        <v>68.296728770000001</v>
      </c>
      <c r="AF98">
        <v>66.893013809999999</v>
      </c>
      <c r="AG98">
        <v>65.576410659999894</v>
      </c>
      <c r="AH98">
        <v>64.368614269999995</v>
      </c>
      <c r="AI98">
        <v>63.263399470000003</v>
      </c>
      <c r="AJ98">
        <v>62.240206520000001</v>
      </c>
      <c r="AK98">
        <v>61.260533590000001</v>
      </c>
      <c r="AL98">
        <v>60.313988190000003</v>
      </c>
      <c r="AM98">
        <v>59.39936788</v>
      </c>
      <c r="AN98">
        <v>58.544489769999998</v>
      </c>
      <c r="AO98">
        <v>57.714671160000002</v>
      </c>
      <c r="AP98">
        <v>56.895913530000001</v>
      </c>
      <c r="AQ98">
        <v>56.0698881</v>
      </c>
      <c r="AR98">
        <v>55.241094859999997</v>
      </c>
      <c r="AS98">
        <v>54.257333959999997</v>
      </c>
      <c r="AT98">
        <v>53.230372869999997</v>
      </c>
      <c r="AU98">
        <v>52.183644530000002</v>
      </c>
      <c r="AV98">
        <v>51.11947267</v>
      </c>
      <c r="AW98">
        <v>50.014644009999998</v>
      </c>
    </row>
    <row r="99" spans="2:49" x14ac:dyDescent="0.25">
      <c r="B99" t="s">
        <v>199</v>
      </c>
      <c r="C99">
        <v>59.785285595105599</v>
      </c>
      <c r="D99">
        <v>59.785285595105599</v>
      </c>
      <c r="E99">
        <v>59.785207200000002</v>
      </c>
      <c r="F99">
        <v>58.740904239999999</v>
      </c>
      <c r="G99">
        <v>58.559544670000001</v>
      </c>
      <c r="H99">
        <v>58.953945859999997</v>
      </c>
      <c r="I99">
        <v>58.00149828</v>
      </c>
      <c r="J99">
        <v>57.358071760000001</v>
      </c>
      <c r="K99">
        <v>57.745172740000001</v>
      </c>
      <c r="L99">
        <v>57.350007640000001</v>
      </c>
      <c r="M99">
        <v>65.56195357</v>
      </c>
      <c r="N99">
        <v>73.826007399999995</v>
      </c>
      <c r="O99">
        <v>83.511121990000007</v>
      </c>
      <c r="P99">
        <v>93.757604569999998</v>
      </c>
      <c r="Q99">
        <v>109.74793649999999</v>
      </c>
      <c r="R99">
        <v>107.36807469999999</v>
      </c>
      <c r="S99">
        <v>107.5130281</v>
      </c>
      <c r="T99">
        <v>104.6152759</v>
      </c>
      <c r="U99">
        <v>101.08886579999999</v>
      </c>
      <c r="V99">
        <v>97.173459769999994</v>
      </c>
      <c r="W99">
        <v>93.229836570000003</v>
      </c>
      <c r="X99">
        <v>89.308815370000005</v>
      </c>
      <c r="Y99">
        <v>85.563594620000003</v>
      </c>
      <c r="Z99">
        <v>82.178943189999998</v>
      </c>
      <c r="AA99">
        <v>79.202746939999997</v>
      </c>
      <c r="AB99">
        <v>76.599590649999996</v>
      </c>
      <c r="AC99">
        <v>74.338911940000003</v>
      </c>
      <c r="AD99">
        <v>72.355202419999998</v>
      </c>
      <c r="AE99">
        <v>70.621853329999894</v>
      </c>
      <c r="AF99">
        <v>69.177934269999994</v>
      </c>
      <c r="AG99">
        <v>67.818909899999994</v>
      </c>
      <c r="AH99">
        <v>66.569526580000002</v>
      </c>
      <c r="AI99">
        <v>65.424005539999996</v>
      </c>
      <c r="AJ99">
        <v>64.360322749999995</v>
      </c>
      <c r="AK99">
        <v>63.33804756</v>
      </c>
      <c r="AL99">
        <v>62.34631787</v>
      </c>
      <c r="AM99">
        <v>61.38369703</v>
      </c>
      <c r="AN99">
        <v>60.507488109999997</v>
      </c>
      <c r="AO99">
        <v>59.664144649999997</v>
      </c>
      <c r="AP99">
        <v>58.83161458</v>
      </c>
      <c r="AQ99">
        <v>57.988141069999998</v>
      </c>
      <c r="AR99">
        <v>57.137926610000001</v>
      </c>
      <c r="AS99">
        <v>56.106749550000004</v>
      </c>
      <c r="AT99">
        <v>55.02678161</v>
      </c>
      <c r="AU99">
        <v>53.924897080000001</v>
      </c>
      <c r="AV99">
        <v>52.804251389999997</v>
      </c>
      <c r="AW99">
        <v>51.641027379999997</v>
      </c>
    </row>
    <row r="100" spans="2:49" x14ac:dyDescent="0.25">
      <c r="B100" t="s">
        <v>200</v>
      </c>
      <c r="C100">
        <v>0.96116878123798499</v>
      </c>
      <c r="D100">
        <v>0.98039215686274495</v>
      </c>
      <c r="E100">
        <v>1.0000000360000001</v>
      </c>
      <c r="F100">
        <v>1.0233395409999999</v>
      </c>
      <c r="G100">
        <v>1.043345119</v>
      </c>
      <c r="H100">
        <v>1.057407236</v>
      </c>
      <c r="I100">
        <v>1.069331144</v>
      </c>
      <c r="J100">
        <v>1.0805642010000001</v>
      </c>
      <c r="K100">
        <v>1.0899268630000001</v>
      </c>
      <c r="L100">
        <v>1.1023399490000001</v>
      </c>
      <c r="M100">
        <v>1.1168274650000001</v>
      </c>
      <c r="N100">
        <v>1.132766618</v>
      </c>
      <c r="O100">
        <v>1.1477129260000001</v>
      </c>
      <c r="P100">
        <v>1.1622268950000001</v>
      </c>
      <c r="Q100">
        <v>1.1839873830000001</v>
      </c>
      <c r="R100">
        <v>1.21787713</v>
      </c>
      <c r="S100">
        <v>1.2569163210000001</v>
      </c>
      <c r="T100">
        <v>1.295495581</v>
      </c>
      <c r="U100">
        <v>1.3414744380000001</v>
      </c>
      <c r="V100">
        <v>1.3949883030000001</v>
      </c>
      <c r="W100">
        <v>1.4533998770000001</v>
      </c>
      <c r="X100">
        <v>1.515932037</v>
      </c>
      <c r="Y100">
        <v>1.5795735120000001</v>
      </c>
      <c r="Z100">
        <v>1.6407790950000001</v>
      </c>
      <c r="AA100">
        <v>1.6981359819999999</v>
      </c>
      <c r="AB100">
        <v>1.750919648</v>
      </c>
      <c r="AC100">
        <v>1.798862132</v>
      </c>
      <c r="AD100">
        <v>1.842488804</v>
      </c>
      <c r="AE100">
        <v>1.881976133</v>
      </c>
      <c r="AF100">
        <v>1.917881331</v>
      </c>
      <c r="AG100">
        <v>1.9507732689999999</v>
      </c>
      <c r="AH100">
        <v>1.981453589</v>
      </c>
      <c r="AI100">
        <v>2.0099084669999998</v>
      </c>
      <c r="AJ100">
        <v>2.0365761</v>
      </c>
      <c r="AK100">
        <v>2.0623630949999998</v>
      </c>
      <c r="AL100">
        <v>2.0874147949999999</v>
      </c>
      <c r="AM100">
        <v>2.1119600639999998</v>
      </c>
      <c r="AN100">
        <v>2.136344571</v>
      </c>
      <c r="AO100">
        <v>2.160722926</v>
      </c>
      <c r="AP100">
        <v>2.1855956330000001</v>
      </c>
      <c r="AQ100">
        <v>2.2116015660000001</v>
      </c>
      <c r="AR100">
        <v>2.2387793490000001</v>
      </c>
      <c r="AS100">
        <v>2.2675314860000002</v>
      </c>
      <c r="AT100">
        <v>2.298251214</v>
      </c>
      <c r="AU100">
        <v>2.330965333</v>
      </c>
      <c r="AV100">
        <v>2.3658852440000002</v>
      </c>
      <c r="AW100">
        <v>2.4040589840000002</v>
      </c>
    </row>
    <row r="101" spans="2:49" x14ac:dyDescent="0.25">
      <c r="B101" t="s">
        <v>201</v>
      </c>
      <c r="C101">
        <v>0.96116878123798499</v>
      </c>
      <c r="D101">
        <v>0.98039215686274495</v>
      </c>
      <c r="E101">
        <v>1.0000000360000001</v>
      </c>
      <c r="F101">
        <v>1.0233395409999999</v>
      </c>
      <c r="G101">
        <v>1.043345119</v>
      </c>
      <c r="H101">
        <v>1.057407236</v>
      </c>
      <c r="I101">
        <v>1.069331144</v>
      </c>
      <c r="J101">
        <v>1.0805642010000001</v>
      </c>
      <c r="K101">
        <v>1.0899268630000001</v>
      </c>
      <c r="L101">
        <v>1.1023399490000001</v>
      </c>
      <c r="M101">
        <v>1.1168274650000001</v>
      </c>
      <c r="N101">
        <v>1.132766618</v>
      </c>
      <c r="O101">
        <v>1.1477129260000001</v>
      </c>
      <c r="P101">
        <v>1.1622268950000001</v>
      </c>
      <c r="Q101">
        <v>1.1839873830000001</v>
      </c>
      <c r="R101">
        <v>1.21787713</v>
      </c>
      <c r="S101">
        <v>1.2569163210000001</v>
      </c>
      <c r="T101">
        <v>1.295495581</v>
      </c>
      <c r="U101">
        <v>1.3414744380000001</v>
      </c>
      <c r="V101">
        <v>1.3949883030000001</v>
      </c>
      <c r="W101">
        <v>1.452736815</v>
      </c>
      <c r="X101">
        <v>1.514863471</v>
      </c>
      <c r="Y101">
        <v>1.5782050439999999</v>
      </c>
      <c r="Z101">
        <v>1.6388646179999999</v>
      </c>
      <c r="AA101">
        <v>1.695392258</v>
      </c>
      <c r="AB101">
        <v>1.747103174</v>
      </c>
      <c r="AC101">
        <v>1.7937942179999999</v>
      </c>
      <c r="AD101">
        <v>1.835705889</v>
      </c>
      <c r="AE101">
        <v>1.8733005009999999</v>
      </c>
      <c r="AF101">
        <v>1.9072213609999999</v>
      </c>
      <c r="AG101">
        <v>1.938146935</v>
      </c>
      <c r="AH101">
        <v>1.966929162</v>
      </c>
      <c r="AI101">
        <v>1.9936023220000001</v>
      </c>
      <c r="AJ101">
        <v>2.0186535060000002</v>
      </c>
      <c r="AK101">
        <v>2.043014061</v>
      </c>
      <c r="AL101">
        <v>2.066849376</v>
      </c>
      <c r="AM101">
        <v>2.090401811</v>
      </c>
      <c r="AN101">
        <v>2.1139914540000002</v>
      </c>
      <c r="AO101">
        <v>2.137783743</v>
      </c>
      <c r="AP101">
        <v>2.1622682599999998</v>
      </c>
      <c r="AQ101">
        <v>2.1880691579999998</v>
      </c>
      <c r="AR101">
        <v>2.2152126769999998</v>
      </c>
      <c r="AS101">
        <v>2.244087054</v>
      </c>
      <c r="AT101">
        <v>2.2750760510000001</v>
      </c>
      <c r="AU101">
        <v>2.3081905549999999</v>
      </c>
      <c r="AV101">
        <v>2.3436262960000001</v>
      </c>
      <c r="AW101">
        <v>2.3824114839999999</v>
      </c>
    </row>
    <row r="102" spans="2:49" x14ac:dyDescent="0.25">
      <c r="B102" t="s">
        <v>202</v>
      </c>
      <c r="C102">
        <v>0</v>
      </c>
      <c r="D102" s="39">
        <v>0</v>
      </c>
      <c r="E102" s="39">
        <v>0</v>
      </c>
      <c r="F102" s="39">
        <v>0</v>
      </c>
      <c r="G102" s="39">
        <v>0</v>
      </c>
      <c r="H102" s="39">
        <v>0</v>
      </c>
      <c r="I102" s="39">
        <v>0</v>
      </c>
      <c r="J102" s="39">
        <v>0</v>
      </c>
      <c r="K102" s="39">
        <v>0</v>
      </c>
      <c r="L102" s="39">
        <v>0</v>
      </c>
      <c r="M102" s="39">
        <v>0</v>
      </c>
      <c r="N102" s="39">
        <v>0</v>
      </c>
      <c r="O102" s="39">
        <v>0</v>
      </c>
      <c r="P102" s="39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0.14361047135282801</v>
      </c>
      <c r="X102">
        <v>0.188543361394644</v>
      </c>
      <c r="Y102">
        <v>0.23358244858671101</v>
      </c>
      <c r="Z102">
        <v>0.27343340757925899</v>
      </c>
      <c r="AA102">
        <v>0.30083874058959298</v>
      </c>
      <c r="AB102">
        <v>0.31784461429893401</v>
      </c>
      <c r="AC102">
        <v>0.32765763201980602</v>
      </c>
      <c r="AD102">
        <v>0.32594798171359202</v>
      </c>
      <c r="AE102">
        <v>0.31022785525760499</v>
      </c>
      <c r="AF102">
        <v>0.29580523881476101</v>
      </c>
      <c r="AG102" s="39">
        <v>0.28326979545840703</v>
      </c>
      <c r="AH102" s="39">
        <v>0.27259924011289099</v>
      </c>
      <c r="AI102">
        <v>0.26347323121882399</v>
      </c>
      <c r="AJ102">
        <v>0.25622475438637998</v>
      </c>
      <c r="AK102">
        <v>0.24994516620069299</v>
      </c>
      <c r="AL102" s="39">
        <v>0.244159464370441</v>
      </c>
      <c r="AM102">
        <v>0.23842227806027899</v>
      </c>
      <c r="AN102">
        <v>0.235512122109238</v>
      </c>
      <c r="AO102">
        <v>0.23181010577177899</v>
      </c>
      <c r="AP102">
        <v>0.22754523544645799</v>
      </c>
      <c r="AQ102">
        <v>0.22265119993927199</v>
      </c>
      <c r="AR102">
        <v>0.21727738671222199</v>
      </c>
      <c r="AS102">
        <v>0.211119156994898</v>
      </c>
      <c r="AT102">
        <v>0.205086864799985</v>
      </c>
      <c r="AU102">
        <v>0.19899522195050401</v>
      </c>
      <c r="AV102">
        <v>0.19280498192555401</v>
      </c>
      <c r="AW102">
        <v>0.18637099352505301</v>
      </c>
    </row>
    <row r="103" spans="2:49" x14ac:dyDescent="0.25">
      <c r="B103" t="s">
        <v>203</v>
      </c>
      <c r="C103" s="39">
        <v>0</v>
      </c>
      <c r="D103" s="39">
        <v>0</v>
      </c>
      <c r="E103" s="39">
        <v>0</v>
      </c>
      <c r="F103" s="39">
        <v>0</v>
      </c>
      <c r="G103" s="39">
        <v>0</v>
      </c>
      <c r="H103" s="39">
        <v>0</v>
      </c>
      <c r="I103" s="39">
        <v>0</v>
      </c>
      <c r="J103" s="39">
        <v>0</v>
      </c>
      <c r="K103" s="39">
        <v>0</v>
      </c>
      <c r="L103" s="39">
        <v>0</v>
      </c>
      <c r="M103" s="39">
        <v>0</v>
      </c>
      <c r="N103" s="39">
        <v>0</v>
      </c>
      <c r="O103" s="39">
        <v>0</v>
      </c>
      <c r="P103" s="39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1.5978020053419799E-2</v>
      </c>
      <c r="X103">
        <v>5.9790774188051003E-2</v>
      </c>
      <c r="Y103">
        <v>0.11075779974099</v>
      </c>
      <c r="Z103">
        <v>0.154960385913893</v>
      </c>
      <c r="AA103">
        <v>0.18658060942622301</v>
      </c>
      <c r="AB103">
        <v>0.207481107770979</v>
      </c>
      <c r="AC103">
        <v>0.22223159247574101</v>
      </c>
      <c r="AD103">
        <v>0.231447921835403</v>
      </c>
      <c r="AE103">
        <v>0.236640174440649</v>
      </c>
      <c r="AF103">
        <v>0.241751614157137</v>
      </c>
      <c r="AG103">
        <v>0.24999194731163399</v>
      </c>
      <c r="AH103">
        <v>0.26162127170545801</v>
      </c>
      <c r="AI103">
        <v>0.27620784108248703</v>
      </c>
      <c r="AJ103">
        <v>0.29246987391866602</v>
      </c>
      <c r="AK103">
        <v>0.30866167503365</v>
      </c>
      <c r="AL103">
        <v>0.32357953415222901</v>
      </c>
      <c r="AM103">
        <v>0.33618386639013798</v>
      </c>
      <c r="AN103">
        <v>0.34612028394067601</v>
      </c>
      <c r="AO103">
        <v>0.35351801060710097</v>
      </c>
      <c r="AP103">
        <v>0.35791099968094298</v>
      </c>
      <c r="AQ103">
        <v>0.35902577106530198</v>
      </c>
      <c r="AR103">
        <v>0.35730900063422</v>
      </c>
      <c r="AS103">
        <v>0.35298877843576998</v>
      </c>
      <c r="AT103">
        <v>0.34646670408171598</v>
      </c>
      <c r="AU103">
        <v>0.33811135650936303</v>
      </c>
      <c r="AV103">
        <v>0.32816238761830202</v>
      </c>
      <c r="AW103">
        <v>0.31635991717589002</v>
      </c>
    </row>
    <row r="104" spans="2:49" x14ac:dyDescent="0.25">
      <c r="B104" t="s">
        <v>204</v>
      </c>
      <c r="C104">
        <v>0</v>
      </c>
      <c r="D104" s="39">
        <v>0</v>
      </c>
      <c r="E104" s="39">
        <v>0</v>
      </c>
      <c r="F104" s="39">
        <v>0</v>
      </c>
      <c r="G104" s="39">
        <v>0</v>
      </c>
      <c r="H104" s="39">
        <v>0</v>
      </c>
      <c r="I104" s="39">
        <v>0</v>
      </c>
      <c r="J104" s="39">
        <v>0</v>
      </c>
      <c r="K104" s="39">
        <v>0</v>
      </c>
      <c r="L104" s="39">
        <v>0</v>
      </c>
      <c r="M104" s="39">
        <v>0</v>
      </c>
      <c r="N104" s="39">
        <v>0</v>
      </c>
      <c r="O104" s="39">
        <v>0</v>
      </c>
      <c r="P104" s="39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1.0440193047481101</v>
      </c>
      <c r="X104">
        <v>1.0407596138352699</v>
      </c>
      <c r="Y104">
        <v>0.985444751103981</v>
      </c>
      <c r="Z104">
        <v>0.98935950011735896</v>
      </c>
      <c r="AA104">
        <v>0.99776847801331603</v>
      </c>
      <c r="AB104">
        <v>1.00741268251254</v>
      </c>
      <c r="AC104">
        <v>1.01511886673999</v>
      </c>
      <c r="AD104">
        <v>1.07334696568868</v>
      </c>
      <c r="AE104">
        <v>1.0261286493664199</v>
      </c>
      <c r="AF104">
        <v>1.0017661326828999</v>
      </c>
      <c r="AG104">
        <v>0.98246098312986196</v>
      </c>
      <c r="AH104">
        <v>0.961487050007514</v>
      </c>
      <c r="AI104">
        <v>0.93319131593041504</v>
      </c>
      <c r="AJ104">
        <v>0.90502767215243596</v>
      </c>
      <c r="AK104">
        <v>0.87416306086189799</v>
      </c>
      <c r="AL104">
        <v>0.84063025230158805</v>
      </c>
      <c r="AM104" s="39">
        <v>0.80459286904304095</v>
      </c>
      <c r="AN104">
        <v>0.79010835341528596</v>
      </c>
      <c r="AO104">
        <v>0.76251334161336803</v>
      </c>
      <c r="AP104">
        <v>0.72965751759161901</v>
      </c>
      <c r="AQ104">
        <v>0.69371517021408202</v>
      </c>
      <c r="AR104">
        <v>0.65595041551271804</v>
      </c>
      <c r="AS104">
        <v>0.61299925195663596</v>
      </c>
      <c r="AT104">
        <v>0.57295141916104897</v>
      </c>
      <c r="AU104">
        <v>0.53306119881897296</v>
      </c>
      <c r="AV104">
        <v>0.49263401039194499</v>
      </c>
      <c r="AW104" s="39">
        <v>0.45121969331283202</v>
      </c>
    </row>
    <row r="105" spans="2:49" x14ac:dyDescent="0.25">
      <c r="B105" t="s">
        <v>205</v>
      </c>
      <c r="C105" s="39">
        <v>0</v>
      </c>
      <c r="D105" s="39">
        <v>0</v>
      </c>
      <c r="E105" s="39">
        <v>0</v>
      </c>
      <c r="F105" s="39">
        <v>0</v>
      </c>
      <c r="G105" s="39">
        <v>0</v>
      </c>
      <c r="H105" s="39">
        <v>0</v>
      </c>
      <c r="I105" s="39">
        <v>0</v>
      </c>
      <c r="J105" s="39">
        <v>0</v>
      </c>
      <c r="K105" s="39">
        <v>0</v>
      </c>
      <c r="L105" s="39">
        <v>0</v>
      </c>
      <c r="M105" s="39">
        <v>0</v>
      </c>
      <c r="N105" s="39">
        <v>0</v>
      </c>
      <c r="O105" s="39">
        <v>0</v>
      </c>
      <c r="P105" s="39">
        <v>0</v>
      </c>
      <c r="Q105" s="39">
        <v>0</v>
      </c>
      <c r="R105" s="39">
        <v>0</v>
      </c>
      <c r="S105">
        <v>0</v>
      </c>
      <c r="T105">
        <v>0</v>
      </c>
      <c r="U105">
        <v>0</v>
      </c>
      <c r="V105">
        <v>0</v>
      </c>
      <c r="W105">
        <v>-4.7546614938220799E-3</v>
      </c>
      <c r="X105">
        <v>-8.1097990360490205E-3</v>
      </c>
      <c r="Y105">
        <v>-1.2604599652898899E-2</v>
      </c>
      <c r="Z105">
        <v>-2.1918651380559099E-2</v>
      </c>
      <c r="AA105">
        <v>-3.5993501624853597E-2</v>
      </c>
      <c r="AB105">
        <v>-5.3607958463908201E-2</v>
      </c>
      <c r="AC105">
        <v>-7.3351231053830901E-2</v>
      </c>
      <c r="AD105" s="39">
        <v>-9.8226024064040907E-2</v>
      </c>
      <c r="AE105" s="39">
        <v>-0.124670159981132</v>
      </c>
      <c r="AF105" s="39">
        <v>-0.15139750513328801</v>
      </c>
      <c r="AG105" s="39">
        <v>-0.177380926629011</v>
      </c>
      <c r="AH105">
        <v>-0.20178250997028299</v>
      </c>
      <c r="AI105" s="39">
        <v>-0.22376357914765099</v>
      </c>
      <c r="AJ105" s="39">
        <v>-0.24293427829665801</v>
      </c>
      <c r="AK105" s="39">
        <v>-0.25901830181369601</v>
      </c>
      <c r="AL105" s="39">
        <v>-0.27185545261287902</v>
      </c>
      <c r="AM105" s="39">
        <v>-0.281377638035884</v>
      </c>
      <c r="AN105" s="39">
        <v>-0.28798320418498202</v>
      </c>
      <c r="AO105">
        <v>-0.29171850399891602</v>
      </c>
      <c r="AP105">
        <v>-0.292752179683131</v>
      </c>
      <c r="AQ105">
        <v>-0.29130206028650202</v>
      </c>
      <c r="AR105">
        <v>-0.28760066243584897</v>
      </c>
      <c r="AS105">
        <v>-0.281768166538098</v>
      </c>
      <c r="AT105">
        <v>-0.27408529682350002</v>
      </c>
      <c r="AU105">
        <v>-0.26480890009857799</v>
      </c>
      <c r="AV105">
        <v>-0.25419418366989799</v>
      </c>
      <c r="AW105">
        <v>-0.24248998408610201</v>
      </c>
    </row>
    <row r="106" spans="2:49" x14ac:dyDescent="0.25">
      <c r="B106" t="s">
        <v>206</v>
      </c>
      <c r="C106">
        <v>0</v>
      </c>
      <c r="D106" s="39">
        <v>0</v>
      </c>
      <c r="E106" s="39">
        <v>0</v>
      </c>
      <c r="F106" s="39">
        <v>0</v>
      </c>
      <c r="G106" s="39">
        <v>0</v>
      </c>
      <c r="H106" s="39">
        <v>0</v>
      </c>
      <c r="I106" s="39">
        <v>0</v>
      </c>
      <c r="J106" s="39">
        <v>0</v>
      </c>
      <c r="K106" s="39">
        <v>0</v>
      </c>
      <c r="L106" s="39">
        <v>0</v>
      </c>
      <c r="M106" s="39">
        <v>0</v>
      </c>
      <c r="N106" s="39">
        <v>0</v>
      </c>
      <c r="O106" s="39">
        <v>0</v>
      </c>
      <c r="P106" s="39">
        <v>0</v>
      </c>
      <c r="Q106" s="39">
        <v>0</v>
      </c>
      <c r="R106">
        <v>0</v>
      </c>
      <c r="S106">
        <v>0</v>
      </c>
      <c r="T106" s="39">
        <v>0</v>
      </c>
      <c r="U106">
        <v>0</v>
      </c>
      <c r="V106">
        <v>0</v>
      </c>
      <c r="W106">
        <v>0.11796172924554101</v>
      </c>
      <c r="X106">
        <v>5.9212739893021997E-2</v>
      </c>
      <c r="Y106">
        <v>-1.3546338516034999E-2</v>
      </c>
      <c r="Z106">
        <v>-5.8355825833766799E-2</v>
      </c>
      <c r="AA106">
        <v>-9.13302658202996E-2</v>
      </c>
      <c r="AB106">
        <v>-0.115729002463238</v>
      </c>
      <c r="AC106">
        <v>-0.133161182195595</v>
      </c>
      <c r="AD106">
        <v>-0.10520004529219699</v>
      </c>
      <c r="AE106">
        <v>-9.7716487394494594E-2</v>
      </c>
      <c r="AF106">
        <v>-8.3401720909015403E-2</v>
      </c>
      <c r="AG106">
        <v>-6.6076249254520797E-2</v>
      </c>
      <c r="AH106">
        <v>-4.7772581498695101E-2</v>
      </c>
      <c r="AI106">
        <v>-3.06045729669191E-2</v>
      </c>
      <c r="AJ106">
        <v>-1.3733148623939999E-2</v>
      </c>
      <c r="AK106">
        <v>1.3840563176214999E-3</v>
      </c>
      <c r="AL106">
        <v>1.4122709586406001E-2</v>
      </c>
      <c r="AM106">
        <v>2.4106789247002599E-2</v>
      </c>
      <c r="AN106">
        <v>3.3979880456458299E-2</v>
      </c>
      <c r="AO106">
        <v>3.7893252280674E-2</v>
      </c>
      <c r="AP106">
        <v>3.80027179405662E-2</v>
      </c>
      <c r="AQ106">
        <v>3.5157053255097097E-2</v>
      </c>
      <c r="AR106">
        <v>2.9878975792429999E-2</v>
      </c>
      <c r="AS106">
        <v>2.20133213041817E-2</v>
      </c>
      <c r="AT106">
        <v>1.31244655877882E-2</v>
      </c>
      <c r="AU106">
        <v>2.8602575783853701E-3</v>
      </c>
      <c r="AV106">
        <v>-8.7455920057877192E-3</v>
      </c>
      <c r="AW106">
        <v>-2.1518849964208199E-2</v>
      </c>
    </row>
    <row r="107" spans="2:49" x14ac:dyDescent="0.25">
      <c r="B107" t="s">
        <v>207</v>
      </c>
      <c r="C107">
        <v>0</v>
      </c>
      <c r="D107" s="39">
        <v>0</v>
      </c>
      <c r="E107" s="39">
        <v>0</v>
      </c>
      <c r="F107" s="39">
        <v>0</v>
      </c>
      <c r="G107" s="39">
        <v>0</v>
      </c>
      <c r="H107" s="39">
        <v>0</v>
      </c>
      <c r="I107" s="39">
        <v>0</v>
      </c>
      <c r="J107" s="39">
        <v>0</v>
      </c>
      <c r="K107" s="39">
        <v>0</v>
      </c>
      <c r="L107" s="39">
        <v>0</v>
      </c>
      <c r="M107" s="39">
        <v>0</v>
      </c>
      <c r="N107" s="39">
        <v>0</v>
      </c>
      <c r="O107" s="39">
        <v>0</v>
      </c>
      <c r="P107" s="39">
        <v>0</v>
      </c>
      <c r="Q107" s="39">
        <v>0</v>
      </c>
      <c r="R107" s="39">
        <v>0</v>
      </c>
      <c r="S107" s="39">
        <v>0</v>
      </c>
      <c r="T107" s="39">
        <v>0</v>
      </c>
      <c r="U107">
        <v>0</v>
      </c>
      <c r="V107">
        <v>0</v>
      </c>
      <c r="W107">
        <v>-2.95579839110627E-2</v>
      </c>
      <c r="X107">
        <v>7.23186775502572E-4</v>
      </c>
      <c r="Y107">
        <v>2.8070449224846701E-2</v>
      </c>
      <c r="Z107" s="39">
        <v>4.63487146345559E-2</v>
      </c>
      <c r="AA107">
        <v>6.1369208375847001E-2</v>
      </c>
      <c r="AB107">
        <v>7.4288607752493699E-2</v>
      </c>
      <c r="AC107">
        <v>8.5449120336845402E-2</v>
      </c>
      <c r="AD107">
        <v>8.5266688343136499E-2</v>
      </c>
      <c r="AE107">
        <v>9.1821471321663406E-2</v>
      </c>
      <c r="AF107">
        <v>9.6672458176808196E-2</v>
      </c>
      <c r="AG107">
        <v>0.100500233039939</v>
      </c>
      <c r="AH107" s="39">
        <v>0.103528611684954</v>
      </c>
      <c r="AI107" s="39">
        <v>0.10675223091286699</v>
      </c>
      <c r="AJ107">
        <v>0.108919938043347</v>
      </c>
      <c r="AK107" s="39">
        <v>0.110351763745706</v>
      </c>
      <c r="AL107">
        <v>0.11114453249423201</v>
      </c>
      <c r="AM107">
        <v>0.11136583298486501</v>
      </c>
      <c r="AN107">
        <v>0.110778030259989</v>
      </c>
      <c r="AO107">
        <v>0.110790572659419</v>
      </c>
      <c r="AP107">
        <v>0.11075840103842299</v>
      </c>
      <c r="AQ107">
        <v>0.110532394535894</v>
      </c>
      <c r="AR107">
        <v>0.10997576630393301</v>
      </c>
      <c r="AS107">
        <v>0.10956862615285901</v>
      </c>
      <c r="AT107">
        <v>0.108527314486462</v>
      </c>
      <c r="AU107">
        <v>0.10711664839875799</v>
      </c>
      <c r="AV107">
        <v>0.10546598695258901</v>
      </c>
      <c r="AW107">
        <v>0.103761859579316</v>
      </c>
    </row>
    <row r="108" spans="2:49" x14ac:dyDescent="0.25">
      <c r="B108" t="s">
        <v>208</v>
      </c>
      <c r="C108">
        <v>0</v>
      </c>
      <c r="D108" s="39">
        <v>0</v>
      </c>
      <c r="E108" s="39">
        <v>0</v>
      </c>
      <c r="F108" s="39">
        <v>0</v>
      </c>
      <c r="G108" s="39">
        <v>0</v>
      </c>
      <c r="H108" s="39">
        <v>0</v>
      </c>
      <c r="I108" s="39">
        <v>0</v>
      </c>
      <c r="J108" s="39">
        <v>0</v>
      </c>
      <c r="K108" s="39">
        <v>0</v>
      </c>
      <c r="L108" s="39">
        <v>0</v>
      </c>
      <c r="M108" s="39">
        <v>0</v>
      </c>
      <c r="N108" s="39">
        <v>0</v>
      </c>
      <c r="O108" s="39">
        <v>0</v>
      </c>
      <c r="P108" s="39">
        <v>0</v>
      </c>
      <c r="Q108" s="39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-4.91166400000006E-2</v>
      </c>
      <c r="X108">
        <v>-8.4411169999999702E-2</v>
      </c>
      <c r="Y108">
        <v>-0.109056309999999</v>
      </c>
      <c r="Z108">
        <v>-0.12807474999999899</v>
      </c>
      <c r="AA108">
        <v>-0.14165937000000101</v>
      </c>
      <c r="AB108">
        <v>-0.15023150999999901</v>
      </c>
      <c r="AC108">
        <v>-0.154741869999999</v>
      </c>
      <c r="AD108" s="39">
        <v>-0.16006003999999899</v>
      </c>
      <c r="AE108">
        <v>-0.16087850000000001</v>
      </c>
      <c r="AF108">
        <v>-0.15933665999999999</v>
      </c>
      <c r="AG108">
        <v>-0.15659471999999999</v>
      </c>
      <c r="AH108">
        <v>-0.15334263000000001</v>
      </c>
      <c r="AI108">
        <v>-0.149781359999999</v>
      </c>
      <c r="AJ108">
        <v>-0.146257990000001</v>
      </c>
      <c r="AK108" s="39">
        <v>-0.14275785999999899</v>
      </c>
      <c r="AL108">
        <v>-0.13913963999999901</v>
      </c>
      <c r="AM108" s="39">
        <v>-0.13526383</v>
      </c>
      <c r="AN108" s="39">
        <v>-0.13222540999999999</v>
      </c>
      <c r="AO108">
        <v>-0.129373089999999</v>
      </c>
      <c r="AP108">
        <v>-0.12644039000000001</v>
      </c>
      <c r="AQ108">
        <v>-0.12326874</v>
      </c>
      <c r="AR108">
        <v>-0.11980594</v>
      </c>
      <c r="AS108" s="39">
        <v>-0.11616234</v>
      </c>
      <c r="AT108" s="39">
        <v>-0.11245332</v>
      </c>
      <c r="AU108">
        <v>-0.10868039</v>
      </c>
      <c r="AV108">
        <v>-0.104843679999999</v>
      </c>
      <c r="AW108">
        <v>-0.10094510999999801</v>
      </c>
    </row>
    <row r="109" spans="2:49" x14ac:dyDescent="0.25">
      <c r="B109" t="s">
        <v>209</v>
      </c>
      <c r="C109">
        <v>0</v>
      </c>
      <c r="D109" s="39">
        <v>0</v>
      </c>
      <c r="E109" s="39">
        <v>0</v>
      </c>
      <c r="F109" s="39">
        <v>0</v>
      </c>
      <c r="G109" s="39">
        <v>0</v>
      </c>
      <c r="H109" s="39">
        <v>0</v>
      </c>
      <c r="I109" s="39">
        <v>0</v>
      </c>
      <c r="J109" s="39">
        <v>0</v>
      </c>
      <c r="K109" s="39">
        <v>0</v>
      </c>
      <c r="L109" s="39">
        <v>0</v>
      </c>
      <c r="M109" s="39">
        <v>0</v>
      </c>
      <c r="N109" s="39">
        <v>0</v>
      </c>
      <c r="O109" s="39">
        <v>0</v>
      </c>
      <c r="P109" s="3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7.4515443166656106E-2</v>
      </c>
      <c r="X109">
        <v>0.124533116277247</v>
      </c>
      <c r="Y109">
        <v>0.15702969515367601</v>
      </c>
      <c r="Z109">
        <v>0.18093297846852799</v>
      </c>
      <c r="AA109">
        <v>0.19706134915471399</v>
      </c>
      <c r="AB109">
        <v>0.206301336531034</v>
      </c>
      <c r="AC109">
        <v>0.21020509277080901</v>
      </c>
      <c r="AD109">
        <v>0.21617343291953001</v>
      </c>
      <c r="AE109">
        <v>0.21576011015680399</v>
      </c>
      <c r="AF109">
        <v>0.212372853153763</v>
      </c>
      <c r="AG109">
        <v>0.20776395257413499</v>
      </c>
      <c r="AH109">
        <v>0.202882976084728</v>
      </c>
      <c r="AI109">
        <v>0.197949373388905</v>
      </c>
      <c r="AJ109">
        <v>0.19340678284802601</v>
      </c>
      <c r="AK109">
        <v>0.189081754272035</v>
      </c>
      <c r="AL109">
        <v>0.184677201628624</v>
      </c>
      <c r="AM109">
        <v>0.17992753442366199</v>
      </c>
      <c r="AN109">
        <v>0.17648889712214</v>
      </c>
      <c r="AO109">
        <v>0.17327753846647601</v>
      </c>
      <c r="AP109">
        <v>0.169846283546082</v>
      </c>
      <c r="AQ109">
        <v>0.16594305279633501</v>
      </c>
      <c r="AR109">
        <v>0.16151778240567299</v>
      </c>
      <c r="AS109">
        <v>0.15676354930111899</v>
      </c>
      <c r="AT109">
        <v>0.151876688920316</v>
      </c>
      <c r="AU109">
        <v>0.14687322803230701</v>
      </c>
      <c r="AV109">
        <v>0.141757203803027</v>
      </c>
      <c r="AW109">
        <v>0.13648904795466801</v>
      </c>
    </row>
    <row r="110" spans="2:49" x14ac:dyDescent="0.25">
      <c r="B110" t="s">
        <v>210</v>
      </c>
      <c r="C110" s="39">
        <v>0</v>
      </c>
      <c r="D110" s="39">
        <v>0</v>
      </c>
      <c r="E110" s="39">
        <v>0</v>
      </c>
      <c r="F110" s="39">
        <v>0</v>
      </c>
      <c r="G110" s="39">
        <v>0</v>
      </c>
      <c r="H110" s="39">
        <v>0</v>
      </c>
      <c r="I110" s="39">
        <v>0</v>
      </c>
      <c r="J110" s="39">
        <v>0</v>
      </c>
      <c r="K110" s="39">
        <v>0</v>
      </c>
      <c r="L110" s="39">
        <v>0</v>
      </c>
      <c r="M110" s="39">
        <v>0</v>
      </c>
      <c r="N110" s="39">
        <v>0</v>
      </c>
      <c r="O110" s="39">
        <v>0</v>
      </c>
      <c r="P110" s="39">
        <v>0</v>
      </c>
      <c r="Q110" s="39">
        <v>0</v>
      </c>
      <c r="R110" s="39">
        <v>0</v>
      </c>
      <c r="S110">
        <v>0</v>
      </c>
      <c r="T110" s="39">
        <v>0</v>
      </c>
      <c r="U110">
        <v>0</v>
      </c>
      <c r="V110">
        <v>0</v>
      </c>
      <c r="W110">
        <v>-1.33617286319998E-2</v>
      </c>
      <c r="X110">
        <v>9.84420145875297E-3</v>
      </c>
      <c r="Y110">
        <v>5.2674968963395401E-2</v>
      </c>
      <c r="Z110">
        <v>8.7765726117194895E-2</v>
      </c>
      <c r="AA110">
        <v>0.11163689177724399</v>
      </c>
      <c r="AB110">
        <v>0.12705554140002201</v>
      </c>
      <c r="AC110">
        <v>0.13745147495920401</v>
      </c>
      <c r="AD110">
        <v>0.13178345359834401</v>
      </c>
      <c r="AE110">
        <v>0.12754502408365201</v>
      </c>
      <c r="AF110">
        <v>0.12771493140901699</v>
      </c>
      <c r="AG110">
        <v>0.13365650800751799</v>
      </c>
      <c r="AH110">
        <v>0.14411149282740299</v>
      </c>
      <c r="AI110">
        <v>0.158865189422874</v>
      </c>
      <c r="AJ110">
        <v>0.17599245305224201</v>
      </c>
      <c r="AK110">
        <v>0.19382701393326701</v>
      </c>
      <c r="AL110">
        <v>0.21123109189351499</v>
      </c>
      <c r="AM110">
        <v>0.22709914175675899</v>
      </c>
      <c r="AN110" s="39">
        <v>0.24000053856110201</v>
      </c>
      <c r="AO110">
        <v>0.25002577265644799</v>
      </c>
      <c r="AP110">
        <v>0.25702443167241401</v>
      </c>
      <c r="AQ110">
        <v>0.26082154661861701</v>
      </c>
      <c r="AR110">
        <v>0.26168506583925599</v>
      </c>
      <c r="AS110">
        <v>0.26000200368674298</v>
      </c>
      <c r="AT110">
        <v>0.25599730155825201</v>
      </c>
      <c r="AU110">
        <v>0.249851183127036</v>
      </c>
      <c r="AV110">
        <v>0.241766550486088</v>
      </c>
      <c r="AW110">
        <v>0.23154304732833</v>
      </c>
    </row>
    <row r="111" spans="2:49" x14ac:dyDescent="0.25">
      <c r="B111" t="s">
        <v>211</v>
      </c>
      <c r="C111">
        <v>0</v>
      </c>
      <c r="D111" s="39">
        <v>0</v>
      </c>
      <c r="E111" s="39">
        <v>0</v>
      </c>
      <c r="F111" s="39">
        <v>0</v>
      </c>
      <c r="G111" s="39">
        <v>0</v>
      </c>
      <c r="H111" s="39">
        <v>0</v>
      </c>
      <c r="I111" s="39">
        <v>0</v>
      </c>
      <c r="J111" s="39">
        <v>0</v>
      </c>
      <c r="K111" s="39">
        <v>0</v>
      </c>
      <c r="L111" s="39">
        <v>0</v>
      </c>
      <c r="M111" s="39">
        <v>0</v>
      </c>
      <c r="N111" s="39">
        <v>0</v>
      </c>
      <c r="O111" s="39">
        <v>0</v>
      </c>
      <c r="P111" s="39">
        <v>0</v>
      </c>
      <c r="Q111" s="39">
        <v>0</v>
      </c>
      <c r="R111" s="39">
        <v>0</v>
      </c>
      <c r="S111" s="39">
        <v>0</v>
      </c>
      <c r="T111" s="39">
        <v>0</v>
      </c>
      <c r="U111" s="39">
        <v>0</v>
      </c>
      <c r="V111" s="39">
        <v>0</v>
      </c>
      <c r="W111" s="39">
        <v>2.3147329999999899E-4</v>
      </c>
      <c r="X111" s="39">
        <v>1.02054900000002E-4</v>
      </c>
      <c r="Y111" s="39">
        <v>9.7337900000001005E-5</v>
      </c>
      <c r="Z111" s="39">
        <v>2.3212150000000099E-4</v>
      </c>
      <c r="AA111" s="39">
        <v>3.6484349999999898E-4</v>
      </c>
      <c r="AB111" s="39">
        <v>4.6346529999999998E-4</v>
      </c>
      <c r="AC111" s="39">
        <v>5.2361050000000004E-4</v>
      </c>
      <c r="AD111" s="39">
        <v>6.9783870000000099E-4</v>
      </c>
      <c r="AE111" s="39">
        <v>7.4662559999999804E-4</v>
      </c>
      <c r="AF111" s="39">
        <v>7.5317029999999799E-4</v>
      </c>
      <c r="AG111" s="39">
        <v>7.2115489999999901E-4</v>
      </c>
      <c r="AH111" s="39">
        <v>6.7214119999999596E-4</v>
      </c>
      <c r="AI111" s="39">
        <v>6.0140450000000097E-4</v>
      </c>
      <c r="AJ111" s="39">
        <v>5.2280049999999998E-4</v>
      </c>
      <c r="AK111" s="39">
        <v>4.3784589999999903E-4</v>
      </c>
      <c r="AL111" s="39">
        <v>3.49502199999999E-4</v>
      </c>
      <c r="AM111" s="39">
        <v>2.60097299999999E-4</v>
      </c>
      <c r="AN111" s="39">
        <v>1.7831730000000099E-4</v>
      </c>
      <c r="AO111" s="39">
        <v>1.01369999999999E-4</v>
      </c>
      <c r="AP111" s="39">
        <v>2.9771500000001001E-5</v>
      </c>
      <c r="AQ111" s="39">
        <v>-3.6246299999999003E-5</v>
      </c>
      <c r="AR111" s="39">
        <v>-9.6214400000000798E-5</v>
      </c>
      <c r="AS111" s="39">
        <v>-1.5255330000000001E-4</v>
      </c>
      <c r="AT111" s="39">
        <v>-2.0314620000000001E-4</v>
      </c>
      <c r="AU111" s="39">
        <v>-2.4575609999999702E-4</v>
      </c>
      <c r="AV111" s="39">
        <v>-2.8153180000000099E-4</v>
      </c>
      <c r="AW111" s="39">
        <v>-3.1060129999999699E-4</v>
      </c>
    </row>
    <row r="112" spans="2:49" x14ac:dyDescent="0.25">
      <c r="B112" t="s">
        <v>212</v>
      </c>
      <c r="C112" s="39">
        <v>0</v>
      </c>
      <c r="D112" s="39">
        <v>0</v>
      </c>
      <c r="E112" s="39">
        <v>0</v>
      </c>
      <c r="F112" s="39">
        <v>0</v>
      </c>
      <c r="G112" s="39">
        <v>0</v>
      </c>
      <c r="H112" s="39">
        <v>0</v>
      </c>
      <c r="I112" s="39">
        <v>0</v>
      </c>
      <c r="J112" s="39">
        <v>0</v>
      </c>
      <c r="K112" s="39">
        <v>0</v>
      </c>
      <c r="L112" s="39">
        <v>0</v>
      </c>
      <c r="M112" s="39">
        <v>0</v>
      </c>
      <c r="N112" s="39">
        <v>0</v>
      </c>
      <c r="O112" s="39">
        <v>0</v>
      </c>
      <c r="P112" s="39">
        <v>0</v>
      </c>
      <c r="Q112" s="39">
        <v>0</v>
      </c>
      <c r="R112" s="39">
        <v>0</v>
      </c>
      <c r="S112" s="39">
        <v>0</v>
      </c>
      <c r="T112" s="39">
        <v>0</v>
      </c>
      <c r="U112" s="39">
        <v>0</v>
      </c>
      <c r="V112" s="39">
        <v>0</v>
      </c>
      <c r="W112" s="39">
        <v>3.2781340000000099E-4</v>
      </c>
      <c r="X112" s="39">
        <v>5.7864679999999804E-4</v>
      </c>
      <c r="Y112" s="39">
        <v>8.0876059999999896E-4</v>
      </c>
      <c r="Z112" s="39">
        <v>1.076755E-3</v>
      </c>
      <c r="AA112" s="39">
        <v>1.33978499999999E-3</v>
      </c>
      <c r="AB112" s="39">
        <v>1.56042029999999E-3</v>
      </c>
      <c r="AC112" s="39">
        <v>1.7209866999999999E-3</v>
      </c>
      <c r="AD112" s="39">
        <v>1.9130897E-3</v>
      </c>
      <c r="AE112" s="39">
        <v>2.03665079999999E-3</v>
      </c>
      <c r="AF112" s="39">
        <v>2.0921526999999902E-3</v>
      </c>
      <c r="AG112" s="39">
        <v>2.0869774E-3</v>
      </c>
      <c r="AH112" s="39">
        <v>2.0394749000000002E-3</v>
      </c>
      <c r="AI112" s="39">
        <v>1.9577874999999901E-3</v>
      </c>
      <c r="AJ112" s="39">
        <v>1.8550140999999999E-3</v>
      </c>
      <c r="AK112" s="39">
        <v>1.7387876000000001E-3</v>
      </c>
      <c r="AL112" s="39">
        <v>1.6140592E-3</v>
      </c>
      <c r="AM112" s="39">
        <v>1.48402509999999E-3</v>
      </c>
      <c r="AN112" s="39">
        <v>1.3594722000000001E-3</v>
      </c>
      <c r="AO112" s="39">
        <v>1.24176499999999E-3</v>
      </c>
      <c r="AP112" s="39">
        <v>1.1306768999999901E-3</v>
      </c>
      <c r="AQ112" s="39">
        <v>1.02546069999999E-3</v>
      </c>
      <c r="AR112" s="39">
        <v>9.2567820000000005E-4</v>
      </c>
      <c r="AS112" s="39">
        <v>8.30228199999999E-4</v>
      </c>
      <c r="AT112" s="39">
        <v>7.4007609999999797E-4</v>
      </c>
      <c r="AU112" s="39">
        <v>6.5685760000000102E-4</v>
      </c>
      <c r="AV112" s="39">
        <v>5.8077379999999998E-4</v>
      </c>
      <c r="AW112" s="39">
        <v>5.1182070000000204E-4</v>
      </c>
    </row>
    <row r="113" spans="2:50" x14ac:dyDescent="0.25">
      <c r="B113" t="s">
        <v>213</v>
      </c>
      <c r="C113">
        <v>0</v>
      </c>
      <c r="D113" s="39">
        <v>0</v>
      </c>
      <c r="E113" s="39">
        <v>0</v>
      </c>
      <c r="F113" s="39">
        <v>0</v>
      </c>
      <c r="G113" s="39">
        <v>0</v>
      </c>
      <c r="H113" s="39">
        <v>0</v>
      </c>
      <c r="I113" s="39">
        <v>0</v>
      </c>
      <c r="J113" s="39">
        <v>0</v>
      </c>
      <c r="K113" s="39">
        <v>0</v>
      </c>
      <c r="L113" s="39">
        <v>0</v>
      </c>
      <c r="M113" s="39">
        <v>0</v>
      </c>
      <c r="N113" s="39">
        <v>0</v>
      </c>
      <c r="O113" s="39">
        <v>0</v>
      </c>
      <c r="P113" s="39">
        <v>0</v>
      </c>
      <c r="Q113">
        <v>0</v>
      </c>
      <c r="R113" s="39">
        <v>0</v>
      </c>
      <c r="S113">
        <v>0</v>
      </c>
      <c r="T113">
        <v>0</v>
      </c>
      <c r="U113" s="39">
        <v>0</v>
      </c>
      <c r="V113">
        <v>0</v>
      </c>
      <c r="W113">
        <v>-7.7282748054963102E-2</v>
      </c>
      <c r="X113">
        <v>-8.2896285334088604E-2</v>
      </c>
      <c r="Y113">
        <v>-8.8401387505665494E-2</v>
      </c>
      <c r="Z113">
        <v>-0.100413899158235</v>
      </c>
      <c r="AA113">
        <v>-0.105846436614043</v>
      </c>
      <c r="AB113">
        <v>-9.9517326182929605E-2</v>
      </c>
      <c r="AC113">
        <v>-8.0961091847131503E-2</v>
      </c>
      <c r="AD113">
        <v>-5.8691180836667398E-2</v>
      </c>
      <c r="AE113">
        <v>-1.4900861296174199E-2</v>
      </c>
      <c r="AF113">
        <v>3.7382739244273801E-2</v>
      </c>
      <c r="AG113">
        <v>9.5177708823090901E-2</v>
      </c>
      <c r="AH113">
        <v>0.15466331607953901</v>
      </c>
      <c r="AI113">
        <v>0.21352332116198999</v>
      </c>
      <c r="AJ113">
        <v>0.26993568030946302</v>
      </c>
      <c r="AK113">
        <v>0.32380853286470002</v>
      </c>
      <c r="AL113">
        <v>0.37543908430817102</v>
      </c>
      <c r="AM113">
        <v>0.42547369823500097</v>
      </c>
      <c r="AN113">
        <v>0.47023292037425801</v>
      </c>
      <c r="AO113" s="39">
        <v>0.51345796655347598</v>
      </c>
      <c r="AP113">
        <v>0.55572349928552001</v>
      </c>
      <c r="AQ113">
        <v>0.59775855929493604</v>
      </c>
      <c r="AR113">
        <v>0.64033925730463404</v>
      </c>
      <c r="AS113">
        <v>0.68384814485895595</v>
      </c>
      <c r="AT113">
        <v>0.72816802763177002</v>
      </c>
      <c r="AU113">
        <v>0.77350344237285795</v>
      </c>
      <c r="AV113">
        <v>0.82005039884801501</v>
      </c>
      <c r="AW113">
        <v>0.86738118010326604</v>
      </c>
    </row>
    <row r="114" spans="2:50" x14ac:dyDescent="0.25">
      <c r="B114" t="s">
        <v>214</v>
      </c>
      <c r="C114">
        <v>0</v>
      </c>
      <c r="D114" s="39">
        <v>0</v>
      </c>
      <c r="E114" s="39">
        <v>0</v>
      </c>
      <c r="F114" s="39">
        <v>0</v>
      </c>
      <c r="G114" s="39">
        <v>0</v>
      </c>
      <c r="H114" s="39">
        <v>0</v>
      </c>
      <c r="I114" s="39">
        <v>0</v>
      </c>
      <c r="J114" s="39">
        <v>0</v>
      </c>
      <c r="K114" s="39">
        <v>0</v>
      </c>
      <c r="L114" s="39">
        <v>0</v>
      </c>
      <c r="M114" s="39">
        <v>0</v>
      </c>
      <c r="N114" s="39">
        <v>0</v>
      </c>
      <c r="O114" s="39">
        <v>0</v>
      </c>
      <c r="P114" s="39">
        <v>0</v>
      </c>
      <c r="Q114" s="39">
        <v>0</v>
      </c>
      <c r="R114" s="39">
        <v>0</v>
      </c>
      <c r="S114">
        <v>0</v>
      </c>
      <c r="T114">
        <v>0</v>
      </c>
      <c r="U114">
        <v>0</v>
      </c>
      <c r="V114">
        <v>0</v>
      </c>
      <c r="W114">
        <v>5.9885879999999697E-2</v>
      </c>
      <c r="X114" s="39">
        <v>4.0815289999999997E-2</v>
      </c>
      <c r="Y114">
        <v>3.47469500000002E-2</v>
      </c>
      <c r="Z114">
        <v>3.4748290000000098E-2</v>
      </c>
      <c r="AA114">
        <v>4.33195799999994E-2</v>
      </c>
      <c r="AB114">
        <v>5.6572469999999903E-2</v>
      </c>
      <c r="AC114">
        <v>7.0038770000000597E-2</v>
      </c>
      <c r="AD114">
        <v>8.3585369999999895E-2</v>
      </c>
      <c r="AE114">
        <v>0.10082808</v>
      </c>
      <c r="AF114">
        <v>0.11366803</v>
      </c>
      <c r="AG114">
        <v>0.11984697</v>
      </c>
      <c r="AH114">
        <v>0.120408379999999</v>
      </c>
      <c r="AI114">
        <v>0.116810619999999</v>
      </c>
      <c r="AJ114">
        <v>0.109989929999999</v>
      </c>
      <c r="AK114">
        <v>0.101549609999999</v>
      </c>
      <c r="AL114">
        <v>9.2409230000000106E-2</v>
      </c>
      <c r="AM114">
        <v>8.3201169999999894E-2</v>
      </c>
      <c r="AN114">
        <v>7.3655989999999893E-2</v>
      </c>
      <c r="AO114">
        <v>6.4568519999999893E-2</v>
      </c>
      <c r="AP114">
        <v>5.6684419999999902E-2</v>
      </c>
      <c r="AQ114">
        <v>5.0152619999999697E-2</v>
      </c>
      <c r="AR114">
        <v>4.4876399999999997E-2</v>
      </c>
      <c r="AS114">
        <v>4.0560199999999803E-2</v>
      </c>
      <c r="AT114">
        <v>3.7348489999999797E-2</v>
      </c>
      <c r="AU114">
        <v>3.4920419999999799E-2</v>
      </c>
      <c r="AV114">
        <v>3.3503690000000197E-2</v>
      </c>
      <c r="AW114">
        <v>3.3269639999999802E-2</v>
      </c>
    </row>
    <row r="115" spans="2:50" x14ac:dyDescent="0.25">
      <c r="B115" s="40" t="s">
        <v>522</v>
      </c>
      <c r="C115">
        <v>96.864644472622402</v>
      </c>
      <c r="D115">
        <v>98.419837671387299</v>
      </c>
      <c r="E115">
        <v>100.000000100923</v>
      </c>
      <c r="F115">
        <v>99.524770549360696</v>
      </c>
      <c r="G115">
        <v>95.217527813923695</v>
      </c>
      <c r="H115">
        <v>90.011484664666895</v>
      </c>
      <c r="I115">
        <v>90.191338361334601</v>
      </c>
      <c r="J115">
        <v>88.578239873378294</v>
      </c>
      <c r="K115">
        <v>84.454001021757904</v>
      </c>
      <c r="L115">
        <v>82.069033234076599</v>
      </c>
      <c r="M115">
        <v>81.0555114721721</v>
      </c>
      <c r="N115">
        <v>80.587811530502293</v>
      </c>
      <c r="O115">
        <v>79.995264741877094</v>
      </c>
      <c r="P115">
        <v>77.782390476471406</v>
      </c>
      <c r="Q115">
        <v>74.690754536387701</v>
      </c>
      <c r="R115">
        <v>72.4344812039229</v>
      </c>
      <c r="S115">
        <v>71.131226970519194</v>
      </c>
      <c r="T115">
        <v>70.275498970127899</v>
      </c>
      <c r="U115">
        <v>69.443422485006494</v>
      </c>
      <c r="V115">
        <v>68.8157126223565</v>
      </c>
      <c r="W115">
        <v>67.882188723194204</v>
      </c>
      <c r="X115">
        <v>66.657228533663698</v>
      </c>
      <c r="Y115">
        <v>65.854966857239305</v>
      </c>
      <c r="Z115">
        <v>65.375181652143198</v>
      </c>
      <c r="AA115">
        <v>65.090546554061405</v>
      </c>
      <c r="AB115">
        <v>64.941315439213199</v>
      </c>
      <c r="AC115">
        <v>64.883806206612505</v>
      </c>
      <c r="AD115">
        <v>64.833253485685901</v>
      </c>
      <c r="AE115">
        <v>64.743425219679295</v>
      </c>
      <c r="AF115">
        <v>64.563713904732396</v>
      </c>
      <c r="AG115">
        <v>64.427509695348604</v>
      </c>
      <c r="AH115">
        <v>64.301196983767895</v>
      </c>
      <c r="AI115">
        <v>64.174702807930601</v>
      </c>
      <c r="AJ115">
        <v>64.028049118931605</v>
      </c>
      <c r="AK115">
        <v>63.8940343401541</v>
      </c>
      <c r="AL115">
        <v>63.762373498012799</v>
      </c>
      <c r="AM115">
        <v>63.627077980046501</v>
      </c>
      <c r="AN115">
        <v>63.496965210623102</v>
      </c>
      <c r="AO115">
        <v>63.356418055529304</v>
      </c>
      <c r="AP115">
        <v>63.215594627338</v>
      </c>
      <c r="AQ115">
        <v>63.097632371206501</v>
      </c>
      <c r="AR115">
        <v>62.973530226247199</v>
      </c>
      <c r="AS115">
        <v>63.001238216732297</v>
      </c>
      <c r="AT115">
        <v>63.072527704365903</v>
      </c>
      <c r="AU115">
        <v>63.159096846270302</v>
      </c>
      <c r="AV115">
        <v>63.266084030064398</v>
      </c>
      <c r="AW115">
        <v>63.472500598919602</v>
      </c>
      <c r="AX115">
        <v>9.0244863402317499</v>
      </c>
    </row>
    <row r="116" spans="2:50" x14ac:dyDescent="0.25">
      <c r="B116" t="s">
        <v>215</v>
      </c>
      <c r="C116">
        <v>0</v>
      </c>
      <c r="D116" s="39">
        <v>0</v>
      </c>
      <c r="E116" s="39">
        <v>0</v>
      </c>
      <c r="F116" s="39">
        <v>0</v>
      </c>
      <c r="G116" s="39">
        <v>0</v>
      </c>
      <c r="H116" s="39">
        <v>0</v>
      </c>
      <c r="I116" s="39">
        <v>0</v>
      </c>
      <c r="J116" s="39">
        <v>0</v>
      </c>
      <c r="K116" s="39">
        <v>0</v>
      </c>
      <c r="L116" s="39">
        <v>0</v>
      </c>
      <c r="M116" s="39">
        <v>0</v>
      </c>
      <c r="N116" s="39">
        <v>0</v>
      </c>
      <c r="O116" s="39">
        <v>0</v>
      </c>
      <c r="P116" s="39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0.14361047135282801</v>
      </c>
      <c r="X116">
        <v>0.188543361394644</v>
      </c>
      <c r="Y116">
        <v>0.23358244858671101</v>
      </c>
      <c r="Z116">
        <v>0.27343340757925899</v>
      </c>
      <c r="AA116">
        <v>0.30083874058959298</v>
      </c>
      <c r="AB116">
        <v>0.31784461429893401</v>
      </c>
      <c r="AC116">
        <v>0.32765763201980602</v>
      </c>
      <c r="AD116">
        <v>0.32594798171359202</v>
      </c>
      <c r="AE116">
        <v>0.31022785525760499</v>
      </c>
      <c r="AF116">
        <v>0.29580523881476101</v>
      </c>
      <c r="AG116" s="39">
        <v>0.28326979545840703</v>
      </c>
      <c r="AH116" s="39">
        <v>0.27259924011289099</v>
      </c>
      <c r="AI116">
        <v>0.26347323121882399</v>
      </c>
      <c r="AJ116">
        <v>0.25622475438637998</v>
      </c>
      <c r="AK116">
        <v>0.24994516620069299</v>
      </c>
      <c r="AL116" s="39">
        <v>0.244159464370441</v>
      </c>
      <c r="AM116">
        <v>0.23842227806027899</v>
      </c>
      <c r="AN116">
        <v>0.235512122109238</v>
      </c>
      <c r="AO116">
        <v>0.23181010577177899</v>
      </c>
      <c r="AP116">
        <v>0.22754523544645799</v>
      </c>
      <c r="AQ116">
        <v>0.22265119993927199</v>
      </c>
      <c r="AR116">
        <v>0.21727738671222199</v>
      </c>
      <c r="AS116">
        <v>0.211119156994898</v>
      </c>
      <c r="AT116">
        <v>0.205086864799985</v>
      </c>
      <c r="AU116">
        <v>0.19899522195050401</v>
      </c>
      <c r="AV116">
        <v>0.19280498192555401</v>
      </c>
      <c r="AW116">
        <v>0.18637099352505301</v>
      </c>
    </row>
    <row r="117" spans="2:50" x14ac:dyDescent="0.25">
      <c r="B117" t="s">
        <v>216</v>
      </c>
      <c r="C117" s="39">
        <v>0</v>
      </c>
      <c r="D117" s="39">
        <v>0</v>
      </c>
      <c r="E117" s="39">
        <v>0</v>
      </c>
      <c r="F117" s="39">
        <v>0</v>
      </c>
      <c r="G117" s="39">
        <v>0</v>
      </c>
      <c r="H117" s="39">
        <v>0</v>
      </c>
      <c r="I117" s="39">
        <v>0</v>
      </c>
      <c r="J117" s="39">
        <v>0</v>
      </c>
      <c r="K117" s="39">
        <v>0</v>
      </c>
      <c r="L117" s="39">
        <v>0</v>
      </c>
      <c r="M117" s="39">
        <v>0</v>
      </c>
      <c r="N117" s="39">
        <v>0</v>
      </c>
      <c r="O117" s="39">
        <v>0</v>
      </c>
      <c r="P117" s="39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1.5978020053419799E-2</v>
      </c>
      <c r="X117">
        <v>5.9790774188051003E-2</v>
      </c>
      <c r="Y117">
        <v>0.11075779974099</v>
      </c>
      <c r="Z117">
        <v>0.154960385913893</v>
      </c>
      <c r="AA117">
        <v>0.18658060942622301</v>
      </c>
      <c r="AB117">
        <v>0.207481107770979</v>
      </c>
      <c r="AC117">
        <v>0.22223159247574101</v>
      </c>
      <c r="AD117">
        <v>0.231447921835403</v>
      </c>
      <c r="AE117">
        <v>0.236640174440649</v>
      </c>
      <c r="AF117">
        <v>0.241751614157137</v>
      </c>
      <c r="AG117">
        <v>0.24999194731163399</v>
      </c>
      <c r="AH117">
        <v>0.26162127170545801</v>
      </c>
      <c r="AI117">
        <v>0.27620784108248703</v>
      </c>
      <c r="AJ117">
        <v>0.29246987391866602</v>
      </c>
      <c r="AK117">
        <v>0.30866167503365</v>
      </c>
      <c r="AL117">
        <v>0.32357953415222901</v>
      </c>
      <c r="AM117">
        <v>0.33618386639013798</v>
      </c>
      <c r="AN117">
        <v>0.34612028394067601</v>
      </c>
      <c r="AO117">
        <v>0.35351801060710097</v>
      </c>
      <c r="AP117">
        <v>0.35791099968094298</v>
      </c>
      <c r="AQ117">
        <v>0.35902577106530198</v>
      </c>
      <c r="AR117">
        <v>0.35730900063422</v>
      </c>
      <c r="AS117">
        <v>0.35298877843576998</v>
      </c>
      <c r="AT117">
        <v>0.34646670408171598</v>
      </c>
      <c r="AU117">
        <v>0.33811135650936303</v>
      </c>
      <c r="AV117">
        <v>0.32816238761830202</v>
      </c>
      <c r="AW117">
        <v>0.31635991717589002</v>
      </c>
    </row>
    <row r="118" spans="2:50" x14ac:dyDescent="0.25">
      <c r="B118" t="s">
        <v>217</v>
      </c>
      <c r="C118">
        <v>0</v>
      </c>
      <c r="D118" s="39">
        <v>0</v>
      </c>
      <c r="E118" s="39">
        <v>0</v>
      </c>
      <c r="F118" s="39">
        <v>0</v>
      </c>
      <c r="G118" s="39">
        <v>0</v>
      </c>
      <c r="H118" s="39">
        <v>0</v>
      </c>
      <c r="I118" s="39">
        <v>0</v>
      </c>
      <c r="J118" s="39">
        <v>0</v>
      </c>
      <c r="K118" s="39">
        <v>0</v>
      </c>
      <c r="L118" s="39">
        <v>0</v>
      </c>
      <c r="M118" s="39">
        <v>0</v>
      </c>
      <c r="N118" s="39">
        <v>0</v>
      </c>
      <c r="O118" s="39">
        <v>0</v>
      </c>
      <c r="P118" s="39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1.0440193047481101</v>
      </c>
      <c r="X118">
        <v>1.0407596138352699</v>
      </c>
      <c r="Y118">
        <v>0.985444751103981</v>
      </c>
      <c r="Z118">
        <v>0.98935950011735896</v>
      </c>
      <c r="AA118">
        <v>0.99776847801331603</v>
      </c>
      <c r="AB118">
        <v>1.00741268251254</v>
      </c>
      <c r="AC118">
        <v>1.01511886673999</v>
      </c>
      <c r="AD118">
        <v>1.07334696568868</v>
      </c>
      <c r="AE118">
        <v>1.0261286493664199</v>
      </c>
      <c r="AF118">
        <v>1.0017661326828999</v>
      </c>
      <c r="AG118">
        <v>0.98246098312986196</v>
      </c>
      <c r="AH118">
        <v>0.961487050007514</v>
      </c>
      <c r="AI118">
        <v>0.93319131593041504</v>
      </c>
      <c r="AJ118">
        <v>0.90502767215243596</v>
      </c>
      <c r="AK118">
        <v>0.87416306086189799</v>
      </c>
      <c r="AL118">
        <v>0.84063025230158805</v>
      </c>
      <c r="AM118" s="39">
        <v>0.80459286904304095</v>
      </c>
      <c r="AN118">
        <v>0.79010835341528596</v>
      </c>
      <c r="AO118">
        <v>0.76251334161336803</v>
      </c>
      <c r="AP118">
        <v>0.72965751759161901</v>
      </c>
      <c r="AQ118">
        <v>0.69371517021408202</v>
      </c>
      <c r="AR118">
        <v>0.65595041551271804</v>
      </c>
      <c r="AS118">
        <v>0.61299925195663596</v>
      </c>
      <c r="AT118">
        <v>0.57295141916104897</v>
      </c>
      <c r="AU118">
        <v>0.53306119881897296</v>
      </c>
      <c r="AV118">
        <v>0.49263401039194499</v>
      </c>
      <c r="AW118" s="39">
        <v>0.45121969331283202</v>
      </c>
    </row>
    <row r="119" spans="2:50" x14ac:dyDescent="0.25">
      <c r="B119" t="s">
        <v>218</v>
      </c>
      <c r="C119" s="39">
        <v>0</v>
      </c>
      <c r="D119" s="39">
        <v>0</v>
      </c>
      <c r="E119" s="39">
        <v>0</v>
      </c>
      <c r="F119" s="39">
        <v>0</v>
      </c>
      <c r="G119" s="39">
        <v>0</v>
      </c>
      <c r="H119" s="39">
        <v>0</v>
      </c>
      <c r="I119" s="39">
        <v>0</v>
      </c>
      <c r="J119" s="39">
        <v>0</v>
      </c>
      <c r="K119" s="39">
        <v>0</v>
      </c>
      <c r="L119" s="39">
        <v>0</v>
      </c>
      <c r="M119" s="39">
        <v>0</v>
      </c>
      <c r="N119" s="39">
        <v>0</v>
      </c>
      <c r="O119" s="39">
        <v>0</v>
      </c>
      <c r="P119" s="39">
        <v>0</v>
      </c>
      <c r="Q119" s="39">
        <v>0</v>
      </c>
      <c r="R119" s="39">
        <v>0</v>
      </c>
      <c r="S119">
        <v>0</v>
      </c>
      <c r="T119">
        <v>0</v>
      </c>
      <c r="U119">
        <v>0</v>
      </c>
      <c r="V119">
        <v>0</v>
      </c>
      <c r="W119">
        <v>-4.7546614938220799E-3</v>
      </c>
      <c r="X119">
        <v>-8.1097990360490205E-3</v>
      </c>
      <c r="Y119">
        <v>-1.2604599652898899E-2</v>
      </c>
      <c r="Z119">
        <v>-2.1918651380559099E-2</v>
      </c>
      <c r="AA119">
        <v>-3.5993501624853597E-2</v>
      </c>
      <c r="AB119">
        <v>-5.3607958463908201E-2</v>
      </c>
      <c r="AC119">
        <v>-7.3351231053830901E-2</v>
      </c>
      <c r="AD119" s="39">
        <v>-9.8226024064040907E-2</v>
      </c>
      <c r="AE119" s="39">
        <v>-0.124670159981132</v>
      </c>
      <c r="AF119" s="39">
        <v>-0.15139750513328801</v>
      </c>
      <c r="AG119" s="39">
        <v>-0.177380926629011</v>
      </c>
      <c r="AH119">
        <v>-0.20178250997028299</v>
      </c>
      <c r="AI119" s="39">
        <v>-0.22376357914765099</v>
      </c>
      <c r="AJ119" s="39">
        <v>-0.24293427829665801</v>
      </c>
      <c r="AK119" s="39">
        <v>-0.25901830181369601</v>
      </c>
      <c r="AL119" s="39">
        <v>-0.27185545261287902</v>
      </c>
      <c r="AM119" s="39">
        <v>-0.281377638035884</v>
      </c>
      <c r="AN119" s="39">
        <v>-0.28798320418498202</v>
      </c>
      <c r="AO119">
        <v>-0.29171850399891602</v>
      </c>
      <c r="AP119">
        <v>-0.292752179683131</v>
      </c>
      <c r="AQ119">
        <v>-0.29130206028650202</v>
      </c>
      <c r="AR119">
        <v>-0.28760066243584897</v>
      </c>
      <c r="AS119">
        <v>-0.281768166538098</v>
      </c>
      <c r="AT119">
        <v>-0.27408529682350002</v>
      </c>
      <c r="AU119">
        <v>-0.26480890009857799</v>
      </c>
      <c r="AV119">
        <v>-0.25419418366989799</v>
      </c>
      <c r="AW119">
        <v>-0.24248998408610201</v>
      </c>
    </row>
    <row r="120" spans="2:50" x14ac:dyDescent="0.25">
      <c r="B120" t="s">
        <v>219</v>
      </c>
      <c r="C120">
        <v>0</v>
      </c>
      <c r="D120" s="39">
        <v>0</v>
      </c>
      <c r="E120" s="39">
        <v>0</v>
      </c>
      <c r="F120" s="39">
        <v>0</v>
      </c>
      <c r="G120" s="39">
        <v>0</v>
      </c>
      <c r="H120" s="39">
        <v>0</v>
      </c>
      <c r="I120" s="39">
        <v>0</v>
      </c>
      <c r="J120" s="39">
        <v>0</v>
      </c>
      <c r="K120" s="39">
        <v>0</v>
      </c>
      <c r="L120" s="39">
        <v>0</v>
      </c>
      <c r="M120" s="39">
        <v>0</v>
      </c>
      <c r="N120" s="39">
        <v>0</v>
      </c>
      <c r="O120" s="39">
        <v>0</v>
      </c>
      <c r="P120" s="39">
        <v>0</v>
      </c>
      <c r="Q120" s="39">
        <v>0</v>
      </c>
      <c r="R120">
        <v>0</v>
      </c>
      <c r="S120">
        <v>0</v>
      </c>
      <c r="T120" s="39">
        <v>0</v>
      </c>
      <c r="U120">
        <v>0</v>
      </c>
      <c r="V120">
        <v>0</v>
      </c>
      <c r="W120">
        <v>0.11796172924554101</v>
      </c>
      <c r="X120">
        <v>5.9212739893021997E-2</v>
      </c>
      <c r="Y120">
        <v>-1.3546338516034999E-2</v>
      </c>
      <c r="Z120">
        <v>-5.8355825833766799E-2</v>
      </c>
      <c r="AA120">
        <v>-9.13302658202996E-2</v>
      </c>
      <c r="AB120">
        <v>-0.115729002463238</v>
      </c>
      <c r="AC120">
        <v>-0.133161182195595</v>
      </c>
      <c r="AD120">
        <v>-0.10520004529219699</v>
      </c>
      <c r="AE120">
        <v>-9.7716487394494594E-2</v>
      </c>
      <c r="AF120">
        <v>-8.3401720909015403E-2</v>
      </c>
      <c r="AG120">
        <v>-6.6076249254520797E-2</v>
      </c>
      <c r="AH120">
        <v>-4.7772581498695101E-2</v>
      </c>
      <c r="AI120">
        <v>-3.06045729669191E-2</v>
      </c>
      <c r="AJ120">
        <v>-1.3733148623939999E-2</v>
      </c>
      <c r="AK120">
        <v>1.3840563176214999E-3</v>
      </c>
      <c r="AL120">
        <v>1.4122709586406001E-2</v>
      </c>
      <c r="AM120">
        <v>2.4106789247002599E-2</v>
      </c>
      <c r="AN120">
        <v>3.3979880456458299E-2</v>
      </c>
      <c r="AO120">
        <v>3.7893252280674E-2</v>
      </c>
      <c r="AP120">
        <v>3.80027179405662E-2</v>
      </c>
      <c r="AQ120">
        <v>3.5157053255097097E-2</v>
      </c>
      <c r="AR120">
        <v>2.9878975792429999E-2</v>
      </c>
      <c r="AS120">
        <v>2.20133213041817E-2</v>
      </c>
      <c r="AT120">
        <v>1.31244655877882E-2</v>
      </c>
      <c r="AU120">
        <v>2.8602575783853701E-3</v>
      </c>
      <c r="AV120">
        <v>-8.7455920057877192E-3</v>
      </c>
      <c r="AW120">
        <v>-2.1518849964208199E-2</v>
      </c>
    </row>
    <row r="121" spans="2:50" x14ac:dyDescent="0.25">
      <c r="B121" t="s">
        <v>220</v>
      </c>
      <c r="C121">
        <v>0</v>
      </c>
      <c r="D121" s="39">
        <v>0</v>
      </c>
      <c r="E121" s="39">
        <v>0</v>
      </c>
      <c r="F121" s="39">
        <v>0</v>
      </c>
      <c r="G121" s="39">
        <v>0</v>
      </c>
      <c r="H121" s="39">
        <v>0</v>
      </c>
      <c r="I121" s="39">
        <v>0</v>
      </c>
      <c r="J121" s="39">
        <v>0</v>
      </c>
      <c r="K121" s="39">
        <v>0</v>
      </c>
      <c r="L121" s="39">
        <v>0</v>
      </c>
      <c r="M121" s="39">
        <v>0</v>
      </c>
      <c r="N121" s="39">
        <v>0</v>
      </c>
      <c r="O121" s="39">
        <v>0</v>
      </c>
      <c r="P121" s="39">
        <v>0</v>
      </c>
      <c r="Q121" s="39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-4.91166400000006E-2</v>
      </c>
      <c r="X121">
        <v>-8.4411169999999702E-2</v>
      </c>
      <c r="Y121">
        <v>-0.109056309999999</v>
      </c>
      <c r="Z121">
        <v>-0.12807474999999899</v>
      </c>
      <c r="AA121">
        <v>-0.14165937000000101</v>
      </c>
      <c r="AB121">
        <v>-0.15023150999999901</v>
      </c>
      <c r="AC121">
        <v>-0.154741869999999</v>
      </c>
      <c r="AD121" s="39">
        <v>-0.16006003999999899</v>
      </c>
      <c r="AE121">
        <v>-0.16087850000000001</v>
      </c>
      <c r="AF121">
        <v>-0.15933665999999999</v>
      </c>
      <c r="AG121">
        <v>-0.15659471999999999</v>
      </c>
      <c r="AH121">
        <v>-0.15334263000000001</v>
      </c>
      <c r="AI121">
        <v>-0.149781359999999</v>
      </c>
      <c r="AJ121">
        <v>-0.146257990000001</v>
      </c>
      <c r="AK121" s="39">
        <v>-0.14275785999999899</v>
      </c>
      <c r="AL121">
        <v>-0.13913963999999901</v>
      </c>
      <c r="AM121" s="39">
        <v>-0.13526383</v>
      </c>
      <c r="AN121" s="39">
        <v>-0.13222540999999999</v>
      </c>
      <c r="AO121">
        <v>-0.129373089999999</v>
      </c>
      <c r="AP121">
        <v>-0.12644039000000001</v>
      </c>
      <c r="AQ121">
        <v>-0.12326874</v>
      </c>
      <c r="AR121">
        <v>-0.11980594</v>
      </c>
      <c r="AS121" s="39">
        <v>-0.11616234</v>
      </c>
      <c r="AT121" s="39">
        <v>-0.11245332</v>
      </c>
      <c r="AU121">
        <v>-0.10868039</v>
      </c>
      <c r="AV121">
        <v>-0.104843679999999</v>
      </c>
      <c r="AW121">
        <v>-0.10094510999999801</v>
      </c>
    </row>
    <row r="122" spans="2:50" x14ac:dyDescent="0.25">
      <c r="B122" t="s">
        <v>221</v>
      </c>
      <c r="C122">
        <v>0</v>
      </c>
      <c r="D122" s="39">
        <v>0</v>
      </c>
      <c r="E122" s="39">
        <v>0</v>
      </c>
      <c r="F122" s="39">
        <v>0</v>
      </c>
      <c r="G122" s="39">
        <v>0</v>
      </c>
      <c r="H122" s="39">
        <v>0</v>
      </c>
      <c r="I122" s="39">
        <v>0</v>
      </c>
      <c r="J122" s="39">
        <v>0</v>
      </c>
      <c r="K122" s="39">
        <v>0</v>
      </c>
      <c r="L122" s="39">
        <v>0</v>
      </c>
      <c r="M122" s="39">
        <v>0</v>
      </c>
      <c r="N122" s="39">
        <v>0</v>
      </c>
      <c r="O122" s="39">
        <v>0</v>
      </c>
      <c r="P122" s="39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7.4515443166656106E-2</v>
      </c>
      <c r="X122">
        <v>0.124533116277247</v>
      </c>
      <c r="Y122">
        <v>0.15702969515367601</v>
      </c>
      <c r="Z122">
        <v>0.18093297846852799</v>
      </c>
      <c r="AA122">
        <v>0.19706134915471399</v>
      </c>
      <c r="AB122">
        <v>0.206301336531034</v>
      </c>
      <c r="AC122">
        <v>0.21020509277080901</v>
      </c>
      <c r="AD122">
        <v>0.21617343291953001</v>
      </c>
      <c r="AE122">
        <v>0.21576011015680399</v>
      </c>
      <c r="AF122">
        <v>0.212372853153763</v>
      </c>
      <c r="AG122">
        <v>0.20776395257413499</v>
      </c>
      <c r="AH122">
        <v>0.202882976084728</v>
      </c>
      <c r="AI122">
        <v>0.197949373388905</v>
      </c>
      <c r="AJ122">
        <v>0.19340678284802601</v>
      </c>
      <c r="AK122">
        <v>0.189081754272035</v>
      </c>
      <c r="AL122">
        <v>0.184677201628624</v>
      </c>
      <c r="AM122">
        <v>0.17992753442366199</v>
      </c>
      <c r="AN122">
        <v>0.17648889712214</v>
      </c>
      <c r="AO122">
        <v>0.17327753846647601</v>
      </c>
      <c r="AP122">
        <v>0.169846283546082</v>
      </c>
      <c r="AQ122">
        <v>0.16594305279633501</v>
      </c>
      <c r="AR122">
        <v>0.16151778240567299</v>
      </c>
      <c r="AS122">
        <v>0.15676354930111899</v>
      </c>
      <c r="AT122">
        <v>0.151876688920316</v>
      </c>
      <c r="AU122">
        <v>0.14687322803230701</v>
      </c>
      <c r="AV122">
        <v>0.141757203803027</v>
      </c>
      <c r="AW122">
        <v>0.13648904795466801</v>
      </c>
    </row>
    <row r="123" spans="2:50" x14ac:dyDescent="0.25">
      <c r="B123" t="s">
        <v>222</v>
      </c>
      <c r="C123">
        <v>0</v>
      </c>
      <c r="D123" s="39">
        <v>0</v>
      </c>
      <c r="E123" s="39">
        <v>0</v>
      </c>
      <c r="F123" s="39">
        <v>0</v>
      </c>
      <c r="G123" s="39">
        <v>0</v>
      </c>
      <c r="H123" s="39">
        <v>0</v>
      </c>
      <c r="I123" s="39">
        <v>0</v>
      </c>
      <c r="J123" s="39">
        <v>0</v>
      </c>
      <c r="K123" s="39">
        <v>0</v>
      </c>
      <c r="L123" s="39">
        <v>0</v>
      </c>
      <c r="M123" s="39">
        <v>0</v>
      </c>
      <c r="N123" s="39">
        <v>0</v>
      </c>
      <c r="O123" s="39">
        <v>0</v>
      </c>
      <c r="P123" s="39">
        <v>0</v>
      </c>
      <c r="Q123" s="39">
        <v>0</v>
      </c>
      <c r="R123" s="39">
        <v>0</v>
      </c>
      <c r="S123">
        <v>0</v>
      </c>
      <c r="T123">
        <v>0</v>
      </c>
      <c r="U123" s="39">
        <v>0</v>
      </c>
      <c r="V123">
        <v>0</v>
      </c>
      <c r="W123">
        <v>-1.3029353346594099E-2</v>
      </c>
      <c r="X123">
        <v>1.0602092654909899E-2</v>
      </c>
      <c r="Y123">
        <v>5.4457900666049497E-2</v>
      </c>
      <c r="Z123">
        <v>9.0919065968519897E-2</v>
      </c>
      <c r="AA123">
        <v>0.116237974473776</v>
      </c>
      <c r="AB123" s="39">
        <v>0.13304183875624201</v>
      </c>
      <c r="AC123">
        <v>0.14471179686559299</v>
      </c>
      <c r="AD123">
        <v>0.14002514223911899</v>
      </c>
      <c r="AE123">
        <v>0.136522842895026</v>
      </c>
      <c r="AF123">
        <v>0.13729341610198001</v>
      </c>
      <c r="AG123">
        <v>0.14376818438335201</v>
      </c>
      <c r="AH123">
        <v>0.154737906237989</v>
      </c>
      <c r="AI123">
        <v>0.16998525427953601</v>
      </c>
      <c r="AJ123">
        <v>0.187601026070805</v>
      </c>
      <c r="AK123">
        <v>0.20593573578864199</v>
      </c>
      <c r="AL123">
        <v>0.22382401754508199</v>
      </c>
      <c r="AM123">
        <v>0.24014457938192901</v>
      </c>
      <c r="AN123">
        <v>0.25342360000668501</v>
      </c>
      <c r="AO123">
        <v>0.26372875776410298</v>
      </c>
      <c r="AP123">
        <v>0.270933831071484</v>
      </c>
      <c r="AQ123">
        <v>0.27488607372589902</v>
      </c>
      <c r="AR123">
        <v>0.27583250338083498</v>
      </c>
      <c r="AS123">
        <v>0.274150415132212</v>
      </c>
      <c r="AT123">
        <v>0.27009096679635403</v>
      </c>
      <c r="AU123">
        <v>0.263838034488661</v>
      </c>
      <c r="AV123">
        <v>0.25561311897732703</v>
      </c>
      <c r="AW123">
        <v>0.245271807452596</v>
      </c>
    </row>
    <row r="124" spans="2:50" x14ac:dyDescent="0.25">
      <c r="B124" t="s">
        <v>223</v>
      </c>
      <c r="C124">
        <v>0</v>
      </c>
      <c r="D124" s="39">
        <v>0</v>
      </c>
      <c r="E124" s="39">
        <v>0</v>
      </c>
      <c r="F124" s="39">
        <v>0</v>
      </c>
      <c r="G124" s="39">
        <v>0</v>
      </c>
      <c r="H124" s="39">
        <v>0</v>
      </c>
      <c r="I124" s="39">
        <v>0</v>
      </c>
      <c r="J124" s="39">
        <v>0</v>
      </c>
      <c r="K124" s="39">
        <v>0</v>
      </c>
      <c r="L124" s="39">
        <v>0</v>
      </c>
      <c r="M124" s="39">
        <v>0</v>
      </c>
      <c r="N124" s="39">
        <v>0</v>
      </c>
      <c r="O124" s="39">
        <v>0</v>
      </c>
      <c r="P124" s="39">
        <v>0</v>
      </c>
      <c r="Q124" s="39">
        <v>0</v>
      </c>
      <c r="R124">
        <v>0</v>
      </c>
      <c r="S124">
        <v>0</v>
      </c>
      <c r="T124" s="39">
        <v>0</v>
      </c>
      <c r="U124" s="39">
        <v>0</v>
      </c>
      <c r="V124">
        <v>0</v>
      </c>
      <c r="W124">
        <v>2.2295708165298501E-2</v>
      </c>
      <c r="X124">
        <v>3.2114380150227703E-2</v>
      </c>
      <c r="Y124">
        <v>4.1525713751289203E-2</v>
      </c>
      <c r="Z124">
        <v>6.4017836517549206E-2</v>
      </c>
      <c r="AA124">
        <v>9.9469895211723405E-2</v>
      </c>
      <c r="AB124">
        <v>0.144642349201373</v>
      </c>
      <c r="AC124">
        <v>0.19583269131422301</v>
      </c>
      <c r="AD124">
        <v>0.26424945735170602</v>
      </c>
      <c r="AE124">
        <v>0.33765057404406801</v>
      </c>
      <c r="AF124">
        <v>0.411875140030315</v>
      </c>
      <c r="AG124">
        <v>0.48309334858420699</v>
      </c>
      <c r="AH124">
        <v>0.54958153746305005</v>
      </c>
      <c r="AI124">
        <v>0.60915863388759595</v>
      </c>
      <c r="AJ124">
        <v>0.66101559200368798</v>
      </c>
      <c r="AK124">
        <v>0.70448223871186699</v>
      </c>
      <c r="AL124">
        <v>0.73920309215409397</v>
      </c>
      <c r="AM124">
        <v>0.76505556105124195</v>
      </c>
      <c r="AN124">
        <v>0.78278400190758801</v>
      </c>
      <c r="AO124">
        <v>0.79286419257802399</v>
      </c>
      <c r="AP124">
        <v>0.79582455457665102</v>
      </c>
      <c r="AQ124">
        <v>0.79222153512026305</v>
      </c>
      <c r="AR124">
        <v>0.78266108437234905</v>
      </c>
      <c r="AS124">
        <v>0.76751156223906403</v>
      </c>
      <c r="AT124">
        <v>0.74735223977613296</v>
      </c>
      <c r="AU124">
        <v>0.72298238865957598</v>
      </c>
      <c r="AV124">
        <v>0.69508779468947501</v>
      </c>
      <c r="AW124">
        <v>0.66434805909749695</v>
      </c>
    </row>
    <row r="125" spans="2:50" x14ac:dyDescent="0.25">
      <c r="B125" t="s">
        <v>224</v>
      </c>
      <c r="C125" s="39">
        <v>0</v>
      </c>
      <c r="D125" s="39">
        <v>0</v>
      </c>
      <c r="E125" s="39">
        <v>0</v>
      </c>
      <c r="F125" s="39">
        <v>0</v>
      </c>
      <c r="G125" s="39">
        <v>0</v>
      </c>
      <c r="H125" s="39">
        <v>0</v>
      </c>
      <c r="I125" s="39">
        <v>0</v>
      </c>
      <c r="J125" s="39">
        <v>0</v>
      </c>
      <c r="K125" s="39">
        <v>0</v>
      </c>
      <c r="L125" s="39">
        <v>0</v>
      </c>
      <c r="M125" s="39">
        <v>0</v>
      </c>
      <c r="N125" s="39">
        <v>0</v>
      </c>
      <c r="O125" s="39">
        <v>0</v>
      </c>
      <c r="P125" s="39">
        <v>0</v>
      </c>
      <c r="Q125" s="39">
        <v>0</v>
      </c>
      <c r="R125" s="39">
        <v>0</v>
      </c>
      <c r="S125" s="39">
        <v>0</v>
      </c>
      <c r="T125" s="39">
        <v>0</v>
      </c>
      <c r="U125" s="39">
        <v>0</v>
      </c>
      <c r="V125" s="39">
        <v>0</v>
      </c>
      <c r="W125">
        <v>3.2781340000000103E-2</v>
      </c>
      <c r="X125">
        <v>5.78646799999998E-2</v>
      </c>
      <c r="Y125">
        <v>8.0876059999999902E-2</v>
      </c>
      <c r="Z125">
        <v>0.10767549999999999</v>
      </c>
      <c r="AA125">
        <v>0.133978499999999</v>
      </c>
      <c r="AB125">
        <v>0.156042029999999</v>
      </c>
      <c r="AC125">
        <v>0.17209867000000001</v>
      </c>
      <c r="AD125">
        <v>0.19130896999999999</v>
      </c>
      <c r="AE125">
        <v>0.203665079999999</v>
      </c>
      <c r="AF125">
        <v>0.20921526999999901</v>
      </c>
      <c r="AG125">
        <v>0.20869773999999999</v>
      </c>
      <c r="AH125">
        <v>0.20394749000000001</v>
      </c>
      <c r="AI125">
        <v>0.195778749999999</v>
      </c>
      <c r="AJ125">
        <v>0.18550141000000001</v>
      </c>
      <c r="AK125">
        <v>0.17387875999999999</v>
      </c>
      <c r="AL125">
        <v>0.16140592000000001</v>
      </c>
      <c r="AM125">
        <v>0.14840250999999899</v>
      </c>
      <c r="AN125">
        <v>0.13594722000000001</v>
      </c>
      <c r="AO125" s="39">
        <v>0.124176499999999</v>
      </c>
      <c r="AP125" s="39">
        <v>0.113067689999999</v>
      </c>
      <c r="AQ125" s="39">
        <v>0.10254607</v>
      </c>
      <c r="AR125">
        <v>9.2567819999999995E-2</v>
      </c>
      <c r="AS125">
        <v>8.30228199999999E-2</v>
      </c>
      <c r="AT125" s="39">
        <v>7.4007609999999793E-2</v>
      </c>
      <c r="AU125">
        <v>6.5685760000000107E-2</v>
      </c>
      <c r="AV125">
        <v>5.8077379999999998E-2</v>
      </c>
      <c r="AW125">
        <v>5.1182070000000197E-2</v>
      </c>
    </row>
    <row r="126" spans="2:50" x14ac:dyDescent="0.25">
      <c r="B126" t="s">
        <v>225</v>
      </c>
      <c r="C126">
        <v>0</v>
      </c>
      <c r="D126" s="39">
        <v>0</v>
      </c>
      <c r="E126" s="39">
        <v>0</v>
      </c>
      <c r="F126" s="39">
        <v>0</v>
      </c>
      <c r="G126" s="39">
        <v>0</v>
      </c>
      <c r="H126" s="39">
        <v>0</v>
      </c>
      <c r="I126" s="39">
        <v>0</v>
      </c>
      <c r="J126" s="39">
        <v>0</v>
      </c>
      <c r="K126" s="39">
        <v>0</v>
      </c>
      <c r="L126" s="39">
        <v>0</v>
      </c>
      <c r="M126" s="39">
        <v>0</v>
      </c>
      <c r="N126" s="39">
        <v>0</v>
      </c>
      <c r="O126" s="39">
        <v>0</v>
      </c>
      <c r="P126" s="39">
        <v>0</v>
      </c>
      <c r="Q126">
        <v>0</v>
      </c>
      <c r="R126" s="39">
        <v>0</v>
      </c>
      <c r="S126">
        <v>0</v>
      </c>
      <c r="T126">
        <v>0</v>
      </c>
      <c r="U126" s="39">
        <v>0</v>
      </c>
      <c r="V126">
        <v>0</v>
      </c>
      <c r="W126">
        <v>-7.7282748054963102E-2</v>
      </c>
      <c r="X126">
        <v>-8.2896285334088604E-2</v>
      </c>
      <c r="Y126">
        <v>-8.8401387505665494E-2</v>
      </c>
      <c r="Z126">
        <v>-0.100413899158235</v>
      </c>
      <c r="AA126">
        <v>-0.105846436614043</v>
      </c>
      <c r="AB126">
        <v>-9.9517326182929605E-2</v>
      </c>
      <c r="AC126">
        <v>-8.0961091847131503E-2</v>
      </c>
      <c r="AD126">
        <v>-5.8691180836667398E-2</v>
      </c>
      <c r="AE126">
        <v>-1.4900861296174199E-2</v>
      </c>
      <c r="AF126">
        <v>3.7382739244273801E-2</v>
      </c>
      <c r="AG126">
        <v>9.5177708823090901E-2</v>
      </c>
      <c r="AH126">
        <v>0.15466331607953901</v>
      </c>
      <c r="AI126">
        <v>0.21352332116198999</v>
      </c>
      <c r="AJ126">
        <v>0.26993568030946302</v>
      </c>
      <c r="AK126">
        <v>0.32380853286470002</v>
      </c>
      <c r="AL126">
        <v>0.37543908430817102</v>
      </c>
      <c r="AM126">
        <v>0.42547369823500097</v>
      </c>
      <c r="AN126">
        <v>0.47023292037425801</v>
      </c>
      <c r="AO126" s="39">
        <v>0.51345796655347598</v>
      </c>
      <c r="AP126">
        <v>0.55572349928552001</v>
      </c>
      <c r="AQ126">
        <v>0.59775855929493604</v>
      </c>
      <c r="AR126">
        <v>0.64033925730463404</v>
      </c>
      <c r="AS126">
        <v>0.68384814485895595</v>
      </c>
      <c r="AT126">
        <v>0.72816802763177002</v>
      </c>
      <c r="AU126">
        <v>0.77350344237285795</v>
      </c>
      <c r="AV126">
        <v>0.82005039884801501</v>
      </c>
      <c r="AW126">
        <v>0.86738118010326604</v>
      </c>
    </row>
    <row r="127" spans="2:50" x14ac:dyDescent="0.25">
      <c r="B127" t="s">
        <v>226</v>
      </c>
      <c r="C127">
        <v>0</v>
      </c>
      <c r="D127" s="39">
        <v>0</v>
      </c>
      <c r="E127" s="39">
        <v>0</v>
      </c>
      <c r="F127" s="39">
        <v>0</v>
      </c>
      <c r="G127" s="39">
        <v>0</v>
      </c>
      <c r="H127" s="39">
        <v>0</v>
      </c>
      <c r="I127" s="39">
        <v>0</v>
      </c>
      <c r="J127" s="39">
        <v>0</v>
      </c>
      <c r="K127" s="39">
        <v>0</v>
      </c>
      <c r="L127" s="39">
        <v>0</v>
      </c>
      <c r="M127" s="39">
        <v>0</v>
      </c>
      <c r="N127" s="39">
        <v>0</v>
      </c>
      <c r="O127" s="39">
        <v>0</v>
      </c>
      <c r="P127" s="39">
        <v>0</v>
      </c>
      <c r="Q127" s="39">
        <v>0</v>
      </c>
      <c r="R127" s="39">
        <v>0</v>
      </c>
      <c r="S127">
        <v>0</v>
      </c>
      <c r="T127">
        <v>0</v>
      </c>
      <c r="U127">
        <v>0</v>
      </c>
      <c r="V127">
        <v>0</v>
      </c>
      <c r="W127">
        <v>5.9885879999999697E-2</v>
      </c>
      <c r="X127" s="39">
        <v>4.0815289999999997E-2</v>
      </c>
      <c r="Y127">
        <v>3.47469500000002E-2</v>
      </c>
      <c r="Z127">
        <v>3.4748290000000098E-2</v>
      </c>
      <c r="AA127">
        <v>4.33195799999994E-2</v>
      </c>
      <c r="AB127">
        <v>5.6572469999999903E-2</v>
      </c>
      <c r="AC127">
        <v>7.0038770000000597E-2</v>
      </c>
      <c r="AD127">
        <v>8.3585369999999895E-2</v>
      </c>
      <c r="AE127">
        <v>0.10082808</v>
      </c>
      <c r="AF127">
        <v>0.11366803</v>
      </c>
      <c r="AG127">
        <v>0.11984697</v>
      </c>
      <c r="AH127">
        <v>0.120408379999999</v>
      </c>
      <c r="AI127">
        <v>0.116810619999999</v>
      </c>
      <c r="AJ127">
        <v>0.109989929999999</v>
      </c>
      <c r="AK127">
        <v>0.101549609999999</v>
      </c>
      <c r="AL127">
        <v>9.2409230000000106E-2</v>
      </c>
      <c r="AM127">
        <v>8.3201169999999894E-2</v>
      </c>
      <c r="AN127">
        <v>7.3655989999999893E-2</v>
      </c>
      <c r="AO127">
        <v>6.4568519999999893E-2</v>
      </c>
      <c r="AP127">
        <v>5.6684419999999902E-2</v>
      </c>
      <c r="AQ127">
        <v>5.0152619999999697E-2</v>
      </c>
      <c r="AR127">
        <v>4.4876399999999997E-2</v>
      </c>
      <c r="AS127">
        <v>4.0560199999999803E-2</v>
      </c>
      <c r="AT127">
        <v>3.7348489999999797E-2</v>
      </c>
      <c r="AU127">
        <v>3.4920419999999799E-2</v>
      </c>
      <c r="AV127">
        <v>3.3503690000000197E-2</v>
      </c>
      <c r="AW127">
        <v>3.3269639999999802E-2</v>
      </c>
    </row>
    <row r="128" spans="2:50" x14ac:dyDescent="0.25">
      <c r="B128" t="s">
        <v>227</v>
      </c>
      <c r="C128">
        <v>96.864598598298898</v>
      </c>
      <c r="D128">
        <v>98.419791060536795</v>
      </c>
      <c r="E128">
        <v>100</v>
      </c>
      <c r="F128">
        <v>102.455608913492</v>
      </c>
      <c r="G128">
        <v>102.399367204478</v>
      </c>
      <c r="H128">
        <v>99.208547055198807</v>
      </c>
      <c r="I128">
        <v>101.40292409970201</v>
      </c>
      <c r="J128">
        <v>103.50515667803</v>
      </c>
      <c r="K128">
        <v>103.84559681374699</v>
      </c>
      <c r="L128">
        <v>104.22545159069</v>
      </c>
      <c r="M128">
        <v>105.23833984669101</v>
      </c>
      <c r="N128">
        <v>105.950012728781</v>
      </c>
      <c r="O128">
        <v>108.73553708038099</v>
      </c>
      <c r="P128">
        <v>111.657207079004</v>
      </c>
      <c r="Q128">
        <v>114.69277142368</v>
      </c>
      <c r="R128">
        <v>117.814241489452</v>
      </c>
      <c r="S128">
        <v>121.21571299388199</v>
      </c>
      <c r="T128">
        <v>123.507344927701</v>
      </c>
      <c r="U128">
        <v>125.30448089053201</v>
      </c>
      <c r="V128">
        <v>127.507628958987</v>
      </c>
      <c r="W128">
        <v>129.03546312212501</v>
      </c>
      <c r="X128">
        <v>130.162212251846</v>
      </c>
      <c r="Y128">
        <v>130.98845479123901</v>
      </c>
      <c r="Z128">
        <v>132.06386560454899</v>
      </c>
      <c r="AA128">
        <v>133.28345409716101</v>
      </c>
      <c r="AB128">
        <v>134.62589916702501</v>
      </c>
      <c r="AC128">
        <v>136.102016748719</v>
      </c>
      <c r="AD128">
        <v>137.73149040026499</v>
      </c>
      <c r="AE128">
        <v>139.414042542293</v>
      </c>
      <c r="AF128">
        <v>141.164600950449</v>
      </c>
      <c r="AG128">
        <v>142.974626030157</v>
      </c>
      <c r="AH128">
        <v>144.877770201879</v>
      </c>
      <c r="AI128">
        <v>146.79105831649801</v>
      </c>
      <c r="AJ128">
        <v>148.758238271647</v>
      </c>
      <c r="AK128">
        <v>150.82469871790201</v>
      </c>
      <c r="AL128">
        <v>152.946764179589</v>
      </c>
      <c r="AM128">
        <v>155.115878906891</v>
      </c>
      <c r="AN128">
        <v>157.36907630261101</v>
      </c>
      <c r="AO128">
        <v>159.67534206412401</v>
      </c>
      <c r="AP128">
        <v>162.03527299484301</v>
      </c>
      <c r="AQ128">
        <v>164.47664653972799</v>
      </c>
      <c r="AR128">
        <v>166.92180168376299</v>
      </c>
      <c r="AS128">
        <v>169.41544418658799</v>
      </c>
      <c r="AT128">
        <v>171.94135838993901</v>
      </c>
      <c r="AU128">
        <v>174.47713968402499</v>
      </c>
      <c r="AV128">
        <v>177.03432700583201</v>
      </c>
      <c r="AW128">
        <v>179.77300890104701</v>
      </c>
      <c r="AX128">
        <v>178.52723229718001</v>
      </c>
    </row>
    <row r="129" spans="2:50" x14ac:dyDescent="0.25">
      <c r="B129" t="s">
        <v>228</v>
      </c>
      <c r="C129">
        <v>0</v>
      </c>
      <c r="D129" s="39">
        <v>0</v>
      </c>
      <c r="E129" s="39">
        <v>0</v>
      </c>
      <c r="F129" s="39">
        <v>0</v>
      </c>
      <c r="G129" s="39">
        <v>0</v>
      </c>
      <c r="H129" s="39">
        <v>0</v>
      </c>
      <c r="I129" s="39">
        <v>0</v>
      </c>
      <c r="J129" s="39">
        <v>0</v>
      </c>
      <c r="K129" s="39">
        <v>0</v>
      </c>
      <c r="L129" s="39">
        <v>0</v>
      </c>
      <c r="M129" s="39">
        <v>0</v>
      </c>
      <c r="N129" s="39">
        <v>0</v>
      </c>
      <c r="O129" s="39">
        <v>0</v>
      </c>
      <c r="P129" s="39">
        <v>0</v>
      </c>
      <c r="Q129" s="3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0.136750781155248</v>
      </c>
      <c r="X129">
        <v>0.101890121642411</v>
      </c>
      <c r="Y129">
        <v>-4.7706722654528001E-2</v>
      </c>
      <c r="Z129">
        <v>-0.192067380449645</v>
      </c>
      <c r="AA129">
        <v>-0.33832182087221102</v>
      </c>
      <c r="AB129">
        <v>-0.48453948790574403</v>
      </c>
      <c r="AC129">
        <v>-0.62501918170707604</v>
      </c>
      <c r="AD129">
        <v>-0.61775599188452701</v>
      </c>
      <c r="AE129">
        <v>-0.65164906011505597</v>
      </c>
      <c r="AF129">
        <v>-0.68938417302383204</v>
      </c>
      <c r="AG129">
        <v>-0.72589192375909195</v>
      </c>
      <c r="AH129">
        <v>-0.75797523650716903</v>
      </c>
      <c r="AI129">
        <v>-0.78254553110682601</v>
      </c>
      <c r="AJ129">
        <v>-0.80493379778155905</v>
      </c>
      <c r="AK129">
        <v>-0.82605278809524396</v>
      </c>
      <c r="AL129">
        <v>-0.84662869927337703</v>
      </c>
      <c r="AM129">
        <v>-0.86692438949074102</v>
      </c>
      <c r="AN129">
        <v>-0.88998583049032498</v>
      </c>
      <c r="AO129">
        <v>-0.91591763576379603</v>
      </c>
      <c r="AP129">
        <v>-0.94355077225447503</v>
      </c>
      <c r="AQ129">
        <v>-0.97256782019214905</v>
      </c>
      <c r="AR129">
        <v>-1.0032000375053201</v>
      </c>
      <c r="AS129">
        <v>-1.0623171227580801</v>
      </c>
      <c r="AT129">
        <v>-1.1252788389177899</v>
      </c>
      <c r="AU129">
        <v>-1.18842480090142</v>
      </c>
      <c r="AV129">
        <v>-1.25094054098838</v>
      </c>
      <c r="AW129">
        <v>-1.3115479987111101</v>
      </c>
    </row>
    <row r="130" spans="2:50" x14ac:dyDescent="0.25">
      <c r="B130" t="s">
        <v>229</v>
      </c>
      <c r="C130">
        <v>96.864644374863701</v>
      </c>
      <c r="D130">
        <v>98.419837572059095</v>
      </c>
      <c r="E130">
        <v>100</v>
      </c>
      <c r="F130">
        <v>99.524770448917394</v>
      </c>
      <c r="G130">
        <v>95.217527717827295</v>
      </c>
      <c r="H130">
        <v>90.011484573824603</v>
      </c>
      <c r="I130">
        <v>90.191338270310794</v>
      </c>
      <c r="J130">
        <v>88.578239783982497</v>
      </c>
      <c r="K130">
        <v>84.454000936524395</v>
      </c>
      <c r="L130">
        <v>82.069033151250096</v>
      </c>
      <c r="M130">
        <v>81.055511390368494</v>
      </c>
      <c r="N130">
        <v>80.587811449170701</v>
      </c>
      <c r="O130">
        <v>79.995264661143494</v>
      </c>
      <c r="P130">
        <v>77.782390397971099</v>
      </c>
      <c r="Q130">
        <v>74.6907544610076</v>
      </c>
      <c r="R130">
        <v>72.434481130819904</v>
      </c>
      <c r="S130">
        <v>71.131226898731398</v>
      </c>
      <c r="T130">
        <v>70.275498899203697</v>
      </c>
      <c r="U130">
        <v>69.443422414922097</v>
      </c>
      <c r="V130">
        <v>68.815712552905595</v>
      </c>
      <c r="W130">
        <v>67.882188654685507</v>
      </c>
      <c r="X130">
        <v>66.657228466391203</v>
      </c>
      <c r="Y130">
        <v>65.854966790776501</v>
      </c>
      <c r="Z130">
        <v>65.375181586164601</v>
      </c>
      <c r="AA130">
        <v>65.090546488369995</v>
      </c>
      <c r="AB130">
        <v>64.941315373672495</v>
      </c>
      <c r="AC130">
        <v>64.883806141129796</v>
      </c>
      <c r="AD130">
        <v>64.833253420254294</v>
      </c>
      <c r="AE130">
        <v>64.743425154338297</v>
      </c>
      <c r="AF130">
        <v>64.563713839572799</v>
      </c>
      <c r="AG130">
        <v>64.427509630326497</v>
      </c>
      <c r="AH130">
        <v>64.301196918873202</v>
      </c>
      <c r="AI130">
        <v>64.174702743163607</v>
      </c>
      <c r="AJ130">
        <v>64.028049054312604</v>
      </c>
      <c r="AK130">
        <v>63.8940342756704</v>
      </c>
      <c r="AL130">
        <v>63.762373433661899</v>
      </c>
      <c r="AM130">
        <v>63.627077915832203</v>
      </c>
      <c r="AN130">
        <v>63.496965146540099</v>
      </c>
      <c r="AO130">
        <v>63.356417991588103</v>
      </c>
      <c r="AP130">
        <v>63.2155945635389</v>
      </c>
      <c r="AQ130">
        <v>63.097632307526503</v>
      </c>
      <c r="AR130">
        <v>62.973530162692398</v>
      </c>
      <c r="AS130">
        <v>63.0012381531496</v>
      </c>
      <c r="AT130">
        <v>63.072527640711201</v>
      </c>
      <c r="AU130">
        <v>63.159096782528302</v>
      </c>
      <c r="AV130">
        <v>63.266083966214303</v>
      </c>
      <c r="AW130">
        <v>63.472500534861297</v>
      </c>
      <c r="AX130">
        <v>9.0244863084901095</v>
      </c>
    </row>
    <row r="131" spans="2:50" x14ac:dyDescent="0.25">
      <c r="B131" t="s">
        <v>230</v>
      </c>
      <c r="C131">
        <v>651205.12405279896</v>
      </c>
      <c r="D131">
        <v>661660.432957732</v>
      </c>
      <c r="E131">
        <v>672283.60519999999</v>
      </c>
      <c r="F131">
        <v>690896.37410000002</v>
      </c>
      <c r="G131">
        <v>678646.05559999996</v>
      </c>
      <c r="H131">
        <v>619860.19369999995</v>
      </c>
      <c r="I131">
        <v>636890.51679999998</v>
      </c>
      <c r="J131">
        <v>654754.78399999999</v>
      </c>
      <c r="K131">
        <v>646020.29150000005</v>
      </c>
      <c r="L131">
        <v>638622.86010000005</v>
      </c>
      <c r="M131">
        <v>642658.90190000006</v>
      </c>
      <c r="N131">
        <v>650685.63809999998</v>
      </c>
      <c r="O131">
        <v>673858.21580000001</v>
      </c>
      <c r="P131">
        <v>697906.66760000004</v>
      </c>
      <c r="Q131">
        <v>722865.58970000001</v>
      </c>
      <c r="R131">
        <v>748771.05859999999</v>
      </c>
      <c r="S131">
        <v>774984.78830000001</v>
      </c>
      <c r="T131">
        <v>791762.9963</v>
      </c>
      <c r="U131">
        <v>802857.0845</v>
      </c>
      <c r="V131">
        <v>815533.15780000004</v>
      </c>
      <c r="W131">
        <v>824274.53390000004</v>
      </c>
      <c r="X131">
        <v>831024.75829999999</v>
      </c>
      <c r="Y131">
        <v>837118.75300000003</v>
      </c>
      <c r="Z131">
        <v>844824.09420000005</v>
      </c>
      <c r="AA131">
        <v>853669.00170000002</v>
      </c>
      <c r="AB131">
        <v>863555.76729999995</v>
      </c>
      <c r="AC131">
        <v>874479.08019999997</v>
      </c>
      <c r="AD131">
        <v>886593.65509999997</v>
      </c>
      <c r="AE131">
        <v>899280.53200000001</v>
      </c>
      <c r="AF131">
        <v>912532.94099999999</v>
      </c>
      <c r="AG131">
        <v>926248.98759999999</v>
      </c>
      <c r="AH131">
        <v>940513.74190000002</v>
      </c>
      <c r="AI131">
        <v>954943.35549999995</v>
      </c>
      <c r="AJ131">
        <v>969707.52020000003</v>
      </c>
      <c r="AK131">
        <v>985000.81319999998</v>
      </c>
      <c r="AL131">
        <v>1000656.697</v>
      </c>
      <c r="AM131">
        <v>1016651.974</v>
      </c>
      <c r="AN131">
        <v>1033119.552</v>
      </c>
      <c r="AO131">
        <v>1049945.4450000001</v>
      </c>
      <c r="AP131">
        <v>1067132.6839999999</v>
      </c>
      <c r="AQ131">
        <v>1084785.7439999999</v>
      </c>
      <c r="AR131">
        <v>1102567.8629999999</v>
      </c>
      <c r="AS131">
        <v>1120604.936</v>
      </c>
      <c r="AT131">
        <v>1138830.45</v>
      </c>
      <c r="AU131">
        <v>1157138.1680000001</v>
      </c>
      <c r="AV131">
        <v>1175566.3060000001</v>
      </c>
      <c r="AW131">
        <v>1194761.679</v>
      </c>
    </row>
    <row r="132" spans="2:50" x14ac:dyDescent="0.25">
      <c r="B132" t="s">
        <v>231</v>
      </c>
      <c r="C132">
        <v>11699515.674308199</v>
      </c>
      <c r="D132">
        <v>11887355.182774801</v>
      </c>
      <c r="E132">
        <v>12078210.52</v>
      </c>
      <c r="F132">
        <v>12394981.560000001</v>
      </c>
      <c r="G132">
        <v>12131674.470000001</v>
      </c>
      <c r="H132">
        <v>11025625.220000001</v>
      </c>
      <c r="I132">
        <v>11249492.449999999</v>
      </c>
      <c r="J132">
        <v>11677302.66</v>
      </c>
      <c r="K132">
        <v>11476637.82</v>
      </c>
      <c r="L132">
        <v>11294711.949999999</v>
      </c>
      <c r="M132">
        <v>11344965.75</v>
      </c>
      <c r="N132">
        <v>11448802.85</v>
      </c>
      <c r="O132">
        <v>11882016.42</v>
      </c>
      <c r="P132">
        <v>12332159.07</v>
      </c>
      <c r="Q132">
        <v>12799915.810000001</v>
      </c>
      <c r="R132">
        <v>13286001.220000001</v>
      </c>
      <c r="S132">
        <v>13910093.939999999</v>
      </c>
      <c r="T132">
        <v>14042141.939999999</v>
      </c>
      <c r="U132">
        <v>14137142.810000001</v>
      </c>
      <c r="V132">
        <v>14584186.460000001</v>
      </c>
      <c r="W132">
        <v>14796895.539999999</v>
      </c>
      <c r="X132">
        <v>14918026.310000001</v>
      </c>
      <c r="Y132">
        <v>14874935.57</v>
      </c>
      <c r="Z132">
        <v>14924424.57</v>
      </c>
      <c r="AA132">
        <v>14982648.369999999</v>
      </c>
      <c r="AB132">
        <v>15040194.720000001</v>
      </c>
      <c r="AC132">
        <v>15109530.560000001</v>
      </c>
      <c r="AD132">
        <v>15225096.85</v>
      </c>
      <c r="AE132">
        <v>15327470.51</v>
      </c>
      <c r="AF132">
        <v>15431490.869999999</v>
      </c>
      <c r="AG132">
        <v>15539604.25</v>
      </c>
      <c r="AH132">
        <v>15680473.560000001</v>
      </c>
      <c r="AI132">
        <v>15789693.92</v>
      </c>
      <c r="AJ132">
        <v>15890111.32</v>
      </c>
      <c r="AK132">
        <v>16026849.470000001</v>
      </c>
      <c r="AL132">
        <v>16165007.710000001</v>
      </c>
      <c r="AM132">
        <v>16298718.859999999</v>
      </c>
      <c r="AN132">
        <v>16455265.880000001</v>
      </c>
      <c r="AO132">
        <v>16602367.390000001</v>
      </c>
      <c r="AP132">
        <v>16755632.869999999</v>
      </c>
      <c r="AQ132">
        <v>16944732.059999999</v>
      </c>
      <c r="AR132">
        <v>17116790.59</v>
      </c>
      <c r="AS132">
        <v>17299857.32</v>
      </c>
      <c r="AT132">
        <v>17497554.489999998</v>
      </c>
      <c r="AU132">
        <v>17686725.620000001</v>
      </c>
      <c r="AV132">
        <v>17877323.43</v>
      </c>
      <c r="AW132">
        <v>18190704.489999998</v>
      </c>
    </row>
    <row r="133" spans="2:50" x14ac:dyDescent="0.25">
      <c r="B133" t="s">
        <v>232</v>
      </c>
      <c r="C133">
        <v>12350720.798361</v>
      </c>
      <c r="D133">
        <v>12549015.615732601</v>
      </c>
      <c r="E133">
        <v>12750494.119999999</v>
      </c>
      <c r="F133">
        <v>13085877.93</v>
      </c>
      <c r="G133">
        <v>12810320.52</v>
      </c>
      <c r="H133">
        <v>11645485.41</v>
      </c>
      <c r="I133">
        <v>11886382.970000001</v>
      </c>
      <c r="J133">
        <v>12332057.449999999</v>
      </c>
      <c r="K133">
        <v>12122658.109999999</v>
      </c>
      <c r="L133">
        <v>11933334.810000001</v>
      </c>
      <c r="M133">
        <v>11987624.65</v>
      </c>
      <c r="N133">
        <v>12099488.49</v>
      </c>
      <c r="O133">
        <v>12555874.640000001</v>
      </c>
      <c r="P133">
        <v>13030065.74</v>
      </c>
      <c r="Q133">
        <v>13522781.4</v>
      </c>
      <c r="R133">
        <v>14034772.27</v>
      </c>
      <c r="S133">
        <v>14685078.73</v>
      </c>
      <c r="T133">
        <v>14833904.939999999</v>
      </c>
      <c r="U133">
        <v>14939999.890000001</v>
      </c>
      <c r="V133">
        <v>15399719.619999999</v>
      </c>
      <c r="W133">
        <v>15621170.08</v>
      </c>
      <c r="X133">
        <v>15749051.060000001</v>
      </c>
      <c r="Y133">
        <v>15712054.32</v>
      </c>
      <c r="Z133">
        <v>15769248.66</v>
      </c>
      <c r="AA133">
        <v>15836317.369999999</v>
      </c>
      <c r="AB133">
        <v>15903750.49</v>
      </c>
      <c r="AC133">
        <v>15984009.640000001</v>
      </c>
      <c r="AD133">
        <v>16111690.51</v>
      </c>
      <c r="AE133">
        <v>16226751.039999999</v>
      </c>
      <c r="AF133">
        <v>16344023.82</v>
      </c>
      <c r="AG133">
        <v>16465853.24</v>
      </c>
      <c r="AH133">
        <v>16620987.310000001</v>
      </c>
      <c r="AI133">
        <v>16744637.279999999</v>
      </c>
      <c r="AJ133">
        <v>16859818.84</v>
      </c>
      <c r="AK133">
        <v>17011850.280000001</v>
      </c>
      <c r="AL133">
        <v>17165664.41</v>
      </c>
      <c r="AM133">
        <v>17315370.829999998</v>
      </c>
      <c r="AN133">
        <v>17488385.43</v>
      </c>
      <c r="AO133">
        <v>17652312.829999998</v>
      </c>
      <c r="AP133">
        <v>17822765.550000001</v>
      </c>
      <c r="AQ133">
        <v>18029517.800000001</v>
      </c>
      <c r="AR133">
        <v>18219358.449999999</v>
      </c>
      <c r="AS133">
        <v>18420462.25</v>
      </c>
      <c r="AT133">
        <v>18636384.940000001</v>
      </c>
      <c r="AU133">
        <v>18843863.789999999</v>
      </c>
      <c r="AV133">
        <v>19052889.73</v>
      </c>
      <c r="AW133">
        <v>19385466.16</v>
      </c>
    </row>
    <row r="134" spans="2:50" x14ac:dyDescent="0.25">
      <c r="B134" t="s">
        <v>233</v>
      </c>
      <c r="C134">
        <v>155811501.157125</v>
      </c>
      <c r="D134">
        <v>158313105.20686001</v>
      </c>
      <c r="E134">
        <v>160854873.30000001</v>
      </c>
      <c r="F134">
        <v>157807746.59999999</v>
      </c>
      <c r="G134">
        <v>153187986.09999999</v>
      </c>
      <c r="H134">
        <v>152677500.59999999</v>
      </c>
      <c r="I134">
        <v>149418415.90000001</v>
      </c>
      <c r="J134">
        <v>145571137.80000001</v>
      </c>
      <c r="K134">
        <v>141027233.40000001</v>
      </c>
      <c r="L134">
        <v>137577301.69999999</v>
      </c>
      <c r="M134">
        <v>134662807.40000001</v>
      </c>
      <c r="N134">
        <v>133305934.90000001</v>
      </c>
      <c r="O134">
        <v>131374181.09999999</v>
      </c>
      <c r="P134">
        <v>127808619.5</v>
      </c>
      <c r="Q134">
        <v>123194867</v>
      </c>
      <c r="R134">
        <v>119587800.2</v>
      </c>
      <c r="S134">
        <v>119252672.8</v>
      </c>
      <c r="T134">
        <v>117324462.7</v>
      </c>
      <c r="U134">
        <v>115093136.2</v>
      </c>
      <c r="V134">
        <v>112562842.5</v>
      </c>
      <c r="W134">
        <v>109717335.5</v>
      </c>
      <c r="X134">
        <v>106625809.09999999</v>
      </c>
      <c r="Y134">
        <v>104196318.09999999</v>
      </c>
      <c r="Z134">
        <v>101971908.59999999</v>
      </c>
      <c r="AA134">
        <v>99905888.099999994</v>
      </c>
      <c r="AB134">
        <v>97931909.469999999</v>
      </c>
      <c r="AC134">
        <v>95996073.340000004</v>
      </c>
      <c r="AD134">
        <v>94006307.129999995</v>
      </c>
      <c r="AE134">
        <v>91944345.329999998</v>
      </c>
      <c r="AF134">
        <v>89811483.700000003</v>
      </c>
      <c r="AG134">
        <v>87600422.129999995</v>
      </c>
      <c r="AH134">
        <v>85324438.879999995</v>
      </c>
      <c r="AI134">
        <v>83058825.730000004</v>
      </c>
      <c r="AJ134">
        <v>80732324.260000005</v>
      </c>
      <c r="AK134">
        <v>78358322.189999998</v>
      </c>
      <c r="AL134">
        <v>75943089.959999904</v>
      </c>
      <c r="AM134">
        <v>73499543.150000006</v>
      </c>
      <c r="AN134">
        <v>71009289.310000002</v>
      </c>
      <c r="AO134">
        <v>68521142.819999903</v>
      </c>
      <c r="AP134">
        <v>66045895.530000001</v>
      </c>
      <c r="AQ134">
        <v>63599987.18</v>
      </c>
      <c r="AR134">
        <v>61190509.520000003</v>
      </c>
      <c r="AS134">
        <v>58822524.079999998</v>
      </c>
      <c r="AT134">
        <v>56512501.460000001</v>
      </c>
      <c r="AU134">
        <v>54264150.640000001</v>
      </c>
      <c r="AV134">
        <v>52084889.109999999</v>
      </c>
      <c r="AW134">
        <v>49997939.259999998</v>
      </c>
    </row>
    <row r="135" spans="2:50" x14ac:dyDescent="0.25">
      <c r="B135" t="s">
        <v>234</v>
      </c>
      <c r="C135">
        <v>1098851.8998263199</v>
      </c>
      <c r="D135">
        <v>1116494.32251175</v>
      </c>
      <c r="E135">
        <v>1134420</v>
      </c>
      <c r="F135">
        <v>1107035.436</v>
      </c>
      <c r="G135">
        <v>1077983.4369999999</v>
      </c>
      <c r="H135">
        <v>1048549.7610000001</v>
      </c>
      <c r="I135">
        <v>1024274.508</v>
      </c>
      <c r="J135">
        <v>1000122.357</v>
      </c>
      <c r="K135">
        <v>973364.59050000005</v>
      </c>
      <c r="L135">
        <v>944193.53119999997</v>
      </c>
      <c r="M135">
        <v>916029.28610000003</v>
      </c>
      <c r="N135">
        <v>891648.6679</v>
      </c>
      <c r="O135">
        <v>873772.1801</v>
      </c>
      <c r="P135">
        <v>859502.30440000002</v>
      </c>
      <c r="Q135">
        <v>843858.21719999996</v>
      </c>
      <c r="R135">
        <v>821927.66929999995</v>
      </c>
      <c r="S135">
        <v>800012.61659999995</v>
      </c>
      <c r="T135">
        <v>779185.16599999997</v>
      </c>
      <c r="U135">
        <v>758653.53029999998</v>
      </c>
      <c r="V135">
        <v>734892.7659</v>
      </c>
      <c r="W135">
        <v>710307.59389999998</v>
      </c>
      <c r="X135">
        <v>684060.63340000005</v>
      </c>
      <c r="Y135">
        <v>658178.66940000001</v>
      </c>
      <c r="Z135">
        <v>634557.11600000004</v>
      </c>
      <c r="AA135">
        <v>613794.66370000003</v>
      </c>
      <c r="AB135">
        <v>595673.23439999996</v>
      </c>
      <c r="AC135">
        <v>579747.30500000005</v>
      </c>
      <c r="AD135">
        <v>565589.90060000005</v>
      </c>
      <c r="AE135">
        <v>552821.68359999999</v>
      </c>
      <c r="AF135">
        <v>541139.56819999998</v>
      </c>
      <c r="AG135">
        <v>530325.26610000001</v>
      </c>
      <c r="AH135">
        <v>520238.8198</v>
      </c>
      <c r="AI135">
        <v>510731.96220000001</v>
      </c>
      <c r="AJ135">
        <v>501643.74369999999</v>
      </c>
      <c r="AK135">
        <v>492884.61680000002</v>
      </c>
      <c r="AL135">
        <v>484392.6642</v>
      </c>
      <c r="AM135">
        <v>476123.34970000002</v>
      </c>
      <c r="AN135">
        <v>468043.02179999999</v>
      </c>
      <c r="AO135">
        <v>460083.08470000001</v>
      </c>
      <c r="AP135">
        <v>452208.08620000002</v>
      </c>
      <c r="AQ135">
        <v>444416.38219999999</v>
      </c>
      <c r="AR135">
        <v>436699.85009999998</v>
      </c>
      <c r="AS135">
        <v>429048.06640000001</v>
      </c>
      <c r="AT135">
        <v>421431.02730000002</v>
      </c>
      <c r="AU135">
        <v>413826.53850000002</v>
      </c>
      <c r="AV135">
        <v>406226.3677</v>
      </c>
      <c r="AW135">
        <v>398737.07169999997</v>
      </c>
    </row>
    <row r="136" spans="2:50" x14ac:dyDescent="0.25">
      <c r="B136" t="s">
        <v>235</v>
      </c>
      <c r="C136">
        <v>1098851.8998263199</v>
      </c>
      <c r="D136">
        <v>1116494.32251175</v>
      </c>
      <c r="E136">
        <v>1134420</v>
      </c>
      <c r="F136">
        <v>1107035.436</v>
      </c>
      <c r="G136">
        <v>1077983.4369999999</v>
      </c>
      <c r="H136">
        <v>1048549.7610000001</v>
      </c>
      <c r="I136">
        <v>1024274.508</v>
      </c>
      <c r="J136">
        <v>1000122.357</v>
      </c>
      <c r="K136">
        <v>973364.59050000005</v>
      </c>
      <c r="L136">
        <v>944193.53119999997</v>
      </c>
      <c r="M136">
        <v>916029.28610000003</v>
      </c>
      <c r="N136">
        <v>891648.6679</v>
      </c>
      <c r="O136">
        <v>873772.1801</v>
      </c>
      <c r="P136">
        <v>859502.30440000002</v>
      </c>
      <c r="Q136">
        <v>843858.21719999996</v>
      </c>
      <c r="R136">
        <v>821927.66929999995</v>
      </c>
      <c r="S136">
        <v>800012.61659999995</v>
      </c>
      <c r="T136">
        <v>779185.16599999997</v>
      </c>
      <c r="U136">
        <v>758653.53029999998</v>
      </c>
      <c r="V136">
        <v>734892.7659</v>
      </c>
      <c r="W136">
        <v>710307.59389999998</v>
      </c>
      <c r="X136">
        <v>684060.63340000005</v>
      </c>
      <c r="Y136">
        <v>658178.66940000001</v>
      </c>
      <c r="Z136">
        <v>634557.11600000004</v>
      </c>
      <c r="AA136">
        <v>613794.66370000003</v>
      </c>
      <c r="AB136">
        <v>595673.23439999996</v>
      </c>
      <c r="AC136">
        <v>579747.30500000005</v>
      </c>
      <c r="AD136">
        <v>565589.90060000005</v>
      </c>
      <c r="AE136">
        <v>552821.68359999999</v>
      </c>
      <c r="AF136">
        <v>541139.56819999998</v>
      </c>
      <c r="AG136">
        <v>530325.26610000001</v>
      </c>
      <c r="AH136">
        <v>520238.8198</v>
      </c>
      <c r="AI136">
        <v>510731.96220000001</v>
      </c>
      <c r="AJ136">
        <v>501643.74369999999</v>
      </c>
      <c r="AK136">
        <v>492884.61680000002</v>
      </c>
      <c r="AL136">
        <v>484392.6642</v>
      </c>
      <c r="AM136">
        <v>476123.34970000002</v>
      </c>
      <c r="AN136">
        <v>468043.02179999999</v>
      </c>
      <c r="AO136">
        <v>460083.08470000001</v>
      </c>
      <c r="AP136">
        <v>452208.08620000002</v>
      </c>
      <c r="AQ136">
        <v>444416.38219999999</v>
      </c>
      <c r="AR136">
        <v>436699.85009999998</v>
      </c>
      <c r="AS136">
        <v>429048.06640000001</v>
      </c>
      <c r="AT136">
        <v>421431.02730000002</v>
      </c>
      <c r="AU136">
        <v>413826.53850000002</v>
      </c>
      <c r="AV136">
        <v>406226.3677</v>
      </c>
      <c r="AW136">
        <v>398737.07169999997</v>
      </c>
    </row>
    <row r="137" spans="2:50" x14ac:dyDescent="0.25">
      <c r="B137" t="s">
        <v>236</v>
      </c>
      <c r="C137">
        <v>116773651.530883</v>
      </c>
      <c r="D137">
        <v>118648490.27771901</v>
      </c>
      <c r="E137">
        <v>120553430.2</v>
      </c>
      <c r="F137">
        <v>118020003.40000001</v>
      </c>
      <c r="G137">
        <v>114447618</v>
      </c>
      <c r="H137">
        <v>114347056.7</v>
      </c>
      <c r="I137">
        <v>111317291.90000001</v>
      </c>
      <c r="J137">
        <v>108395858.8</v>
      </c>
      <c r="K137">
        <v>105272722.09999999</v>
      </c>
      <c r="L137">
        <v>102795200.90000001</v>
      </c>
      <c r="M137">
        <v>100555696</v>
      </c>
      <c r="N137">
        <v>99571667.599999994</v>
      </c>
      <c r="O137">
        <v>98532672.709999904</v>
      </c>
      <c r="P137">
        <v>96700459.129999995</v>
      </c>
      <c r="Q137">
        <v>94664728.060000002</v>
      </c>
      <c r="R137">
        <v>93585827.200000003</v>
      </c>
      <c r="S137">
        <v>95318139.200000003</v>
      </c>
      <c r="T137">
        <v>94277399.319999903</v>
      </c>
      <c r="U137">
        <v>92567364.769999996</v>
      </c>
      <c r="V137">
        <v>90594284.5</v>
      </c>
      <c r="W137">
        <v>88496090.879999995</v>
      </c>
      <c r="X137">
        <v>86217684.650000006</v>
      </c>
      <c r="Y137">
        <v>84346903.129999995</v>
      </c>
      <c r="Z137">
        <v>82661188.769999996</v>
      </c>
      <c r="AA137">
        <v>81092520.799999997</v>
      </c>
      <c r="AB137">
        <v>79574969.25</v>
      </c>
      <c r="AC137">
        <v>78055724.799999997</v>
      </c>
      <c r="AD137">
        <v>76460012.280000001</v>
      </c>
      <c r="AE137">
        <v>74783049.510000005</v>
      </c>
      <c r="AF137">
        <v>73016937.219999999</v>
      </c>
      <c r="AG137">
        <v>71159532.980000004</v>
      </c>
      <c r="AH137">
        <v>69218270.989999995</v>
      </c>
      <c r="AI137">
        <v>67165611.909999996</v>
      </c>
      <c r="AJ137">
        <v>65040076.5</v>
      </c>
      <c r="AK137">
        <v>62856331.399999999</v>
      </c>
      <c r="AL137">
        <v>60626571.990000002</v>
      </c>
      <c r="AM137">
        <v>58363768.960000001</v>
      </c>
      <c r="AN137">
        <v>56067432.380000003</v>
      </c>
      <c r="AO137">
        <v>53768842.640000001</v>
      </c>
      <c r="AP137">
        <v>51481824.329999998</v>
      </c>
      <c r="AQ137">
        <v>49222080.270000003</v>
      </c>
      <c r="AR137">
        <v>46999880.07</v>
      </c>
      <c r="AS137">
        <v>44819740.270000003</v>
      </c>
      <c r="AT137">
        <v>42700275.409999996</v>
      </c>
      <c r="AU137">
        <v>40646923.340000004</v>
      </c>
      <c r="AV137">
        <v>38666502.270000003</v>
      </c>
      <c r="AW137">
        <v>36773134.359999999</v>
      </c>
    </row>
    <row r="138" spans="2:50" x14ac:dyDescent="0.25">
      <c r="B138" t="s">
        <v>237</v>
      </c>
      <c r="C138">
        <v>116773651.530883</v>
      </c>
      <c r="D138">
        <v>118648490.27771901</v>
      </c>
      <c r="E138">
        <v>120553430.2</v>
      </c>
      <c r="F138">
        <v>118020003.40000001</v>
      </c>
      <c r="G138">
        <v>114447618</v>
      </c>
      <c r="H138">
        <v>114347056.7</v>
      </c>
      <c r="I138">
        <v>111317291.90000001</v>
      </c>
      <c r="J138">
        <v>108395858.8</v>
      </c>
      <c r="K138">
        <v>105272722.09999999</v>
      </c>
      <c r="L138">
        <v>102795200.90000001</v>
      </c>
      <c r="M138">
        <v>100555696</v>
      </c>
      <c r="N138">
        <v>99571667.599999994</v>
      </c>
      <c r="O138">
        <v>98532672.709999904</v>
      </c>
      <c r="P138">
        <v>96700459.129999995</v>
      </c>
      <c r="Q138">
        <v>94664728.060000002</v>
      </c>
      <c r="R138">
        <v>93585827.200000003</v>
      </c>
      <c r="S138">
        <v>95318139.200000003</v>
      </c>
      <c r="T138">
        <v>94277399.319999903</v>
      </c>
      <c r="U138">
        <v>92567364.769999996</v>
      </c>
      <c r="V138">
        <v>90594284.5</v>
      </c>
      <c r="W138">
        <v>88496090.879999995</v>
      </c>
      <c r="X138">
        <v>86217684.650000006</v>
      </c>
      <c r="Y138">
        <v>84346903.129999995</v>
      </c>
      <c r="Z138">
        <v>82661188.769999996</v>
      </c>
      <c r="AA138">
        <v>81092520.799999997</v>
      </c>
      <c r="AB138">
        <v>79574969.25</v>
      </c>
      <c r="AC138">
        <v>78055724.799999997</v>
      </c>
      <c r="AD138">
        <v>76460012.280000001</v>
      </c>
      <c r="AE138">
        <v>74783049.510000005</v>
      </c>
      <c r="AF138">
        <v>73016937.219999999</v>
      </c>
      <c r="AG138">
        <v>71159532.980000004</v>
      </c>
      <c r="AH138">
        <v>69218270.989999995</v>
      </c>
      <c r="AI138">
        <v>67165611.909999996</v>
      </c>
      <c r="AJ138">
        <v>65040076.5</v>
      </c>
      <c r="AK138">
        <v>62856331.399999999</v>
      </c>
      <c r="AL138">
        <v>60626571.990000002</v>
      </c>
      <c r="AM138">
        <v>58363768.960000001</v>
      </c>
      <c r="AN138">
        <v>56067432.380000003</v>
      </c>
      <c r="AO138">
        <v>53768842.640000001</v>
      </c>
      <c r="AP138">
        <v>51481824.329999998</v>
      </c>
      <c r="AQ138">
        <v>49222080.270000003</v>
      </c>
      <c r="AR138">
        <v>46999880.07</v>
      </c>
      <c r="AS138">
        <v>44819740.270000003</v>
      </c>
      <c r="AT138">
        <v>42700275.409999996</v>
      </c>
      <c r="AU138">
        <v>40646923.340000004</v>
      </c>
      <c r="AV138">
        <v>38666502.270000003</v>
      </c>
      <c r="AW138">
        <v>36773134.359999999</v>
      </c>
    </row>
    <row r="139" spans="2:50" x14ac:dyDescent="0.25">
      <c r="B139" t="s">
        <v>238</v>
      </c>
      <c r="C139">
        <v>37938997.726415001</v>
      </c>
      <c r="D139">
        <v>38548120.6066292</v>
      </c>
      <c r="E139">
        <v>39167023.149999999</v>
      </c>
      <c r="F139">
        <v>38680707.810000002</v>
      </c>
      <c r="G139">
        <v>37662384.700000003</v>
      </c>
      <c r="H139">
        <v>37281894.079999998</v>
      </c>
      <c r="I139">
        <v>37076849.560000002</v>
      </c>
      <c r="J139">
        <v>36175156.619999997</v>
      </c>
      <c r="K139">
        <v>34781146.75</v>
      </c>
      <c r="L139">
        <v>33837907.289999999</v>
      </c>
      <c r="M139">
        <v>33191082.16</v>
      </c>
      <c r="N139">
        <v>32842618.670000002</v>
      </c>
      <c r="O139">
        <v>31967736.190000001</v>
      </c>
      <c r="P139">
        <v>30248658.030000001</v>
      </c>
      <c r="Q139">
        <v>27686280.68</v>
      </c>
      <c r="R139">
        <v>25180045.300000001</v>
      </c>
      <c r="S139">
        <v>23134521.030000001</v>
      </c>
      <c r="T139">
        <v>22267878.219999999</v>
      </c>
      <c r="U139">
        <v>21767117.899999999</v>
      </c>
      <c r="V139">
        <v>21233665.219999999</v>
      </c>
      <c r="W139">
        <v>20510937.010000002</v>
      </c>
      <c r="X139">
        <v>19724063.859999999</v>
      </c>
      <c r="Y139">
        <v>19191236.34</v>
      </c>
      <c r="Z139">
        <v>18676162.73</v>
      </c>
      <c r="AA139">
        <v>18199572.640000001</v>
      </c>
      <c r="AB139">
        <v>17761266.98</v>
      </c>
      <c r="AC139">
        <v>17360601.239999998</v>
      </c>
      <c r="AD139">
        <v>16980704.949999999</v>
      </c>
      <c r="AE139">
        <v>16608474.130000001</v>
      </c>
      <c r="AF139">
        <v>16253406.91</v>
      </c>
      <c r="AG139">
        <v>15910563.880000001</v>
      </c>
      <c r="AH139">
        <v>15585929.07</v>
      </c>
      <c r="AI139">
        <v>15382481.859999999</v>
      </c>
      <c r="AJ139">
        <v>15190604.01</v>
      </c>
      <c r="AK139">
        <v>15009106.17</v>
      </c>
      <c r="AL139">
        <v>14832125.310000001</v>
      </c>
      <c r="AM139">
        <v>14659650.83</v>
      </c>
      <c r="AN139">
        <v>14473813.9</v>
      </c>
      <c r="AO139">
        <v>14292217.1</v>
      </c>
      <c r="AP139">
        <v>14111863.109999999</v>
      </c>
      <c r="AQ139">
        <v>13933490.529999999</v>
      </c>
      <c r="AR139">
        <v>13753929.6</v>
      </c>
      <c r="AS139">
        <v>13573735.74</v>
      </c>
      <c r="AT139">
        <v>13390795.029999999</v>
      </c>
      <c r="AU139">
        <v>13203400.76</v>
      </c>
      <c r="AV139">
        <v>13012160.470000001</v>
      </c>
      <c r="AW139">
        <v>12826067.83</v>
      </c>
    </row>
    <row r="140" spans="2:50" x14ac:dyDescent="0.25">
      <c r="B140" t="s">
        <v>239</v>
      </c>
      <c r="C140">
        <v>37938997.726415001</v>
      </c>
      <c r="D140">
        <v>38548120.6066292</v>
      </c>
      <c r="E140">
        <v>39167023.149999999</v>
      </c>
      <c r="F140">
        <v>38680707.810000002</v>
      </c>
      <c r="G140">
        <v>37662384.700000003</v>
      </c>
      <c r="H140">
        <v>37281894.079999998</v>
      </c>
      <c r="I140">
        <v>37076849.560000002</v>
      </c>
      <c r="J140">
        <v>36175156.619999997</v>
      </c>
      <c r="K140">
        <v>34781146.75</v>
      </c>
      <c r="L140">
        <v>33837907.289999999</v>
      </c>
      <c r="M140">
        <v>33191082.16</v>
      </c>
      <c r="N140">
        <v>32842618.670000002</v>
      </c>
      <c r="O140">
        <v>31967736.190000001</v>
      </c>
      <c r="P140">
        <v>30248658.030000001</v>
      </c>
      <c r="Q140">
        <v>27686280.68</v>
      </c>
      <c r="R140">
        <v>25180045.300000001</v>
      </c>
      <c r="S140">
        <v>23134521.030000001</v>
      </c>
      <c r="T140">
        <v>22267878.219999999</v>
      </c>
      <c r="U140">
        <v>21767117.899999999</v>
      </c>
      <c r="V140">
        <v>21233665.219999999</v>
      </c>
      <c r="W140">
        <v>20510937.010000002</v>
      </c>
      <c r="X140">
        <v>19724063.859999999</v>
      </c>
      <c r="Y140">
        <v>19191236.34</v>
      </c>
      <c r="Z140">
        <v>18676162.73</v>
      </c>
      <c r="AA140">
        <v>18199572.640000001</v>
      </c>
      <c r="AB140">
        <v>17761266.98</v>
      </c>
      <c r="AC140">
        <v>17360601.239999998</v>
      </c>
      <c r="AD140">
        <v>16980704.949999999</v>
      </c>
      <c r="AE140">
        <v>16608474.130000001</v>
      </c>
      <c r="AF140">
        <v>16253406.91</v>
      </c>
      <c r="AG140">
        <v>15910563.880000001</v>
      </c>
      <c r="AH140">
        <v>15585929.07</v>
      </c>
      <c r="AI140">
        <v>15382481.859999999</v>
      </c>
      <c r="AJ140">
        <v>15190604.01</v>
      </c>
      <c r="AK140">
        <v>15009106.17</v>
      </c>
      <c r="AL140">
        <v>14832125.310000001</v>
      </c>
      <c r="AM140">
        <v>14659650.83</v>
      </c>
      <c r="AN140">
        <v>14473813.9</v>
      </c>
      <c r="AO140">
        <v>14292217.1</v>
      </c>
      <c r="AP140">
        <v>14111863.109999999</v>
      </c>
      <c r="AQ140">
        <v>13933490.529999999</v>
      </c>
      <c r="AR140">
        <v>13753929.6</v>
      </c>
      <c r="AS140">
        <v>13573735.74</v>
      </c>
      <c r="AT140">
        <v>13390795.029999999</v>
      </c>
      <c r="AU140">
        <v>13203400.76</v>
      </c>
      <c r="AV140">
        <v>13012160.470000001</v>
      </c>
      <c r="AW140">
        <v>12826067.83</v>
      </c>
    </row>
    <row r="141" spans="2:50" x14ac:dyDescent="0.25">
      <c r="B141" t="s">
        <v>240</v>
      </c>
      <c r="C141">
        <v>7252609.7292197198</v>
      </c>
      <c r="D141">
        <v>7369052.7243454298</v>
      </c>
      <c r="E141">
        <v>7487365.2489999998</v>
      </c>
      <c r="F141">
        <v>7634585.7750000004</v>
      </c>
      <c r="G141">
        <v>7341872.341</v>
      </c>
      <c r="H141">
        <v>7407098.5290000001</v>
      </c>
      <c r="I141">
        <v>7687387.0829999996</v>
      </c>
      <c r="J141">
        <v>7403338.1569999997</v>
      </c>
      <c r="K141">
        <v>7209500.9029999999</v>
      </c>
      <c r="L141">
        <v>6837460.3509999998</v>
      </c>
      <c r="M141">
        <v>7104497.3600000003</v>
      </c>
      <c r="N141">
        <v>7206572.9400000004</v>
      </c>
      <c r="O141">
        <v>7510751.5599999996</v>
      </c>
      <c r="P141">
        <v>7635043.8710000003</v>
      </c>
      <c r="Q141">
        <v>7553610.2539999997</v>
      </c>
      <c r="R141">
        <v>7578005.3619999997</v>
      </c>
      <c r="S141">
        <v>7909109.0559999999</v>
      </c>
      <c r="T141">
        <v>8084867.4869999997</v>
      </c>
      <c r="U141">
        <v>8151921.4879999999</v>
      </c>
      <c r="V141">
        <v>8152421.6189999999</v>
      </c>
      <c r="W141">
        <v>8065410.2599999998</v>
      </c>
      <c r="X141">
        <v>7910369.2400000002</v>
      </c>
      <c r="Y141">
        <v>7853158.2429999998</v>
      </c>
      <c r="Z141">
        <v>7877634.1529999999</v>
      </c>
      <c r="AA141">
        <v>7959492.4950000001</v>
      </c>
      <c r="AB141">
        <v>8079106.3499999996</v>
      </c>
      <c r="AC141">
        <v>8222398.0810000002</v>
      </c>
      <c r="AD141">
        <v>8379312.6849999996</v>
      </c>
      <c r="AE141">
        <v>8538223.3629999999</v>
      </c>
      <c r="AF141">
        <v>8696744.0490000006</v>
      </c>
      <c r="AG141">
        <v>8853375.2489999998</v>
      </c>
      <c r="AH141">
        <v>9008979.38199999</v>
      </c>
      <c r="AI141">
        <v>9157900.0289999899</v>
      </c>
      <c r="AJ141">
        <v>9300332.7670000009</v>
      </c>
      <c r="AK141">
        <v>9438797.1270000003</v>
      </c>
      <c r="AL141">
        <v>9574206.6510000005</v>
      </c>
      <c r="AM141">
        <v>9707699.1689999998</v>
      </c>
      <c r="AN141">
        <v>9833942.6140000001</v>
      </c>
      <c r="AO141">
        <v>9957332.4440000001</v>
      </c>
      <c r="AP141">
        <v>10079210.58</v>
      </c>
      <c r="AQ141">
        <v>10201553.91</v>
      </c>
      <c r="AR141">
        <v>10323979.029999999</v>
      </c>
      <c r="AS141">
        <v>10444476.15</v>
      </c>
      <c r="AT141">
        <v>10564837.380000001</v>
      </c>
      <c r="AU141">
        <v>10686058.710000001</v>
      </c>
      <c r="AV141">
        <v>10809606.6</v>
      </c>
      <c r="AW141">
        <v>10940346.939999999</v>
      </c>
    </row>
    <row r="142" spans="2:50" x14ac:dyDescent="0.25">
      <c r="B142" t="s">
        <v>241</v>
      </c>
      <c r="C142">
        <v>11430890.812091799</v>
      </c>
      <c r="D142">
        <v>11614417.4615063</v>
      </c>
      <c r="E142">
        <v>11800890.689999999</v>
      </c>
      <c r="F142">
        <v>11866266.449999999</v>
      </c>
      <c r="G142">
        <v>11295774.640000001</v>
      </c>
      <c r="H142">
        <v>11328741.33</v>
      </c>
      <c r="I142">
        <v>11231452.689999999</v>
      </c>
      <c r="J142">
        <v>11068321.529999999</v>
      </c>
      <c r="K142">
        <v>10408494.439999999</v>
      </c>
      <c r="L142">
        <v>10066105.48</v>
      </c>
      <c r="M142">
        <v>10105674.65</v>
      </c>
      <c r="N142">
        <v>10278904.890000001</v>
      </c>
      <c r="O142">
        <v>9893603.2249999996</v>
      </c>
      <c r="P142">
        <v>9082260.6799999997</v>
      </c>
      <c r="Q142">
        <v>8083323.8099999996</v>
      </c>
      <c r="R142">
        <v>7309960.2740000002</v>
      </c>
      <c r="S142">
        <v>7054474.2680000002</v>
      </c>
      <c r="T142">
        <v>6939924.2199999997</v>
      </c>
      <c r="U142">
        <v>6895360.5930000003</v>
      </c>
      <c r="V142">
        <v>6882073.398</v>
      </c>
      <c r="W142">
        <v>6842274.9309999999</v>
      </c>
      <c r="X142">
        <v>6804689.9510000004</v>
      </c>
      <c r="Y142">
        <v>6842670.6349999998</v>
      </c>
      <c r="Z142">
        <v>6943555.4939999999</v>
      </c>
      <c r="AA142">
        <v>7085202.9649999999</v>
      </c>
      <c r="AB142">
        <v>7250608.5939999996</v>
      </c>
      <c r="AC142">
        <v>7428378.6940000001</v>
      </c>
      <c r="AD142">
        <v>7608576.9630000005</v>
      </c>
      <c r="AE142">
        <v>7780998.3880000003</v>
      </c>
      <c r="AF142">
        <v>7944264.2949999999</v>
      </c>
      <c r="AG142">
        <v>8097383.2460000003</v>
      </c>
      <c r="AH142">
        <v>8242636.3509999998</v>
      </c>
      <c r="AI142">
        <v>8396300.6879999898</v>
      </c>
      <c r="AJ142">
        <v>8544098.0720000006</v>
      </c>
      <c r="AK142">
        <v>8688174.1730000004</v>
      </c>
      <c r="AL142">
        <v>8829938.6390000004</v>
      </c>
      <c r="AM142">
        <v>8971101.9279999901</v>
      </c>
      <c r="AN142">
        <v>9105517.1089999899</v>
      </c>
      <c r="AO142">
        <v>9240654.5759999994</v>
      </c>
      <c r="AP142">
        <v>9377307.0170000009</v>
      </c>
      <c r="AQ142">
        <v>9516634.9370000008</v>
      </c>
      <c r="AR142">
        <v>9658942.4839999899</v>
      </c>
      <c r="AS142">
        <v>9802586.3790000007</v>
      </c>
      <c r="AT142">
        <v>9949707.0189999994</v>
      </c>
      <c r="AU142">
        <v>10101284.619999999</v>
      </c>
      <c r="AV142">
        <v>10258282.619999999</v>
      </c>
      <c r="AW142">
        <v>10423667.93</v>
      </c>
    </row>
    <row r="143" spans="2:50" x14ac:dyDescent="0.25">
      <c r="B143" t="s">
        <v>242</v>
      </c>
      <c r="C143">
        <v>1153462.4058594101</v>
      </c>
      <c r="D143">
        <v>1171981.6178834699</v>
      </c>
      <c r="E143">
        <v>1190798.162</v>
      </c>
      <c r="F143">
        <v>1152766.82</v>
      </c>
      <c r="G143">
        <v>1074478.2</v>
      </c>
      <c r="H143">
        <v>928581.74849999999</v>
      </c>
      <c r="I143">
        <v>976384.99219999998</v>
      </c>
      <c r="J143">
        <v>945070.41099999996</v>
      </c>
      <c r="K143">
        <v>889025.88170000003</v>
      </c>
      <c r="L143">
        <v>845045.70270000002</v>
      </c>
      <c r="M143">
        <v>831699.70220000006</v>
      </c>
      <c r="N143">
        <v>855151.97259999998</v>
      </c>
      <c r="O143">
        <v>852084.23250000004</v>
      </c>
      <c r="P143">
        <v>812403.94669999997</v>
      </c>
      <c r="Q143">
        <v>748244.85129999998</v>
      </c>
      <c r="R143">
        <v>691727.05929999996</v>
      </c>
      <c r="S143">
        <v>642483.58519999997</v>
      </c>
      <c r="T143">
        <v>606844.24459999998</v>
      </c>
      <c r="U143">
        <v>583346.89240000001</v>
      </c>
      <c r="V143">
        <v>568598.8504</v>
      </c>
      <c r="W143">
        <v>555312.13100000005</v>
      </c>
      <c r="X143">
        <v>543907.68099999998</v>
      </c>
      <c r="Y143">
        <v>543272.45120000001</v>
      </c>
      <c r="Z143">
        <v>547704.05020000006</v>
      </c>
      <c r="AA143">
        <v>554890.11769999994</v>
      </c>
      <c r="AB143">
        <v>563437.89009999996</v>
      </c>
      <c r="AC143">
        <v>572758.66749999998</v>
      </c>
      <c r="AD143">
        <v>582492.03090000001</v>
      </c>
      <c r="AE143">
        <v>591876.05680000002</v>
      </c>
      <c r="AF143">
        <v>601084.75470000005</v>
      </c>
      <c r="AG143">
        <v>610112.37239999999</v>
      </c>
      <c r="AH143">
        <v>619164.92039999994</v>
      </c>
      <c r="AI143">
        <v>630171.88989999995</v>
      </c>
      <c r="AJ143">
        <v>641272.40220000001</v>
      </c>
      <c r="AK143">
        <v>652455.00410000002</v>
      </c>
      <c r="AL143">
        <v>663637.37190000003</v>
      </c>
      <c r="AM143">
        <v>674808.64469999995</v>
      </c>
      <c r="AN143">
        <v>685448.66240000003</v>
      </c>
      <c r="AO143">
        <v>696013.13170000003</v>
      </c>
      <c r="AP143">
        <v>706438.33360000001</v>
      </c>
      <c r="AQ143">
        <v>716800.92169999995</v>
      </c>
      <c r="AR143">
        <v>727057.36600000004</v>
      </c>
      <c r="AS143">
        <v>737117.04890000005</v>
      </c>
      <c r="AT143">
        <v>747072.86549999996</v>
      </c>
      <c r="AU143">
        <v>756984.4791</v>
      </c>
      <c r="AV143">
        <v>766922.20649999997</v>
      </c>
      <c r="AW143">
        <v>777179.55839999998</v>
      </c>
    </row>
    <row r="144" spans="2:50" x14ac:dyDescent="0.25">
      <c r="B144" t="s">
        <v>243</v>
      </c>
      <c r="C144">
        <v>6213226.6268323902</v>
      </c>
      <c r="D144">
        <v>6312981.9900512798</v>
      </c>
      <c r="E144">
        <v>6414338.9579999996</v>
      </c>
      <c r="F144">
        <v>6445364.1849999996</v>
      </c>
      <c r="G144">
        <v>5911532.227</v>
      </c>
      <c r="H144">
        <v>5203173.7980000004</v>
      </c>
      <c r="I144">
        <v>5304031.7149999999</v>
      </c>
      <c r="J144">
        <v>5739548.4460000005</v>
      </c>
      <c r="K144">
        <v>5166077.2249999996</v>
      </c>
      <c r="L144">
        <v>4918228.5</v>
      </c>
      <c r="M144">
        <v>4998709.949</v>
      </c>
      <c r="N144">
        <v>5100882.9869999997</v>
      </c>
      <c r="O144">
        <v>5106126.341</v>
      </c>
      <c r="P144">
        <v>4860576.5159999998</v>
      </c>
      <c r="Q144">
        <v>4528666.8360000001</v>
      </c>
      <c r="R144">
        <v>4302654.2690000003</v>
      </c>
      <c r="S144">
        <v>4272921.3289999999</v>
      </c>
      <c r="T144">
        <v>4241815.585</v>
      </c>
      <c r="U144">
        <v>4235654.32</v>
      </c>
      <c r="V144">
        <v>4237509.5710000005</v>
      </c>
      <c r="W144">
        <v>4210113.08</v>
      </c>
      <c r="X144">
        <v>4164044.4810000001</v>
      </c>
      <c r="Y144">
        <v>4151850.5729999999</v>
      </c>
      <c r="Z144">
        <v>4179005.148</v>
      </c>
      <c r="AA144">
        <v>4234649.3650000002</v>
      </c>
      <c r="AB144">
        <v>4309413.2850000001</v>
      </c>
      <c r="AC144">
        <v>4396461.51</v>
      </c>
      <c r="AD144">
        <v>4488531.3870000001</v>
      </c>
      <c r="AE144">
        <v>4579323.0889999997</v>
      </c>
      <c r="AF144">
        <v>4668389.875</v>
      </c>
      <c r="AG144">
        <v>4755266.5959999999</v>
      </c>
      <c r="AH144">
        <v>4841506.4060000004</v>
      </c>
      <c r="AI144">
        <v>4926528.659</v>
      </c>
      <c r="AJ144">
        <v>5008974.0389999999</v>
      </c>
      <c r="AK144">
        <v>5091650.7089999998</v>
      </c>
      <c r="AL144">
        <v>5174442.5319999997</v>
      </c>
      <c r="AM144">
        <v>5257724.5190000003</v>
      </c>
      <c r="AN144">
        <v>5330604.1789999995</v>
      </c>
      <c r="AO144">
        <v>5396917.0049999999</v>
      </c>
      <c r="AP144">
        <v>5458464.4970000004</v>
      </c>
      <c r="AQ144">
        <v>5517328.0820000004</v>
      </c>
      <c r="AR144">
        <v>5572512.6880000001</v>
      </c>
      <c r="AS144">
        <v>5630754.5590000004</v>
      </c>
      <c r="AT144">
        <v>5692118.1090000002</v>
      </c>
      <c r="AU144">
        <v>5755559.7400000002</v>
      </c>
      <c r="AV144">
        <v>5821042.5959999999</v>
      </c>
      <c r="AW144">
        <v>5892597.3890000004</v>
      </c>
    </row>
    <row r="145" spans="2:49" x14ac:dyDescent="0.25">
      <c r="B145" t="s">
        <v>244</v>
      </c>
      <c r="C145">
        <v>19075228.1274589</v>
      </c>
      <c r="D145">
        <v>19381487.085102599</v>
      </c>
      <c r="E145">
        <v>19692663.129999999</v>
      </c>
      <c r="F145">
        <v>19848528.59</v>
      </c>
      <c r="G145">
        <v>18238974.23</v>
      </c>
      <c r="H145">
        <v>15905886.869999999</v>
      </c>
      <c r="I145">
        <v>16247646.630000001</v>
      </c>
      <c r="J145">
        <v>17794593.010000002</v>
      </c>
      <c r="K145">
        <v>15972015.789999999</v>
      </c>
      <c r="L145">
        <v>15208086.550000001</v>
      </c>
      <c r="M145">
        <v>15432340.539999999</v>
      </c>
      <c r="N145">
        <v>15548790.439999999</v>
      </c>
      <c r="O145">
        <v>15515157.720000001</v>
      </c>
      <c r="P145">
        <v>14881581.33</v>
      </c>
      <c r="Q145">
        <v>14064051.15</v>
      </c>
      <c r="R145">
        <v>13529478.359999999</v>
      </c>
      <c r="S145">
        <v>13670614.310000001</v>
      </c>
      <c r="T145">
        <v>13388375.300000001</v>
      </c>
      <c r="U145">
        <v>13264656.17</v>
      </c>
      <c r="V145">
        <v>13475669.460000001</v>
      </c>
      <c r="W145">
        <v>13457042.42</v>
      </c>
      <c r="X145">
        <v>13329619.949999999</v>
      </c>
      <c r="Y145">
        <v>13168223.85</v>
      </c>
      <c r="Z145">
        <v>13178643.73</v>
      </c>
      <c r="AA145">
        <v>13261392.960000001</v>
      </c>
      <c r="AB145">
        <v>13382817.310000001</v>
      </c>
      <c r="AC145">
        <v>13534194.859999999</v>
      </c>
      <c r="AD145">
        <v>13724504.91</v>
      </c>
      <c r="AE145">
        <v>13893443.550000001</v>
      </c>
      <c r="AF145">
        <v>14052733.630000001</v>
      </c>
      <c r="AG145">
        <v>14204765.550000001</v>
      </c>
      <c r="AH145">
        <v>14378164.26</v>
      </c>
      <c r="AI145">
        <v>14510410.810000001</v>
      </c>
      <c r="AJ145">
        <v>14623548.6</v>
      </c>
      <c r="AK145">
        <v>14763433.65</v>
      </c>
      <c r="AL145">
        <v>14900009.220000001</v>
      </c>
      <c r="AM145">
        <v>15028977.57</v>
      </c>
      <c r="AN145">
        <v>15137398.039999999</v>
      </c>
      <c r="AO145">
        <v>15208226.76</v>
      </c>
      <c r="AP145">
        <v>15262359.43</v>
      </c>
      <c r="AQ145">
        <v>15331889.800000001</v>
      </c>
      <c r="AR145">
        <v>15371822.220000001</v>
      </c>
      <c r="AS145">
        <v>15431056.74</v>
      </c>
      <c r="AT145">
        <v>15511807.539999999</v>
      </c>
      <c r="AU145">
        <v>15591242.99</v>
      </c>
      <c r="AV145">
        <v>15676908.539999999</v>
      </c>
      <c r="AW145">
        <v>15875707.1</v>
      </c>
    </row>
    <row r="146" spans="2:49" x14ac:dyDescent="0.25">
      <c r="B146" t="s">
        <v>245</v>
      </c>
      <c r="C146">
        <v>14430721.2592922</v>
      </c>
      <c r="D146">
        <v>14662411.1568592</v>
      </c>
      <c r="E146">
        <v>14897820.91</v>
      </c>
      <c r="F146">
        <v>14896693.470000001</v>
      </c>
      <c r="G146">
        <v>13890497.99</v>
      </c>
      <c r="H146">
        <v>12682375.42</v>
      </c>
      <c r="I146">
        <v>13187413.140000001</v>
      </c>
      <c r="J146">
        <v>12323646.74</v>
      </c>
      <c r="K146">
        <v>11251143.34</v>
      </c>
      <c r="L146">
        <v>11075116.109999999</v>
      </c>
      <c r="M146">
        <v>10991288.029999999</v>
      </c>
      <c r="N146">
        <v>11545297.380000001</v>
      </c>
      <c r="O146">
        <v>11244729.15</v>
      </c>
      <c r="P146">
        <v>10407825.76</v>
      </c>
      <c r="Q146">
        <v>9441683.3990000002</v>
      </c>
      <c r="R146">
        <v>8788419.8499999996</v>
      </c>
      <c r="S146">
        <v>8799272.2060000002</v>
      </c>
      <c r="T146">
        <v>8789080.1870000008</v>
      </c>
      <c r="U146">
        <v>8834476.7300000004</v>
      </c>
      <c r="V146">
        <v>8879110.18899999</v>
      </c>
      <c r="W146">
        <v>8838839.5590000004</v>
      </c>
      <c r="X146">
        <v>8743599.1769999899</v>
      </c>
      <c r="Y146">
        <v>8707015.398</v>
      </c>
      <c r="Z146">
        <v>8739717.4169999994</v>
      </c>
      <c r="AA146">
        <v>8826016.5260000005</v>
      </c>
      <c r="AB146">
        <v>8949219.6510000005</v>
      </c>
      <c r="AC146">
        <v>9095920.8100000005</v>
      </c>
      <c r="AD146">
        <v>9255874.9670000002</v>
      </c>
      <c r="AE146">
        <v>9414048.8719999995</v>
      </c>
      <c r="AF146">
        <v>9569125.6999999899</v>
      </c>
      <c r="AG146">
        <v>9720197.5500000007</v>
      </c>
      <c r="AH146">
        <v>9869810.62099999</v>
      </c>
      <c r="AI146">
        <v>10014750.01</v>
      </c>
      <c r="AJ146">
        <v>10155335.220000001</v>
      </c>
      <c r="AK146">
        <v>10296545.75</v>
      </c>
      <c r="AL146">
        <v>10438825.41</v>
      </c>
      <c r="AM146">
        <v>10582764.619999999</v>
      </c>
      <c r="AN146">
        <v>10715191.23</v>
      </c>
      <c r="AO146">
        <v>10842685.98</v>
      </c>
      <c r="AP146">
        <v>10967103.869999999</v>
      </c>
      <c r="AQ146">
        <v>11091248.039999999</v>
      </c>
      <c r="AR146">
        <v>11213496.51</v>
      </c>
      <c r="AS146">
        <v>11339468.220000001</v>
      </c>
      <c r="AT146">
        <v>11469902.17</v>
      </c>
      <c r="AU146">
        <v>11603999.439999999</v>
      </c>
      <c r="AV146">
        <v>11741994.02</v>
      </c>
      <c r="AW146">
        <v>11890251.85</v>
      </c>
    </row>
    <row r="147" spans="2:49" x14ac:dyDescent="0.25">
      <c r="B147" t="s">
        <v>246</v>
      </c>
      <c r="C147">
        <v>9280975.6555804294</v>
      </c>
      <c r="D147">
        <v>9429984.7217474096</v>
      </c>
      <c r="E147">
        <v>9581386.1769999899</v>
      </c>
      <c r="F147">
        <v>9625380.7939999998</v>
      </c>
      <c r="G147">
        <v>9428699.4010000005</v>
      </c>
      <c r="H147">
        <v>8845163.1669999994</v>
      </c>
      <c r="I147">
        <v>9118202.7449999899</v>
      </c>
      <c r="J147">
        <v>9030043.4979999997</v>
      </c>
      <c r="K147">
        <v>8681404.0559999999</v>
      </c>
      <c r="L147">
        <v>8706960.8300000001</v>
      </c>
      <c r="M147">
        <v>8724919.1919999998</v>
      </c>
      <c r="N147">
        <v>8945342.0999999996</v>
      </c>
      <c r="O147">
        <v>8852108.7630000003</v>
      </c>
      <c r="P147">
        <v>8564244.0179999899</v>
      </c>
      <c r="Q147">
        <v>8230475.04</v>
      </c>
      <c r="R147">
        <v>7993508.818</v>
      </c>
      <c r="S147">
        <v>7802125.2429999998</v>
      </c>
      <c r="T147">
        <v>7697903.7060000002</v>
      </c>
      <c r="U147">
        <v>7643992.7470000004</v>
      </c>
      <c r="V147">
        <v>7617813.642</v>
      </c>
      <c r="W147">
        <v>7550353.5530000003</v>
      </c>
      <c r="X147">
        <v>7462568.773</v>
      </c>
      <c r="Y147">
        <v>7442358.54</v>
      </c>
      <c r="Z147">
        <v>7465132.8080000002</v>
      </c>
      <c r="AA147">
        <v>7515272.1109999996</v>
      </c>
      <c r="AB147">
        <v>7582738.3320000004</v>
      </c>
      <c r="AC147">
        <v>7663231.8439999996</v>
      </c>
      <c r="AD147">
        <v>7754539.3870000001</v>
      </c>
      <c r="AE147">
        <v>7847041.0860000001</v>
      </c>
      <c r="AF147">
        <v>7941485.7290000003</v>
      </c>
      <c r="AG147">
        <v>8037059.148</v>
      </c>
      <c r="AH147">
        <v>8135588.3150000004</v>
      </c>
      <c r="AI147">
        <v>8254742.4550000001</v>
      </c>
      <c r="AJ147">
        <v>8376331.4689999996</v>
      </c>
      <c r="AK147">
        <v>8501308.7139999997</v>
      </c>
      <c r="AL147">
        <v>8628845.9989999998</v>
      </c>
      <c r="AM147">
        <v>8758998.0700000003</v>
      </c>
      <c r="AN147">
        <v>8881156.2510000002</v>
      </c>
      <c r="AO147">
        <v>9002270.1170000006</v>
      </c>
      <c r="AP147">
        <v>9122414.6999999899</v>
      </c>
      <c r="AQ147">
        <v>9242367.6510000005</v>
      </c>
      <c r="AR147">
        <v>9360849.1429999899</v>
      </c>
      <c r="AS147">
        <v>9480217.4360000007</v>
      </c>
      <c r="AT147">
        <v>9600742.9069999997</v>
      </c>
      <c r="AU147">
        <v>9721772.4069999997</v>
      </c>
      <c r="AV147">
        <v>9843217.1390000004</v>
      </c>
      <c r="AW147">
        <v>9967924.74599999</v>
      </c>
    </row>
    <row r="148" spans="2:49" x14ac:dyDescent="0.25">
      <c r="B148" t="s">
        <v>247</v>
      </c>
      <c r="C148">
        <v>10784142.4039852</v>
      </c>
      <c r="D148">
        <v>10957285.2985109</v>
      </c>
      <c r="E148">
        <v>11133208.449999999</v>
      </c>
      <c r="F148">
        <v>11198965.9</v>
      </c>
      <c r="G148">
        <v>11252678.84</v>
      </c>
      <c r="H148">
        <v>10507378.560000001</v>
      </c>
      <c r="I148">
        <v>10920687.970000001</v>
      </c>
      <c r="J148">
        <v>11079681.5</v>
      </c>
      <c r="K148">
        <v>10904854.060000001</v>
      </c>
      <c r="L148">
        <v>10897949.91</v>
      </c>
      <c r="M148">
        <v>10899966.18</v>
      </c>
      <c r="N148">
        <v>11045169.039999999</v>
      </c>
      <c r="O148">
        <v>11233156.630000001</v>
      </c>
      <c r="P148">
        <v>11278709.939999999</v>
      </c>
      <c r="Q148">
        <v>11218900.779999999</v>
      </c>
      <c r="R148">
        <v>11129355.99</v>
      </c>
      <c r="S148">
        <v>11224111.09</v>
      </c>
      <c r="T148">
        <v>11168462.470000001</v>
      </c>
      <c r="U148">
        <v>11111150.449999999</v>
      </c>
      <c r="V148">
        <v>11075685.640000001</v>
      </c>
      <c r="W148">
        <v>11005287.5</v>
      </c>
      <c r="X148">
        <v>10914609.67</v>
      </c>
      <c r="Y148">
        <v>10936662.289999999</v>
      </c>
      <c r="Z148">
        <v>11021305.699999999</v>
      </c>
      <c r="AA148">
        <v>11145934.76</v>
      </c>
      <c r="AB148">
        <v>11294686.43</v>
      </c>
      <c r="AC148">
        <v>11459663.300000001</v>
      </c>
      <c r="AD148">
        <v>11639041.029999999</v>
      </c>
      <c r="AE148">
        <v>11823966</v>
      </c>
      <c r="AF148">
        <v>12013760.34</v>
      </c>
      <c r="AG148">
        <v>12207153.449999999</v>
      </c>
      <c r="AH148">
        <v>12405078.189999999</v>
      </c>
      <c r="AI148">
        <v>12622926.710000001</v>
      </c>
      <c r="AJ148">
        <v>12843323.029999999</v>
      </c>
      <c r="AK148">
        <v>13066759.550000001</v>
      </c>
      <c r="AL148">
        <v>13293177.220000001</v>
      </c>
      <c r="AM148">
        <v>13522953.76</v>
      </c>
      <c r="AN148">
        <v>13746908.529999999</v>
      </c>
      <c r="AO148">
        <v>13972296.880000001</v>
      </c>
      <c r="AP148">
        <v>14199169.76</v>
      </c>
      <c r="AQ148">
        <v>14427749.310000001</v>
      </c>
      <c r="AR148">
        <v>14657692.48</v>
      </c>
      <c r="AS148">
        <v>14885953.130000001</v>
      </c>
      <c r="AT148">
        <v>15114056.77</v>
      </c>
      <c r="AU148">
        <v>15342571.109999999</v>
      </c>
      <c r="AV148">
        <v>15571987.35</v>
      </c>
      <c r="AW148">
        <v>15803332.52</v>
      </c>
    </row>
    <row r="149" spans="2:49" x14ac:dyDescent="0.25">
      <c r="B149" t="s">
        <v>248</v>
      </c>
      <c r="C149">
        <v>584137.44729637203</v>
      </c>
      <c r="D149">
        <v>593515.96295732597</v>
      </c>
      <c r="E149">
        <v>603045.05370000005</v>
      </c>
      <c r="F149">
        <v>616102.68350000004</v>
      </c>
      <c r="G149">
        <v>588410.30759999994</v>
      </c>
      <c r="H149">
        <v>503441.8505</v>
      </c>
      <c r="I149">
        <v>527921.8676</v>
      </c>
      <c r="J149">
        <v>534694.82479999994</v>
      </c>
      <c r="K149">
        <v>495019.016</v>
      </c>
      <c r="L149">
        <v>460395.34409999999</v>
      </c>
      <c r="M149">
        <v>446089.03879999998</v>
      </c>
      <c r="N149">
        <v>462853.4583</v>
      </c>
      <c r="O149">
        <v>454031.90720000002</v>
      </c>
      <c r="P149">
        <v>430594.4681</v>
      </c>
      <c r="Q149">
        <v>397946.15269999998</v>
      </c>
      <c r="R149">
        <v>367232.89720000001</v>
      </c>
      <c r="S149">
        <v>352973.30119999999</v>
      </c>
      <c r="T149">
        <v>340204.40529999998</v>
      </c>
      <c r="U149">
        <v>332552.04450000002</v>
      </c>
      <c r="V149">
        <v>328817.17920000001</v>
      </c>
      <c r="W149">
        <v>324156.36379999999</v>
      </c>
      <c r="X149">
        <v>319342.86930000002</v>
      </c>
      <c r="Y149">
        <v>318264.34720000002</v>
      </c>
      <c r="Z149">
        <v>319886.7574</v>
      </c>
      <c r="AA149">
        <v>322902.6102</v>
      </c>
      <c r="AB149">
        <v>326642.11109999998</v>
      </c>
      <c r="AC149">
        <v>330844.18410000001</v>
      </c>
      <c r="AD149">
        <v>335459.86749999999</v>
      </c>
      <c r="AE149">
        <v>339898.20490000001</v>
      </c>
      <c r="AF149">
        <v>344286.94069999998</v>
      </c>
      <c r="AG149">
        <v>348631.74670000002</v>
      </c>
      <c r="AH149">
        <v>353114.91070000001</v>
      </c>
      <c r="AI149">
        <v>358269.90120000002</v>
      </c>
      <c r="AJ149">
        <v>363459.6237</v>
      </c>
      <c r="AK149">
        <v>368846.20539999998</v>
      </c>
      <c r="AL149">
        <v>374287.11690000002</v>
      </c>
      <c r="AM149">
        <v>379767.21340000001</v>
      </c>
      <c r="AN149">
        <v>385020.33539999998</v>
      </c>
      <c r="AO149">
        <v>390213.23580000002</v>
      </c>
      <c r="AP149">
        <v>395389.60249999998</v>
      </c>
      <c r="AQ149">
        <v>400677.21419999999</v>
      </c>
      <c r="AR149">
        <v>405878.09029999998</v>
      </c>
      <c r="AS149">
        <v>411118.21189999999</v>
      </c>
      <c r="AT149">
        <v>416429.15769999998</v>
      </c>
      <c r="AU149">
        <v>421749.266</v>
      </c>
      <c r="AV149">
        <v>427129.97759999998</v>
      </c>
      <c r="AW149">
        <v>433071.60139999999</v>
      </c>
    </row>
    <row r="150" spans="2:49" x14ac:dyDescent="0.25">
      <c r="B150" t="s">
        <v>249</v>
      </c>
      <c r="C150">
        <v>22712835.5539211</v>
      </c>
      <c r="D150">
        <v>23077497.475414101</v>
      </c>
      <c r="E150">
        <v>23448014.239999998</v>
      </c>
      <c r="F150">
        <v>23507755.98</v>
      </c>
      <c r="G150">
        <v>20569090.199999999</v>
      </c>
      <c r="H150">
        <v>16809317.789999999</v>
      </c>
      <c r="I150">
        <v>18341391.32</v>
      </c>
      <c r="J150">
        <v>18149455.73</v>
      </c>
      <c r="K150">
        <v>17087712.07</v>
      </c>
      <c r="L150">
        <v>17624462.579999998</v>
      </c>
      <c r="M150">
        <v>18149876.629999999</v>
      </c>
      <c r="N150">
        <v>18013239.920000002</v>
      </c>
      <c r="O150">
        <v>16300201.119999999</v>
      </c>
      <c r="P150">
        <v>14394049.18</v>
      </c>
      <c r="Q150">
        <v>13061676.02</v>
      </c>
      <c r="R150">
        <v>12362728.119999999</v>
      </c>
      <c r="S150">
        <v>11871346.460000001</v>
      </c>
      <c r="T150">
        <v>11623884.800000001</v>
      </c>
      <c r="U150">
        <v>11596399.73</v>
      </c>
      <c r="V150">
        <v>11680208.609999999</v>
      </c>
      <c r="W150">
        <v>11750034.060000001</v>
      </c>
      <c r="X150">
        <v>11805435.16</v>
      </c>
      <c r="Y150">
        <v>11905365.6</v>
      </c>
      <c r="Z150">
        <v>12047790.15</v>
      </c>
      <c r="AA150">
        <v>12218010.890000001</v>
      </c>
      <c r="AB150">
        <v>12410227.210000001</v>
      </c>
      <c r="AC150">
        <v>12620682.51</v>
      </c>
      <c r="AD150">
        <v>12839825.75</v>
      </c>
      <c r="AE150">
        <v>13056740.789999999</v>
      </c>
      <c r="AF150">
        <v>13274501.539999999</v>
      </c>
      <c r="AG150">
        <v>13493273.07</v>
      </c>
      <c r="AH150">
        <v>13716735.529999999</v>
      </c>
      <c r="AI150">
        <v>13943647.970000001</v>
      </c>
      <c r="AJ150">
        <v>14172967.58</v>
      </c>
      <c r="AK150">
        <v>14409754.42</v>
      </c>
      <c r="AL150">
        <v>14651067.359999999</v>
      </c>
      <c r="AM150">
        <v>14896300.130000001</v>
      </c>
      <c r="AN150">
        <v>15138561.789999999</v>
      </c>
      <c r="AO150">
        <v>15378678.710000001</v>
      </c>
      <c r="AP150">
        <v>15617602.960000001</v>
      </c>
      <c r="AQ150">
        <v>15858657.859999999</v>
      </c>
      <c r="AR150">
        <v>16097023.789999999</v>
      </c>
      <c r="AS150">
        <v>16345892.630000001</v>
      </c>
      <c r="AT150">
        <v>16602897.73</v>
      </c>
      <c r="AU150">
        <v>16864752.629999999</v>
      </c>
      <c r="AV150">
        <v>17131429.390000001</v>
      </c>
      <c r="AW150">
        <v>17414833.940000001</v>
      </c>
    </row>
    <row r="151" spans="2:49" x14ac:dyDescent="0.25">
      <c r="B151" t="s">
        <v>250</v>
      </c>
      <c r="C151">
        <v>611949.61832884501</v>
      </c>
      <c r="D151">
        <v>621774.66739182698</v>
      </c>
      <c r="E151">
        <v>631757.4608</v>
      </c>
      <c r="F151">
        <v>623751.20849999995</v>
      </c>
      <c r="G151">
        <v>573270.86179999996</v>
      </c>
      <c r="H151">
        <v>484753.43530000001</v>
      </c>
      <c r="I151">
        <v>523318.37929999997</v>
      </c>
      <c r="J151">
        <v>514965.58130000002</v>
      </c>
      <c r="K151">
        <v>474703.80820000003</v>
      </c>
      <c r="L151">
        <v>453354.46759999997</v>
      </c>
      <c r="M151">
        <v>452628.96389999997</v>
      </c>
      <c r="N151">
        <v>433925.86580000003</v>
      </c>
      <c r="O151">
        <v>419564.14439999999</v>
      </c>
      <c r="P151">
        <v>387608.21460000001</v>
      </c>
      <c r="Q151">
        <v>341904.86249999999</v>
      </c>
      <c r="R151">
        <v>304506.80320000002</v>
      </c>
      <c r="S151">
        <v>279832.9106</v>
      </c>
      <c r="T151">
        <v>266109.63079999998</v>
      </c>
      <c r="U151">
        <v>257085.53</v>
      </c>
      <c r="V151">
        <v>251285.2279</v>
      </c>
      <c r="W151">
        <v>244995.26790000001</v>
      </c>
      <c r="X151">
        <v>239221.24840000001</v>
      </c>
      <c r="Y151">
        <v>238075.5073</v>
      </c>
      <c r="Z151">
        <v>239281.39379999999</v>
      </c>
      <c r="AA151">
        <v>241548.4595</v>
      </c>
      <c r="AB151">
        <v>244176.22029999999</v>
      </c>
      <c r="AC151">
        <v>246905.99600000001</v>
      </c>
      <c r="AD151">
        <v>249610.55600000001</v>
      </c>
      <c r="AE151">
        <v>251865.2942</v>
      </c>
      <c r="AF151">
        <v>253837.39129999999</v>
      </c>
      <c r="AG151">
        <v>255568.28880000001</v>
      </c>
      <c r="AH151">
        <v>257232.4271</v>
      </c>
      <c r="AI151">
        <v>260361.1354</v>
      </c>
      <c r="AJ151">
        <v>263555.77</v>
      </c>
      <c r="AK151">
        <v>266843.15669999999</v>
      </c>
      <c r="AL151">
        <v>270144.6899</v>
      </c>
      <c r="AM151">
        <v>273467.34000000003</v>
      </c>
      <c r="AN151">
        <v>276443.26059999998</v>
      </c>
      <c r="AO151">
        <v>279428.16080000001</v>
      </c>
      <c r="AP151">
        <v>282416.7341</v>
      </c>
      <c r="AQ151">
        <v>285443.26419999998</v>
      </c>
      <c r="AR151">
        <v>288453.9203</v>
      </c>
      <c r="AS151">
        <v>291408.03999999998</v>
      </c>
      <c r="AT151">
        <v>294343.967</v>
      </c>
      <c r="AU151">
        <v>297253.89789999998</v>
      </c>
      <c r="AV151">
        <v>300165.85450000002</v>
      </c>
      <c r="AW151">
        <v>303244.97279999999</v>
      </c>
    </row>
    <row r="152" spans="2:49" x14ac:dyDescent="0.25">
      <c r="B152" t="s">
        <v>251</v>
      </c>
      <c r="C152">
        <v>18607410.1111531</v>
      </c>
      <c r="D152">
        <v>18906158.099225</v>
      </c>
      <c r="E152">
        <v>19209702.579999998</v>
      </c>
      <c r="F152">
        <v>19459663.260000002</v>
      </c>
      <c r="G152">
        <v>18586822.690000001</v>
      </c>
      <c r="H152">
        <v>16926972.670000002</v>
      </c>
      <c r="I152">
        <v>17140289.629999999</v>
      </c>
      <c r="J152">
        <v>16949777.09</v>
      </c>
      <c r="K152">
        <v>16186002.51</v>
      </c>
      <c r="L152">
        <v>15735139.890000001</v>
      </c>
      <c r="M152">
        <v>15692941.810000001</v>
      </c>
      <c r="N152">
        <v>15857636.109999999</v>
      </c>
      <c r="O152">
        <v>15567798.48</v>
      </c>
      <c r="P152">
        <v>14863072.75</v>
      </c>
      <c r="Q152">
        <v>13871997.789999999</v>
      </c>
      <c r="R152">
        <v>13120362.82</v>
      </c>
      <c r="S152">
        <v>12775424.15</v>
      </c>
      <c r="T152">
        <v>12426429.42</v>
      </c>
      <c r="U152">
        <v>12284883.279999999</v>
      </c>
      <c r="V152">
        <v>12240119.43</v>
      </c>
      <c r="W152">
        <v>12147653.859999999</v>
      </c>
      <c r="X152">
        <v>12013465.49</v>
      </c>
      <c r="Y152">
        <v>11994547.060000001</v>
      </c>
      <c r="Z152">
        <v>12053202.66</v>
      </c>
      <c r="AA152">
        <v>12156023.42</v>
      </c>
      <c r="AB152">
        <v>12284219.550000001</v>
      </c>
      <c r="AC152">
        <v>12429033.24</v>
      </c>
      <c r="AD152">
        <v>12588536.6</v>
      </c>
      <c r="AE152">
        <v>12736303.08</v>
      </c>
      <c r="AF152">
        <v>12881840.83</v>
      </c>
      <c r="AG152">
        <v>13024814.699999999</v>
      </c>
      <c r="AH152">
        <v>13170245.710000001</v>
      </c>
      <c r="AI152">
        <v>13343380.74</v>
      </c>
      <c r="AJ152">
        <v>13517924.26</v>
      </c>
      <c r="AK152">
        <v>13697935.779999999</v>
      </c>
      <c r="AL152">
        <v>13880204.720000001</v>
      </c>
      <c r="AM152">
        <v>14064452.300000001</v>
      </c>
      <c r="AN152">
        <v>14240117.76</v>
      </c>
      <c r="AO152">
        <v>14420081.51</v>
      </c>
      <c r="AP152">
        <v>14602604.560000001</v>
      </c>
      <c r="AQ152">
        <v>14790454.359999999</v>
      </c>
      <c r="AR152">
        <v>14978748.970000001</v>
      </c>
      <c r="AS152">
        <v>15169928.58</v>
      </c>
      <c r="AT152">
        <v>15360662.33</v>
      </c>
      <c r="AU152">
        <v>15551888.66</v>
      </c>
      <c r="AV152">
        <v>15745196.4</v>
      </c>
      <c r="AW152">
        <v>15953224.359999999</v>
      </c>
    </row>
    <row r="153" spans="2:49" x14ac:dyDescent="0.25">
      <c r="B153" t="s">
        <v>252</v>
      </c>
      <c r="C153">
        <v>583438.23064318695</v>
      </c>
      <c r="D153">
        <v>592805.52015460597</v>
      </c>
      <c r="E153">
        <v>602323.20449999999</v>
      </c>
      <c r="F153">
        <v>620589.34750000003</v>
      </c>
      <c r="G153">
        <v>602140.97690000001</v>
      </c>
      <c r="H153">
        <v>534998.4375</v>
      </c>
      <c r="I153">
        <v>531265.89190000005</v>
      </c>
      <c r="J153">
        <v>545039.04539999994</v>
      </c>
      <c r="K153">
        <v>531245.67989999999</v>
      </c>
      <c r="L153">
        <v>522812.70069999999</v>
      </c>
      <c r="M153">
        <v>487961.01799999998</v>
      </c>
      <c r="N153">
        <v>445888.76260000002</v>
      </c>
      <c r="O153">
        <v>422425.69150000002</v>
      </c>
      <c r="P153">
        <v>404608.92170000001</v>
      </c>
      <c r="Q153">
        <v>382591.4069</v>
      </c>
      <c r="R153">
        <v>360711.8174</v>
      </c>
      <c r="S153">
        <v>340291.15480000002</v>
      </c>
      <c r="T153">
        <v>330918.54489999998</v>
      </c>
      <c r="U153">
        <v>330332.44620000001</v>
      </c>
      <c r="V153">
        <v>348171.05969999998</v>
      </c>
      <c r="W153">
        <v>357632.59409999999</v>
      </c>
      <c r="X153">
        <v>364183.2782</v>
      </c>
      <c r="Y153">
        <v>361577.86989999999</v>
      </c>
      <c r="Z153">
        <v>359803.95799999998</v>
      </c>
      <c r="AA153">
        <v>356387.85110000003</v>
      </c>
      <c r="AB153">
        <v>351657.22350000002</v>
      </c>
      <c r="AC153">
        <v>346749.03769999999</v>
      </c>
      <c r="AD153">
        <v>343751.35869999998</v>
      </c>
      <c r="AE153">
        <v>340059.78460000001</v>
      </c>
      <c r="AF153">
        <v>336368.17249999999</v>
      </c>
      <c r="AG153">
        <v>332743.42479999998</v>
      </c>
      <c r="AH153">
        <v>330321.83380000002</v>
      </c>
      <c r="AI153">
        <v>329015.2561</v>
      </c>
      <c r="AJ153">
        <v>327527.28529999999</v>
      </c>
      <c r="AK153">
        <v>327357.0148</v>
      </c>
      <c r="AL153">
        <v>327128.70819999999</v>
      </c>
      <c r="AM153">
        <v>326632.73269999999</v>
      </c>
      <c r="AN153">
        <v>326571.34490000003</v>
      </c>
      <c r="AO153">
        <v>326113.22399999999</v>
      </c>
      <c r="AP153">
        <v>325778.05910000001</v>
      </c>
      <c r="AQ153">
        <v>326594.47129999998</v>
      </c>
      <c r="AR153">
        <v>326698.43229999999</v>
      </c>
      <c r="AS153">
        <v>327137.38309999998</v>
      </c>
      <c r="AT153">
        <v>327999.62680000003</v>
      </c>
      <c r="AU153">
        <v>328436.73239999998</v>
      </c>
      <c r="AV153">
        <v>328787.3198</v>
      </c>
      <c r="AW153">
        <v>333202.42550000001</v>
      </c>
    </row>
    <row r="154" spans="2:49" x14ac:dyDescent="0.25">
      <c r="B154" t="s">
        <v>253</v>
      </c>
      <c r="C154">
        <v>1203838.10610542</v>
      </c>
      <c r="D154">
        <v>1223166.1162914101</v>
      </c>
      <c r="E154">
        <v>1242804.4439999999</v>
      </c>
      <c r="F154">
        <v>1270353.673</v>
      </c>
      <c r="G154">
        <v>1210701.1969999999</v>
      </c>
      <c r="H154">
        <v>1175687.4029999999</v>
      </c>
      <c r="I154">
        <v>1207932.612</v>
      </c>
      <c r="J154">
        <v>1179415.6100000001</v>
      </c>
      <c r="K154">
        <v>1123564.2080000001</v>
      </c>
      <c r="L154">
        <v>1131667.622</v>
      </c>
      <c r="M154">
        <v>1140121.193</v>
      </c>
      <c r="N154">
        <v>1111474.274</v>
      </c>
      <c r="O154">
        <v>1176904.0349999999</v>
      </c>
      <c r="P154">
        <v>1193143.1159999999</v>
      </c>
      <c r="Q154">
        <v>1163183.041</v>
      </c>
      <c r="R154">
        <v>1200703.4509999999</v>
      </c>
      <c r="S154">
        <v>1284232.1070000001</v>
      </c>
      <c r="T154">
        <v>1316899.923</v>
      </c>
      <c r="U154">
        <v>1327898.727</v>
      </c>
      <c r="V154">
        <v>1330939.1429999999</v>
      </c>
      <c r="W154">
        <v>1321912.8740000001</v>
      </c>
      <c r="X154">
        <v>1303807.2239999999</v>
      </c>
      <c r="Y154">
        <v>1303968.3430000001</v>
      </c>
      <c r="Z154">
        <v>1318498.216</v>
      </c>
      <c r="AA154">
        <v>1342682.254</v>
      </c>
      <c r="AB154">
        <v>1371011.5819999999</v>
      </c>
      <c r="AC154">
        <v>1400842.61</v>
      </c>
      <c r="AD154">
        <v>1428774.0120000001</v>
      </c>
      <c r="AE154">
        <v>1453955.7779999999</v>
      </c>
      <c r="AF154">
        <v>1476984.8589999999</v>
      </c>
      <c r="AG154">
        <v>1498420.764</v>
      </c>
      <c r="AH154">
        <v>1519084.023</v>
      </c>
      <c r="AI154">
        <v>1537741.574</v>
      </c>
      <c r="AJ154">
        <v>1555402.879</v>
      </c>
      <c r="AK154">
        <v>1572834.307</v>
      </c>
      <c r="AL154">
        <v>1590202.4080000001</v>
      </c>
      <c r="AM154">
        <v>1607547.0919999999</v>
      </c>
      <c r="AN154">
        <v>1624202.4739999999</v>
      </c>
      <c r="AO154">
        <v>1640578.838</v>
      </c>
      <c r="AP154">
        <v>1656763.9890000001</v>
      </c>
      <c r="AQ154">
        <v>1673110.2220000001</v>
      </c>
      <c r="AR154">
        <v>1689361.6869999999</v>
      </c>
      <c r="AS154">
        <v>1705047.645</v>
      </c>
      <c r="AT154">
        <v>1720570.338</v>
      </c>
      <c r="AU154">
        <v>1735994.784</v>
      </c>
      <c r="AV154">
        <v>1751510.7520000001</v>
      </c>
      <c r="AW154">
        <v>1768232.79</v>
      </c>
    </row>
    <row r="155" spans="2:49" x14ac:dyDescent="0.25">
      <c r="B155" t="s">
        <v>254</v>
      </c>
      <c r="C155">
        <v>3445488.6699329801</v>
      </c>
      <c r="D155">
        <v>3500807.1050036401</v>
      </c>
      <c r="E155">
        <v>3557013.6949999998</v>
      </c>
      <c r="F155">
        <v>3550814.2540000002</v>
      </c>
      <c r="G155">
        <v>3341672.9980000001</v>
      </c>
      <c r="H155">
        <v>3083927.9610000001</v>
      </c>
      <c r="I155">
        <v>3093375.8119999999</v>
      </c>
      <c r="J155">
        <v>2990268.0980000002</v>
      </c>
      <c r="K155">
        <v>2838940.6320000002</v>
      </c>
      <c r="L155">
        <v>2776528.9610000001</v>
      </c>
      <c r="M155">
        <v>2715441.98</v>
      </c>
      <c r="N155">
        <v>2528419.142</v>
      </c>
      <c r="O155">
        <v>2642205.2960000001</v>
      </c>
      <c r="P155">
        <v>2734491.22</v>
      </c>
      <c r="Q155">
        <v>2805823.02</v>
      </c>
      <c r="R155">
        <v>2900754.4350000001</v>
      </c>
      <c r="S155">
        <v>3025268.7829999998</v>
      </c>
      <c r="T155">
        <v>3057576.7379999999</v>
      </c>
      <c r="U155">
        <v>3072266.159</v>
      </c>
      <c r="V155">
        <v>3077362.5819999999</v>
      </c>
      <c r="W155">
        <v>3072385.9160000002</v>
      </c>
      <c r="X155">
        <v>3059193.5070000002</v>
      </c>
      <c r="Y155">
        <v>3057921.1239999998</v>
      </c>
      <c r="Z155">
        <v>3066832.4369999999</v>
      </c>
      <c r="AA155">
        <v>3083639.1749999998</v>
      </c>
      <c r="AB155">
        <v>3105396.676</v>
      </c>
      <c r="AC155">
        <v>3130193.3259999999</v>
      </c>
      <c r="AD155">
        <v>2977001.7429999998</v>
      </c>
      <c r="AE155">
        <v>2820911.04</v>
      </c>
      <c r="AF155">
        <v>2661833.52</v>
      </c>
      <c r="AG155">
        <v>2499743.3769999999</v>
      </c>
      <c r="AH155">
        <v>2335054.7969999998</v>
      </c>
      <c r="AI155">
        <v>2168079.557</v>
      </c>
      <c r="AJ155">
        <v>1998426.175</v>
      </c>
      <c r="AK155">
        <v>1826813.605</v>
      </c>
      <c r="AL155">
        <v>1653432.024</v>
      </c>
      <c r="AM155">
        <v>1478417.4680000001</v>
      </c>
      <c r="AN155">
        <v>1482799.3829999999</v>
      </c>
      <c r="AO155">
        <v>1487579.074</v>
      </c>
      <c r="AP155">
        <v>1492612.811</v>
      </c>
      <c r="AQ155" s="39">
        <v>1497962.95</v>
      </c>
      <c r="AR155" s="39">
        <v>1503445.8810000001</v>
      </c>
      <c r="AS155" s="39">
        <v>1508676.0220000001</v>
      </c>
      <c r="AT155" s="39">
        <v>1513993.7439999999</v>
      </c>
      <c r="AU155" s="39">
        <v>1519436.15</v>
      </c>
      <c r="AV155">
        <v>1525086.5619999999</v>
      </c>
      <c r="AW155">
        <v>1531514.895</v>
      </c>
    </row>
    <row r="156" spans="2:49" x14ac:dyDescent="0.25">
      <c r="B156" t="s">
        <v>255</v>
      </c>
      <c r="C156">
        <v>54169719.695498198</v>
      </c>
      <c r="D156">
        <v>55039432.066901699</v>
      </c>
      <c r="E156">
        <v>55923107.950000003</v>
      </c>
      <c r="F156">
        <v>55924560.789999999</v>
      </c>
      <c r="G156">
        <v>52790418.619999997</v>
      </c>
      <c r="H156">
        <v>48022388.149999999</v>
      </c>
      <c r="I156">
        <v>48292876.450000003</v>
      </c>
      <c r="J156">
        <v>47533118.380000003</v>
      </c>
      <c r="K156">
        <v>44912366.210000001</v>
      </c>
      <c r="L156">
        <v>43518792.039999999</v>
      </c>
      <c r="M156">
        <v>43018277.740000002</v>
      </c>
      <c r="N156">
        <v>41664240.439999998</v>
      </c>
      <c r="O156">
        <v>42883445.960000001</v>
      </c>
      <c r="P156">
        <v>43618963.869999997</v>
      </c>
      <c r="Q156">
        <v>43769320.25</v>
      </c>
      <c r="R156">
        <v>44374400.909999996</v>
      </c>
      <c r="S156">
        <v>46336981.399999999</v>
      </c>
      <c r="T156">
        <v>46863728.509999998</v>
      </c>
      <c r="U156">
        <v>47004053.119999997</v>
      </c>
      <c r="V156">
        <v>47051704.32</v>
      </c>
      <c r="W156">
        <v>46761347.289999999</v>
      </c>
      <c r="X156">
        <v>46172826.020000003</v>
      </c>
      <c r="Y156">
        <v>45863639.390000001</v>
      </c>
      <c r="Z156">
        <v>45811007.670000002</v>
      </c>
      <c r="AA156">
        <v>45967153.57</v>
      </c>
      <c r="AB156">
        <v>46295766.68</v>
      </c>
      <c r="AC156">
        <v>46772215.530000001</v>
      </c>
      <c r="AD156">
        <v>46846702</v>
      </c>
      <c r="AE156">
        <v>46989925.920000002</v>
      </c>
      <c r="AF156">
        <v>47196992.950000003</v>
      </c>
      <c r="AG156">
        <v>47453847.890000001</v>
      </c>
      <c r="AH156">
        <v>47757067.759999998</v>
      </c>
      <c r="AI156">
        <v>48062642.670000002</v>
      </c>
      <c r="AJ156">
        <v>48384994.420000002</v>
      </c>
      <c r="AK156">
        <v>48730097.090000004</v>
      </c>
      <c r="AL156">
        <v>49090924.469999999</v>
      </c>
      <c r="AM156">
        <v>49463946.460000001</v>
      </c>
      <c r="AN156">
        <v>49830208.420000002</v>
      </c>
      <c r="AO156">
        <v>50201867.07</v>
      </c>
      <c r="AP156">
        <v>50574863.640000001</v>
      </c>
      <c r="AQ156">
        <v>50952597.259999998</v>
      </c>
      <c r="AR156">
        <v>51320005.149999999</v>
      </c>
      <c r="AS156">
        <v>51673035.590000004</v>
      </c>
      <c r="AT156">
        <v>52009493.280000001</v>
      </c>
      <c r="AU156">
        <v>52329658.439999998</v>
      </c>
      <c r="AV156">
        <v>52636735.119999997</v>
      </c>
      <c r="AW156">
        <v>52959030.920000002</v>
      </c>
    </row>
    <row r="157" spans="2:49" x14ac:dyDescent="0.25">
      <c r="B157" t="s">
        <v>256</v>
      </c>
      <c r="C157">
        <v>1681202.1785921501</v>
      </c>
      <c r="D157">
        <v>1708194.4233697001</v>
      </c>
      <c r="E157">
        <v>1735620.037</v>
      </c>
      <c r="F157">
        <v>2101689.111</v>
      </c>
      <c r="G157">
        <v>1890645.2690000001</v>
      </c>
      <c r="H157">
        <v>1428113.9909999999</v>
      </c>
      <c r="I157">
        <v>1825541.1410000001</v>
      </c>
      <c r="J157">
        <v>1521195.0419999999</v>
      </c>
      <c r="K157">
        <v>1910332.7779999999</v>
      </c>
      <c r="L157">
        <v>1806213.09</v>
      </c>
      <c r="M157">
        <v>1908293.19</v>
      </c>
      <c r="N157">
        <v>2025260.2779999999</v>
      </c>
      <c r="O157">
        <v>2028639.2209999999</v>
      </c>
      <c r="P157">
        <v>2018631.878</v>
      </c>
      <c r="Q157">
        <v>1983932.28</v>
      </c>
      <c r="R157">
        <v>1959282.4140000001</v>
      </c>
      <c r="S157">
        <v>2193761.7310000001</v>
      </c>
      <c r="T157">
        <v>2151953.5380000002</v>
      </c>
      <c r="U157">
        <v>2116377.6430000002</v>
      </c>
      <c r="V157">
        <v>2088790.129</v>
      </c>
      <c r="W157">
        <v>2083400.3829999999</v>
      </c>
      <c r="X157">
        <v>2065683.301</v>
      </c>
      <c r="Y157">
        <v>2060721.1159999999</v>
      </c>
      <c r="Z157">
        <v>2065485.4469999999</v>
      </c>
      <c r="AA157">
        <v>2078166.01</v>
      </c>
      <c r="AB157">
        <v>2096999.324</v>
      </c>
      <c r="AC157">
        <v>2120743.5669999998</v>
      </c>
      <c r="AD157">
        <v>2149585.65</v>
      </c>
      <c r="AE157">
        <v>2180433.2940000002</v>
      </c>
      <c r="AF157">
        <v>2213193.6329999999</v>
      </c>
      <c r="AG157">
        <v>2247481.5240000002</v>
      </c>
      <c r="AH157">
        <v>2283298.12</v>
      </c>
      <c r="AI157">
        <v>2319748.665</v>
      </c>
      <c r="AJ157">
        <v>2356744.764</v>
      </c>
      <c r="AK157">
        <v>2394465.6839999999</v>
      </c>
      <c r="AL157">
        <v>2432756.1860000002</v>
      </c>
      <c r="AM157">
        <v>2471544.9870000002</v>
      </c>
      <c r="AN157">
        <v>2509965.6239999998</v>
      </c>
      <c r="AO157">
        <v>2548748.6669999999</v>
      </c>
      <c r="AP157">
        <v>2587757.906</v>
      </c>
      <c r="AQ157">
        <v>2627199.7740000002</v>
      </c>
      <c r="AR157">
        <v>2666674.4029999999</v>
      </c>
      <c r="AS157">
        <v>2706177.2590000001</v>
      </c>
      <c r="AT157">
        <v>2745549.5929999999</v>
      </c>
      <c r="AU157">
        <v>2784865.5090000001</v>
      </c>
      <c r="AV157">
        <v>2824275.0150000001</v>
      </c>
      <c r="AW157">
        <v>2864788.3369999998</v>
      </c>
    </row>
    <row r="158" spans="2:49" x14ac:dyDescent="0.25">
      <c r="B158" t="s">
        <v>257</v>
      </c>
      <c r="C158">
        <v>4024444.3979525198</v>
      </c>
      <c r="D158">
        <v>4089058.1545050698</v>
      </c>
      <c r="E158">
        <v>4154709.3059999999</v>
      </c>
      <c r="F158">
        <v>4299067.568</v>
      </c>
      <c r="G158">
        <v>4273092.2529999996</v>
      </c>
      <c r="H158">
        <v>3473859.9909999999</v>
      </c>
      <c r="I158">
        <v>3590062.2480000001</v>
      </c>
      <c r="J158">
        <v>3770475.0090000001</v>
      </c>
      <c r="K158">
        <v>3680221.5690000001</v>
      </c>
      <c r="L158">
        <v>3553327.2710000002</v>
      </c>
      <c r="M158">
        <v>3511905.4939999999</v>
      </c>
      <c r="N158">
        <v>3557492.6919999998</v>
      </c>
      <c r="O158">
        <v>3605957.3629999999</v>
      </c>
      <c r="P158">
        <v>3638772.548</v>
      </c>
      <c r="Q158">
        <v>3649843.8169999998</v>
      </c>
      <c r="R158">
        <v>3659509.523</v>
      </c>
      <c r="S158">
        <v>3774715.753</v>
      </c>
      <c r="T158">
        <v>3798092.2570000002</v>
      </c>
      <c r="U158">
        <v>3785431.1710000001</v>
      </c>
      <c r="V158">
        <v>3763856.9559999998</v>
      </c>
      <c r="W158">
        <v>3756459.227</v>
      </c>
      <c r="X158">
        <v>3728326.7540000002</v>
      </c>
      <c r="Y158">
        <v>3725150.0550000002</v>
      </c>
      <c r="Z158">
        <v>3738495.5929999999</v>
      </c>
      <c r="AA158">
        <v>3765486.9470000002</v>
      </c>
      <c r="AB158">
        <v>3802467.8620000002</v>
      </c>
      <c r="AC158">
        <v>3847126.5410000002</v>
      </c>
      <c r="AD158">
        <v>3898265.1340000001</v>
      </c>
      <c r="AE158">
        <v>3952523.2590000001</v>
      </c>
      <c r="AF158">
        <v>4008844.6639999999</v>
      </c>
      <c r="AG158">
        <v>4066521.1069999998</v>
      </c>
      <c r="AH158">
        <v>4125645.8289999999</v>
      </c>
      <c r="AI158">
        <v>4184842.318</v>
      </c>
      <c r="AJ158">
        <v>4244227.1830000002</v>
      </c>
      <c r="AK158">
        <v>4303983.2460000003</v>
      </c>
      <c r="AL158">
        <v>4364638.6239999998</v>
      </c>
      <c r="AM158">
        <v>4426253.8439999996</v>
      </c>
      <c r="AN158">
        <v>4486064.8250000002</v>
      </c>
      <c r="AO158">
        <v>4545546.5870000003</v>
      </c>
      <c r="AP158">
        <v>4604562.2649999997</v>
      </c>
      <c r="AQ158">
        <v>4663659.1940000001</v>
      </c>
      <c r="AR158">
        <v>4722503.8870000001</v>
      </c>
      <c r="AS158">
        <v>4782121.8669999996</v>
      </c>
      <c r="AT158">
        <v>4842594.5870000003</v>
      </c>
      <c r="AU158">
        <v>4903799.4960000003</v>
      </c>
      <c r="AV158">
        <v>4965618.6679999996</v>
      </c>
      <c r="AW158">
        <v>5029665.5949999997</v>
      </c>
    </row>
    <row r="159" spans="2:49" x14ac:dyDescent="0.25">
      <c r="B159" t="s">
        <v>258</v>
      </c>
      <c r="C159">
        <v>20645665.186372198</v>
      </c>
      <c r="D159">
        <v>20977138.018968999</v>
      </c>
      <c r="E159">
        <v>21313932.760000002</v>
      </c>
      <c r="F159">
        <v>22007927.59</v>
      </c>
      <c r="G159">
        <v>21824807.609999999</v>
      </c>
      <c r="H159">
        <v>21517977.260000002</v>
      </c>
      <c r="I159">
        <v>22148957.32</v>
      </c>
      <c r="J159">
        <v>21976704.07</v>
      </c>
      <c r="K159">
        <v>21137765.93</v>
      </c>
      <c r="L159">
        <v>20808873.780000001</v>
      </c>
      <c r="M159">
        <v>21164478.93</v>
      </c>
      <c r="N159">
        <v>22424218.68</v>
      </c>
      <c r="O159">
        <v>23022833.84</v>
      </c>
      <c r="P159">
        <v>21977302.27</v>
      </c>
      <c r="Q159">
        <v>19749130.579999998</v>
      </c>
      <c r="R159">
        <v>17759678.489999998</v>
      </c>
      <c r="S159">
        <v>16549419.289999999</v>
      </c>
      <c r="T159">
        <v>15751880.439999999</v>
      </c>
      <c r="U159">
        <v>15092376.369999999</v>
      </c>
      <c r="V159">
        <v>14584548.99</v>
      </c>
      <c r="W159">
        <v>14057707.32</v>
      </c>
      <c r="X159">
        <v>13375231.85</v>
      </c>
      <c r="Y159">
        <v>12861608.470000001</v>
      </c>
      <c r="Z159">
        <v>12427770.73</v>
      </c>
      <c r="AA159">
        <v>12017478.35</v>
      </c>
      <c r="AB159">
        <v>11610441.25</v>
      </c>
      <c r="AC159">
        <v>11208107.74</v>
      </c>
      <c r="AD159">
        <v>11099686.279999999</v>
      </c>
      <c r="AE159">
        <v>10888401.48</v>
      </c>
      <c r="AF159">
        <v>10641618.279999999</v>
      </c>
      <c r="AG159">
        <v>10384353.42</v>
      </c>
      <c r="AH159">
        <v>10128973.619999999</v>
      </c>
      <c r="AI159">
        <v>9919238.6750000007</v>
      </c>
      <c r="AJ159">
        <v>9714748.0840000007</v>
      </c>
      <c r="AK159">
        <v>9515220.2640000004</v>
      </c>
      <c r="AL159">
        <v>9319378.2679999899</v>
      </c>
      <c r="AM159">
        <v>9127450.6989999898</v>
      </c>
      <c r="AN159">
        <v>8929277.1469999999</v>
      </c>
      <c r="AO159">
        <v>8734347.1099999994</v>
      </c>
      <c r="AP159">
        <v>8542429.2949999999</v>
      </c>
      <c r="AQ159">
        <v>8353294.2709999997</v>
      </c>
      <c r="AR159">
        <v>8166457.9610000001</v>
      </c>
      <c r="AS159">
        <v>7979718.2209999999</v>
      </c>
      <c r="AT159">
        <v>7793927.9009999996</v>
      </c>
      <c r="AU159">
        <v>7609303.5460000001</v>
      </c>
      <c r="AV159">
        <v>7426131.6540000001</v>
      </c>
      <c r="AW159">
        <v>7244905.182</v>
      </c>
    </row>
    <row r="160" spans="2:49" x14ac:dyDescent="0.25">
      <c r="B160" t="s">
        <v>259</v>
      </c>
      <c r="C160">
        <v>263090454.30178601</v>
      </c>
      <c r="D160">
        <v>267314456.64462</v>
      </c>
      <c r="E160">
        <v>271606277.19999999</v>
      </c>
      <c r="F160">
        <v>272202242.80000001</v>
      </c>
      <c r="G160">
        <v>257921214.5</v>
      </c>
      <c r="H160">
        <v>236418624.80000001</v>
      </c>
      <c r="I160">
        <v>240237541.5</v>
      </c>
      <c r="J160">
        <v>236457442.80000001</v>
      </c>
      <c r="K160">
        <v>222849155</v>
      </c>
      <c r="L160">
        <v>215870255.59999999</v>
      </c>
      <c r="M160">
        <v>214218143.19999999</v>
      </c>
      <c r="N160">
        <v>213380897.30000001</v>
      </c>
      <c r="O160">
        <v>212218177.69999999</v>
      </c>
      <c r="P160">
        <v>205457574.30000001</v>
      </c>
      <c r="Q160">
        <v>195814288</v>
      </c>
      <c r="R160">
        <v>188864172.19999999</v>
      </c>
      <c r="S160">
        <v>182746753.5</v>
      </c>
      <c r="T160">
        <v>180716336.69999999</v>
      </c>
      <c r="U160">
        <v>179137066.90000001</v>
      </c>
      <c r="V160">
        <v>178413003.5</v>
      </c>
      <c r="W160">
        <v>176880903</v>
      </c>
      <c r="X160">
        <v>174390882.90000001</v>
      </c>
      <c r="Y160">
        <v>173285608.19999999</v>
      </c>
      <c r="Z160">
        <v>173316763.80000001</v>
      </c>
      <c r="AA160">
        <v>174048487</v>
      </c>
      <c r="AB160">
        <v>175290638.19999999</v>
      </c>
      <c r="AC160">
        <v>176890177.40000001</v>
      </c>
      <c r="AD160">
        <v>178527196.19999999</v>
      </c>
      <c r="AE160">
        <v>180074171.5</v>
      </c>
      <c r="AF160">
        <v>181289664.69999999</v>
      </c>
      <c r="AG160">
        <v>182772499.90000001</v>
      </c>
      <c r="AH160">
        <v>184330990.09999999</v>
      </c>
      <c r="AI160">
        <v>185909786.5</v>
      </c>
      <c r="AJ160">
        <v>187468187.09999999</v>
      </c>
      <c r="AK160">
        <v>189093508.30000001</v>
      </c>
      <c r="AL160">
        <v>190768757</v>
      </c>
      <c r="AM160">
        <v>192460246.09999999</v>
      </c>
      <c r="AN160">
        <v>194198208.09999999</v>
      </c>
      <c r="AO160">
        <v>195896694.90000001</v>
      </c>
      <c r="AP160">
        <v>197574527.09999999</v>
      </c>
      <c r="AQ160">
        <v>199288501.5</v>
      </c>
      <c r="AR160">
        <v>200955621.30000001</v>
      </c>
      <c r="AS160">
        <v>203245862.19999999</v>
      </c>
      <c r="AT160">
        <v>205657351.19999999</v>
      </c>
      <c r="AU160">
        <v>208083639.09999999</v>
      </c>
      <c r="AV160">
        <v>210530194.09999999</v>
      </c>
      <c r="AW160">
        <v>213203558.09999999</v>
      </c>
    </row>
    <row r="161" spans="2:49" x14ac:dyDescent="0.25">
      <c r="B161" t="s">
        <v>260</v>
      </c>
      <c r="C161">
        <v>5733644.7015537601</v>
      </c>
      <c r="D161">
        <v>5825700.2218371304</v>
      </c>
      <c r="E161">
        <v>5919233.7230000002</v>
      </c>
      <c r="F161">
        <v>6060247.9840000002</v>
      </c>
      <c r="G161">
        <v>6058173.4809999997</v>
      </c>
      <c r="H161">
        <v>6375766.9589999998</v>
      </c>
      <c r="I161">
        <v>6521755.4879999999</v>
      </c>
      <c r="J161">
        <v>6511522.8669999996</v>
      </c>
      <c r="K161">
        <v>6404550.0099999998</v>
      </c>
      <c r="L161">
        <v>6418618.6789999995</v>
      </c>
      <c r="M161">
        <v>6528486.8459999999</v>
      </c>
      <c r="N161">
        <v>6849157.0149999997</v>
      </c>
      <c r="O161">
        <v>6856428.0310000004</v>
      </c>
      <c r="P161">
        <v>6379348.7719999999</v>
      </c>
      <c r="Q161">
        <v>5575341.1119999997</v>
      </c>
      <c r="R161">
        <v>4854364.6730000004</v>
      </c>
      <c r="S161">
        <v>4354173.3210000005</v>
      </c>
      <c r="T161">
        <v>4096184.6320000002</v>
      </c>
      <c r="U161">
        <v>3903553.2489999998</v>
      </c>
      <c r="V161">
        <v>3765817.9720000001</v>
      </c>
      <c r="W161">
        <v>3771518.165</v>
      </c>
      <c r="X161">
        <v>3752329.7940000002</v>
      </c>
      <c r="Y161">
        <v>3761396.389</v>
      </c>
      <c r="Z161">
        <v>3761331.8810000001</v>
      </c>
      <c r="AA161">
        <v>3742827.2039999999</v>
      </c>
      <c r="AB161">
        <v>3705350.0989999999</v>
      </c>
      <c r="AC161">
        <v>3654393.2009999999</v>
      </c>
      <c r="AD161">
        <v>3651653.83</v>
      </c>
      <c r="AE161">
        <v>3615184.0389999999</v>
      </c>
      <c r="AF161">
        <v>3566349.2089999998</v>
      </c>
      <c r="AG161">
        <v>3512901.5649999999</v>
      </c>
      <c r="AH161">
        <v>3459100.787</v>
      </c>
      <c r="AI161">
        <v>3425122.7340000002</v>
      </c>
      <c r="AJ161">
        <v>3392578.6320000002</v>
      </c>
      <c r="AK161">
        <v>3361267.716</v>
      </c>
      <c r="AL161">
        <v>3330607.1170000001</v>
      </c>
      <c r="AM161">
        <v>3300762.8149999999</v>
      </c>
      <c r="AN161">
        <v>3266965.7620000001</v>
      </c>
      <c r="AO161">
        <v>3233594.054</v>
      </c>
      <c r="AP161">
        <v>3200601.6379999998</v>
      </c>
      <c r="AQ161">
        <v>3167919.8250000002</v>
      </c>
      <c r="AR161">
        <v>3135345.6839999999</v>
      </c>
      <c r="AS161">
        <v>3101785.8330000001</v>
      </c>
      <c r="AT161">
        <v>3067624.801</v>
      </c>
      <c r="AU161">
        <v>3032945.8689999999</v>
      </c>
      <c r="AV161">
        <v>2997867.804</v>
      </c>
      <c r="AW161">
        <v>2962616.656</v>
      </c>
    </row>
    <row r="162" spans="2:49" x14ac:dyDescent="0.25">
      <c r="B162" t="s">
        <v>261</v>
      </c>
      <c r="C162">
        <v>746221.21464997705</v>
      </c>
      <c r="D162">
        <v>758202.03762327298</v>
      </c>
      <c r="E162">
        <v>770375.21660000004</v>
      </c>
      <c r="F162">
        <v>781116.51179999998</v>
      </c>
      <c r="G162">
        <v>666988.97459999996</v>
      </c>
      <c r="H162">
        <v>570727.43570000003</v>
      </c>
      <c r="I162">
        <v>582592.00589999999</v>
      </c>
      <c r="J162">
        <v>625907.01839999994</v>
      </c>
      <c r="K162">
        <v>584311.51139999996</v>
      </c>
      <c r="L162">
        <v>603582.06279999996</v>
      </c>
      <c r="M162">
        <v>631639.32239999995</v>
      </c>
      <c r="N162">
        <v>626287.32559999998</v>
      </c>
      <c r="O162">
        <v>518501.99969999999</v>
      </c>
      <c r="P162">
        <v>420510.7009</v>
      </c>
      <c r="Q162">
        <v>364426.13819999999</v>
      </c>
      <c r="R162">
        <v>337303.1532</v>
      </c>
      <c r="S162">
        <v>314815.00349999999</v>
      </c>
      <c r="T162">
        <v>302061.82679999998</v>
      </c>
      <c r="U162">
        <v>300517.08260000002</v>
      </c>
      <c r="V162">
        <v>310701.2916</v>
      </c>
      <c r="W162">
        <v>318221.23599999998</v>
      </c>
      <c r="X162">
        <v>324991.15840000001</v>
      </c>
      <c r="Y162">
        <v>327136.53149999998</v>
      </c>
      <c r="Z162">
        <v>330812.16899999999</v>
      </c>
      <c r="AA162">
        <v>334640.97519999999</v>
      </c>
      <c r="AB162">
        <v>338582.18280000001</v>
      </c>
      <c r="AC162">
        <v>342883.17540000001</v>
      </c>
      <c r="AD162">
        <v>348207.35499999998</v>
      </c>
      <c r="AE162">
        <v>353158.73200000002</v>
      </c>
      <c r="AF162">
        <v>358005.84610000002</v>
      </c>
      <c r="AG162">
        <v>362782.00890000002</v>
      </c>
      <c r="AH162">
        <v>368170.1312</v>
      </c>
      <c r="AI162">
        <v>372524.28710000002</v>
      </c>
      <c r="AJ162">
        <v>376501.45870000002</v>
      </c>
      <c r="AK162">
        <v>381229.76260000002</v>
      </c>
      <c r="AL162">
        <v>385906.83889999997</v>
      </c>
      <c r="AM162">
        <v>390403.83760000003</v>
      </c>
      <c r="AN162">
        <v>394741.93540000002</v>
      </c>
      <c r="AO162">
        <v>398240.8725</v>
      </c>
      <c r="AP162">
        <v>401377.60119999998</v>
      </c>
      <c r="AQ162">
        <v>404961.75410000002</v>
      </c>
      <c r="AR162">
        <v>407801.10739999998</v>
      </c>
      <c r="AS162">
        <v>411412.37209999998</v>
      </c>
      <c r="AT162">
        <v>415760.21490000002</v>
      </c>
      <c r="AU162">
        <v>420193.05920000002</v>
      </c>
      <c r="AV162">
        <v>424885.39079999999</v>
      </c>
      <c r="AW162">
        <v>432720.77649999998</v>
      </c>
    </row>
    <row r="163" spans="2:49" x14ac:dyDescent="0.25">
      <c r="B163" t="s">
        <v>262</v>
      </c>
      <c r="C163">
        <v>480333.66960581898</v>
      </c>
      <c r="D163">
        <v>488045.58203966799</v>
      </c>
      <c r="E163">
        <v>495881.31170000002</v>
      </c>
      <c r="F163">
        <v>498904.8175</v>
      </c>
      <c r="G163">
        <v>431513.09539999999</v>
      </c>
      <c r="H163">
        <v>384403.97629999998</v>
      </c>
      <c r="I163">
        <v>399485.54869999998</v>
      </c>
      <c r="J163">
        <v>366978.61320000002</v>
      </c>
      <c r="K163">
        <v>350925.20890000003</v>
      </c>
      <c r="L163">
        <v>377275.21830000001</v>
      </c>
      <c r="M163">
        <v>386192.64390000002</v>
      </c>
      <c r="N163">
        <v>396465.30660000001</v>
      </c>
      <c r="O163">
        <v>315030.68349999998</v>
      </c>
      <c r="P163">
        <v>244004.44990000001</v>
      </c>
      <c r="Q163">
        <v>202679.23319999999</v>
      </c>
      <c r="R163">
        <v>181610.99129999999</v>
      </c>
      <c r="S163">
        <v>167542.03630000001</v>
      </c>
      <c r="T163">
        <v>163771.66889999999</v>
      </c>
      <c r="U163">
        <v>165519.5178</v>
      </c>
      <c r="V163">
        <v>169724.00330000001</v>
      </c>
      <c r="W163">
        <v>173967.715</v>
      </c>
      <c r="X163">
        <v>178264.08600000001</v>
      </c>
      <c r="Y163">
        <v>181363.55919999999</v>
      </c>
      <c r="Z163">
        <v>184202.19469999999</v>
      </c>
      <c r="AA163">
        <v>187133.91750000001</v>
      </c>
      <c r="AB163">
        <v>190313.90820000001</v>
      </c>
      <c r="AC163">
        <v>193750.1226</v>
      </c>
      <c r="AD163">
        <v>197525.27069999999</v>
      </c>
      <c r="AE163">
        <v>201415.37229999999</v>
      </c>
      <c r="AF163">
        <v>205365.93479999999</v>
      </c>
      <c r="AG163">
        <v>209336.64199999999</v>
      </c>
      <c r="AH163">
        <v>213341.30110000001</v>
      </c>
      <c r="AI163">
        <v>217213.60329999999</v>
      </c>
      <c r="AJ163">
        <v>221077.01949999999</v>
      </c>
      <c r="AK163">
        <v>225002.9803</v>
      </c>
      <c r="AL163">
        <v>228984.42069999999</v>
      </c>
      <c r="AM163">
        <v>233022.8475</v>
      </c>
      <c r="AN163">
        <v>237068.67629999999</v>
      </c>
      <c r="AO163">
        <v>241109.573</v>
      </c>
      <c r="AP163">
        <v>245147.27650000001</v>
      </c>
      <c r="AQ163">
        <v>249220.86350000001</v>
      </c>
      <c r="AR163">
        <v>253293.9394</v>
      </c>
      <c r="AS163">
        <v>257646.48130000001</v>
      </c>
      <c r="AT163">
        <v>262229.77409999998</v>
      </c>
      <c r="AU163">
        <v>266999.96950000001</v>
      </c>
      <c r="AV163">
        <v>271944.31060000003</v>
      </c>
      <c r="AW163">
        <v>277180.80430000002</v>
      </c>
    </row>
    <row r="164" spans="2:49" x14ac:dyDescent="0.25">
      <c r="B164" t="s">
        <v>263</v>
      </c>
      <c r="C164">
        <v>1469582.3108926199</v>
      </c>
      <c r="D164">
        <v>1493176.93024387</v>
      </c>
      <c r="E164">
        <v>1517150.3689999999</v>
      </c>
      <c r="F164">
        <v>1535612.915</v>
      </c>
      <c r="G164">
        <v>1387122.5630000001</v>
      </c>
      <c r="H164">
        <v>1291061.7379999999</v>
      </c>
      <c r="I164">
        <v>1324309.0249999999</v>
      </c>
      <c r="J164">
        <v>1272539.7919999999</v>
      </c>
      <c r="K164">
        <v>1270004.3859999999</v>
      </c>
      <c r="L164">
        <v>1393584.246</v>
      </c>
      <c r="M164">
        <v>1449534.503</v>
      </c>
      <c r="N164">
        <v>1482929.149</v>
      </c>
      <c r="O164">
        <v>1176922.173</v>
      </c>
      <c r="P164">
        <v>910309.15980000002</v>
      </c>
      <c r="Q164">
        <v>766671.71270000003</v>
      </c>
      <c r="R164">
        <v>703471.7169</v>
      </c>
      <c r="S164">
        <v>633900.46429999999</v>
      </c>
      <c r="T164">
        <v>615952.12470000004</v>
      </c>
      <c r="U164">
        <v>621950.36179999996</v>
      </c>
      <c r="V164">
        <v>639163.11580000003</v>
      </c>
      <c r="W164">
        <v>660361.05590000004</v>
      </c>
      <c r="X164">
        <v>683902.22479999997</v>
      </c>
      <c r="Y164">
        <v>701100.39049999998</v>
      </c>
      <c r="Z164">
        <v>716583.35620000004</v>
      </c>
      <c r="AA164">
        <v>732432.70689999999</v>
      </c>
      <c r="AB164">
        <v>749472.73789999995</v>
      </c>
      <c r="AC164">
        <v>767796.91099999996</v>
      </c>
      <c r="AD164">
        <v>787310.88789999997</v>
      </c>
      <c r="AE164">
        <v>807549.28379999998</v>
      </c>
      <c r="AF164">
        <v>828257.64249999996</v>
      </c>
      <c r="AG164">
        <v>849278.05660000001</v>
      </c>
      <c r="AH164">
        <v>870611.26500000001</v>
      </c>
      <c r="AI164">
        <v>891419.1838</v>
      </c>
      <c r="AJ164">
        <v>912259.41879999998</v>
      </c>
      <c r="AK164">
        <v>933368.65009999997</v>
      </c>
      <c r="AL164">
        <v>954790.03060000006</v>
      </c>
      <c r="AM164">
        <v>976538.03099999996</v>
      </c>
      <c r="AN164">
        <v>998753.76710000006</v>
      </c>
      <c r="AO164">
        <v>1021266.028</v>
      </c>
      <c r="AP164">
        <v>1044022.019</v>
      </c>
      <c r="AQ164">
        <v>1067117.503</v>
      </c>
      <c r="AR164">
        <v>1090466.9480000001</v>
      </c>
      <c r="AS164">
        <v>1115015.2560000001</v>
      </c>
      <c r="AT164">
        <v>1140641.635</v>
      </c>
      <c r="AU164">
        <v>1167197.8419999999</v>
      </c>
      <c r="AV164">
        <v>1194629.8600000001</v>
      </c>
      <c r="AW164">
        <v>1223262.311</v>
      </c>
    </row>
    <row r="165" spans="2:49" x14ac:dyDescent="0.25">
      <c r="B165" t="s">
        <v>264</v>
      </c>
      <c r="C165">
        <v>225722.47732836599</v>
      </c>
      <c r="D165">
        <v>229346.52471387701</v>
      </c>
      <c r="E165">
        <v>233028.7574</v>
      </c>
      <c r="F165">
        <v>236117.33600000001</v>
      </c>
      <c r="G165">
        <v>220564.91200000001</v>
      </c>
      <c r="H165">
        <v>206198.4688</v>
      </c>
      <c r="I165">
        <v>213792.4063</v>
      </c>
      <c r="J165">
        <v>210519.57740000001</v>
      </c>
      <c r="K165">
        <v>211595.5287</v>
      </c>
      <c r="L165">
        <v>226884.79029999999</v>
      </c>
      <c r="M165">
        <v>235051.7452</v>
      </c>
      <c r="N165">
        <v>240545.31359999999</v>
      </c>
      <c r="O165">
        <v>210177.85019999999</v>
      </c>
      <c r="P165">
        <v>181114.47510000001</v>
      </c>
      <c r="Q165">
        <v>164775.61170000001</v>
      </c>
      <c r="R165">
        <v>157983.50399999999</v>
      </c>
      <c r="S165">
        <v>150914.0031</v>
      </c>
      <c r="T165">
        <v>148230.1029</v>
      </c>
      <c r="U165">
        <v>148400.88260000001</v>
      </c>
      <c r="V165">
        <v>150250.49840000001</v>
      </c>
      <c r="W165">
        <v>152542.85269999999</v>
      </c>
      <c r="X165">
        <v>155034.42110000001</v>
      </c>
      <c r="Y165">
        <v>157861.3333</v>
      </c>
      <c r="Z165">
        <v>160962.47279999999</v>
      </c>
      <c r="AA165">
        <v>164349.6501</v>
      </c>
      <c r="AB165">
        <v>168001.2605</v>
      </c>
      <c r="AC165">
        <v>171863.64369999999</v>
      </c>
      <c r="AD165">
        <v>175832.49050000001</v>
      </c>
      <c r="AE165">
        <v>179849.3377</v>
      </c>
      <c r="AF165">
        <v>183897.9835</v>
      </c>
      <c r="AG165">
        <v>187973.13389999999</v>
      </c>
      <c r="AH165">
        <v>192085.9007</v>
      </c>
      <c r="AI165">
        <v>196169.36559999999</v>
      </c>
      <c r="AJ165">
        <v>200279.1771</v>
      </c>
      <c r="AK165">
        <v>204440.4546</v>
      </c>
      <c r="AL165">
        <v>208659.40820000001</v>
      </c>
      <c r="AM165">
        <v>212938.8412</v>
      </c>
      <c r="AN165">
        <v>217346.1875</v>
      </c>
      <c r="AO165">
        <v>221853.2985</v>
      </c>
      <c r="AP165">
        <v>226446.98430000001</v>
      </c>
      <c r="AQ165">
        <v>231133.37299999999</v>
      </c>
      <c r="AR165">
        <v>235905.28890000001</v>
      </c>
      <c r="AS165">
        <v>240823.57579999999</v>
      </c>
      <c r="AT165">
        <v>245877.73749999999</v>
      </c>
      <c r="AU165">
        <v>251056.658</v>
      </c>
      <c r="AV165">
        <v>256361.56460000001</v>
      </c>
      <c r="AW165">
        <v>261831.0816</v>
      </c>
    </row>
    <row r="166" spans="2:49" x14ac:dyDescent="0.25">
      <c r="B166" t="s">
        <v>265</v>
      </c>
      <c r="C166">
        <v>20679763.666016001</v>
      </c>
      <c r="D166">
        <v>21011783.9607329</v>
      </c>
      <c r="E166">
        <v>21349135.030000001</v>
      </c>
      <c r="F166">
        <v>21421304.059999999</v>
      </c>
      <c r="G166">
        <v>18669442.609999999</v>
      </c>
      <c r="H166">
        <v>15262297.560000001</v>
      </c>
      <c r="I166">
        <v>16651598.039999999</v>
      </c>
      <c r="J166">
        <v>16454551.439999999</v>
      </c>
      <c r="K166">
        <v>15524925.32</v>
      </c>
      <c r="L166">
        <v>16090665.050000001</v>
      </c>
      <c r="M166">
        <v>16609348.67</v>
      </c>
      <c r="N166">
        <v>16495626.789999999</v>
      </c>
      <c r="O166">
        <v>14778329.15</v>
      </c>
      <c r="P166">
        <v>12910920.810000001</v>
      </c>
      <c r="Q166">
        <v>11661380.119999999</v>
      </c>
      <c r="R166">
        <v>11047345.550000001</v>
      </c>
      <c r="S166">
        <v>10601195.02</v>
      </c>
      <c r="T166">
        <v>10378321.539999999</v>
      </c>
      <c r="U166">
        <v>10370734.42</v>
      </c>
      <c r="V166">
        <v>10470027.609999999</v>
      </c>
      <c r="W166">
        <v>10567663.6</v>
      </c>
      <c r="X166">
        <v>10654953.42</v>
      </c>
      <c r="Y166">
        <v>10769626.51</v>
      </c>
      <c r="Z166">
        <v>10917733.77</v>
      </c>
      <c r="AA166">
        <v>11089576.859999999</v>
      </c>
      <c r="AB166">
        <v>11281660.300000001</v>
      </c>
      <c r="AC166">
        <v>11490746.82</v>
      </c>
      <c r="AD166">
        <v>11707247.35</v>
      </c>
      <c r="AE166">
        <v>11922559.85</v>
      </c>
      <c r="AF166">
        <v>12139053.810000001</v>
      </c>
      <c r="AG166">
        <v>12356907.65</v>
      </c>
      <c r="AH166">
        <v>12579120.08</v>
      </c>
      <c r="AI166">
        <v>12798066.130000001</v>
      </c>
      <c r="AJ166">
        <v>13018889.119999999</v>
      </c>
      <c r="AK166">
        <v>13246408.65</v>
      </c>
      <c r="AL166">
        <v>13478164.66</v>
      </c>
      <c r="AM166">
        <v>13713555.83</v>
      </c>
      <c r="AN166">
        <v>13948011.699999999</v>
      </c>
      <c r="AO166">
        <v>14180743.09</v>
      </c>
      <c r="AP166">
        <v>14412621.949999999</v>
      </c>
      <c r="AQ166">
        <v>14646733.68</v>
      </c>
      <c r="AR166">
        <v>14878697.68</v>
      </c>
      <c r="AS166">
        <v>15121163</v>
      </c>
      <c r="AT166">
        <v>15371826.52</v>
      </c>
      <c r="AU166">
        <v>15627635.42</v>
      </c>
      <c r="AV166">
        <v>15888539.02</v>
      </c>
      <c r="AW166">
        <v>16165535.74</v>
      </c>
    </row>
    <row r="167" spans="2:49" x14ac:dyDescent="0.25">
      <c r="B167" t="s">
        <v>266</v>
      </c>
      <c r="C167">
        <v>2009388.6600685499</v>
      </c>
      <c r="D167">
        <v>2041650.04496113</v>
      </c>
      <c r="E167">
        <v>2074429.3970000001</v>
      </c>
      <c r="F167">
        <v>2118726.5079999999</v>
      </c>
      <c r="G167">
        <v>1795255.7560000001</v>
      </c>
      <c r="H167">
        <v>1623220.6769999999</v>
      </c>
      <c r="I167">
        <v>1629457.996</v>
      </c>
      <c r="J167">
        <v>1536594.642</v>
      </c>
      <c r="K167">
        <v>1530472.1980000001</v>
      </c>
      <c r="L167">
        <v>1676349.2520000001</v>
      </c>
      <c r="M167">
        <v>1763775.9739999999</v>
      </c>
      <c r="N167">
        <v>1788201.7720000001</v>
      </c>
      <c r="O167">
        <v>1355374.405</v>
      </c>
      <c r="P167">
        <v>998116.80449999997</v>
      </c>
      <c r="Q167">
        <v>805855.62320000003</v>
      </c>
      <c r="R167">
        <v>714874.3763</v>
      </c>
      <c r="S167">
        <v>635595.81550000003</v>
      </c>
      <c r="T167">
        <v>601802.70270000002</v>
      </c>
      <c r="U167">
        <v>598932.39359999995</v>
      </c>
      <c r="V167">
        <v>610503.12540000002</v>
      </c>
      <c r="W167">
        <v>626988.09959999996</v>
      </c>
      <c r="X167">
        <v>645522.46699999995</v>
      </c>
      <c r="Y167">
        <v>661844.35930000001</v>
      </c>
      <c r="Z167">
        <v>677422.80579999997</v>
      </c>
      <c r="AA167">
        <v>692964.59199999995</v>
      </c>
      <c r="AB167">
        <v>709039.73149999999</v>
      </c>
      <c r="AC167">
        <v>725764.60930000001</v>
      </c>
      <c r="AD167">
        <v>743099.83200000005</v>
      </c>
      <c r="AE167">
        <v>760004.2831</v>
      </c>
      <c r="AF167">
        <v>776849.80110000004</v>
      </c>
      <c r="AG167">
        <v>793591.09149999998</v>
      </c>
      <c r="AH167">
        <v>810405.78240000003</v>
      </c>
      <c r="AI167">
        <v>826800.27720000001</v>
      </c>
      <c r="AJ167">
        <v>843226.7</v>
      </c>
      <c r="AK167">
        <v>859999.83070000005</v>
      </c>
      <c r="AL167">
        <v>876973.04579999996</v>
      </c>
      <c r="AM167">
        <v>894105.40870000003</v>
      </c>
      <c r="AN167">
        <v>911989.54680000001</v>
      </c>
      <c r="AO167">
        <v>930605.33849999995</v>
      </c>
      <c r="AP167">
        <v>949749.65289999999</v>
      </c>
      <c r="AQ167">
        <v>969594.60560000001</v>
      </c>
      <c r="AR167">
        <v>989845.83940000006</v>
      </c>
      <c r="AS167">
        <v>1011352.01</v>
      </c>
      <c r="AT167">
        <v>1033710.162</v>
      </c>
      <c r="AU167">
        <v>1056877.798</v>
      </c>
      <c r="AV167">
        <v>1080909</v>
      </c>
      <c r="AW167">
        <v>1106699.128</v>
      </c>
    </row>
    <row r="168" spans="2:49" x14ac:dyDescent="0.25">
      <c r="B168" t="s">
        <v>267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</row>
    <row r="169" spans="2:49" x14ac:dyDescent="0.25">
      <c r="B169" t="s">
        <v>268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</row>
    <row r="170" spans="2:49" x14ac:dyDescent="0.25">
      <c r="B170" t="s">
        <v>269</v>
      </c>
      <c r="C170">
        <v>20174774.421468802</v>
      </c>
      <c r="D170">
        <v>20498686.950521201</v>
      </c>
      <c r="E170">
        <v>20827800</v>
      </c>
      <c r="F170">
        <v>19906901.43</v>
      </c>
      <c r="G170">
        <v>18927616.350000001</v>
      </c>
      <c r="H170">
        <v>16952023.460000001</v>
      </c>
      <c r="I170">
        <v>16081139.77</v>
      </c>
      <c r="J170">
        <v>15386804.449999999</v>
      </c>
      <c r="K170">
        <v>14525931.18</v>
      </c>
      <c r="L170">
        <v>13508332.130000001</v>
      </c>
      <c r="M170">
        <v>12550483.439999999</v>
      </c>
      <c r="N170">
        <v>11556878.859999999</v>
      </c>
      <c r="O170">
        <v>10373355.26</v>
      </c>
      <c r="P170">
        <v>9378401.0879999995</v>
      </c>
      <c r="Q170">
        <v>8521406.8450000007</v>
      </c>
      <c r="R170">
        <v>7580847.1679999996</v>
      </c>
      <c r="S170">
        <v>3084147.4010000001</v>
      </c>
      <c r="T170">
        <v>2284850.031</v>
      </c>
      <c r="U170">
        <v>1755926.4029999999</v>
      </c>
      <c r="V170">
        <v>1287824.392</v>
      </c>
      <c r="W170">
        <v>1036351.474</v>
      </c>
      <c r="X170">
        <v>783408.16370000003</v>
      </c>
      <c r="Y170">
        <v>750453.88729999994</v>
      </c>
      <c r="Z170">
        <v>735409.50560000003</v>
      </c>
      <c r="AA170">
        <v>722682.11549999996</v>
      </c>
      <c r="AB170">
        <v>711831.16780000005</v>
      </c>
      <c r="AC170">
        <v>702604.83739999996</v>
      </c>
      <c r="AD170">
        <v>701146.5013</v>
      </c>
      <c r="AE170">
        <v>702025.57259999996</v>
      </c>
      <c r="AF170">
        <v>704168.77899999998</v>
      </c>
      <c r="AG170">
        <v>707216.0379</v>
      </c>
      <c r="AH170">
        <v>711012.74939999997</v>
      </c>
      <c r="AI170">
        <v>715578.10849999997</v>
      </c>
      <c r="AJ170">
        <v>720519.70409999997</v>
      </c>
      <c r="AK170">
        <v>725780.38080000004</v>
      </c>
      <c r="AL170">
        <v>731273.75210000004</v>
      </c>
      <c r="AM170">
        <v>736909.22699999996</v>
      </c>
      <c r="AN170">
        <v>743715.9547</v>
      </c>
      <c r="AO170">
        <v>750662.29639999999</v>
      </c>
      <c r="AP170">
        <v>757564.3075</v>
      </c>
      <c r="AQ170">
        <v>764404.2132</v>
      </c>
      <c r="AR170">
        <v>771059.08189999999</v>
      </c>
      <c r="AS170">
        <v>778276.22750000004</v>
      </c>
      <c r="AT170">
        <v>785558.86699999997</v>
      </c>
      <c r="AU170">
        <v>792639.81409999996</v>
      </c>
      <c r="AV170">
        <v>799444.73360000004</v>
      </c>
      <c r="AW170">
        <v>806253.61919999996</v>
      </c>
    </row>
    <row r="171" spans="2:49" x14ac:dyDescent="0.25">
      <c r="B171" t="s">
        <v>270</v>
      </c>
      <c r="C171">
        <v>16278956.881142</v>
      </c>
      <c r="D171">
        <v>16540320.799446501</v>
      </c>
      <c r="E171">
        <v>16805881</v>
      </c>
      <c r="F171">
        <v>16724415.58</v>
      </c>
      <c r="G171">
        <v>15996478.939999999</v>
      </c>
      <c r="H171">
        <v>15294252.23</v>
      </c>
      <c r="I171">
        <v>15220762.84</v>
      </c>
      <c r="J171">
        <v>13334397.32</v>
      </c>
      <c r="K171">
        <v>11339150.060000001</v>
      </c>
      <c r="L171">
        <v>9818015.74599999</v>
      </c>
      <c r="M171">
        <v>8666695.2980000004</v>
      </c>
      <c r="N171">
        <v>7714400.6619999995</v>
      </c>
      <c r="O171">
        <v>8079374.7340000002</v>
      </c>
      <c r="P171">
        <v>8266556.8039999995</v>
      </c>
      <c r="Q171">
        <v>8353892.3550000004</v>
      </c>
      <c r="R171">
        <v>8553775.7280000001</v>
      </c>
      <c r="S171">
        <v>4854588.2390000001</v>
      </c>
      <c r="T171">
        <v>6505300.3660000004</v>
      </c>
      <c r="U171">
        <v>8108214.9469999997</v>
      </c>
      <c r="V171">
        <v>9680650.1960000005</v>
      </c>
      <c r="W171">
        <v>10047944.49</v>
      </c>
      <c r="X171">
        <v>10352961.960000001</v>
      </c>
      <c r="Y171">
        <v>10412767.060000001</v>
      </c>
      <c r="Z171">
        <v>10531367.91</v>
      </c>
      <c r="AA171">
        <v>10692654.33</v>
      </c>
      <c r="AB171">
        <v>10921943.92</v>
      </c>
      <c r="AC171">
        <v>11171883.859999999</v>
      </c>
      <c r="AD171">
        <v>11464889.539999999</v>
      </c>
      <c r="AE171">
        <v>11755425.199999999</v>
      </c>
      <c r="AF171">
        <v>11708834.539999999</v>
      </c>
      <c r="AG171">
        <v>11912623.59</v>
      </c>
      <c r="AH171">
        <v>12112674.25</v>
      </c>
      <c r="AI171">
        <v>12265557.470000001</v>
      </c>
      <c r="AJ171">
        <v>12408841.58</v>
      </c>
      <c r="AK171">
        <v>12548035.539999999</v>
      </c>
      <c r="AL171">
        <v>12711899.449999999</v>
      </c>
      <c r="AM171">
        <v>12870466.27</v>
      </c>
      <c r="AN171">
        <v>12948116.83</v>
      </c>
      <c r="AO171">
        <v>13020495.140000001</v>
      </c>
      <c r="AP171">
        <v>13090149.800000001</v>
      </c>
      <c r="AQ171">
        <v>13161713.25</v>
      </c>
      <c r="AR171">
        <v>13231265.470000001</v>
      </c>
      <c r="AS171">
        <v>13194139.470000001</v>
      </c>
      <c r="AT171">
        <v>13162515.08</v>
      </c>
      <c r="AU171">
        <v>13135363.73</v>
      </c>
      <c r="AV171">
        <v>13114391.25</v>
      </c>
      <c r="AW171">
        <v>13113199.039999999</v>
      </c>
    </row>
    <row r="172" spans="2:49" x14ac:dyDescent="0.25">
      <c r="B172" t="s">
        <v>271</v>
      </c>
      <c r="C172">
        <v>6504439.0146005601</v>
      </c>
      <c r="D172">
        <v>6608869.8869003803</v>
      </c>
      <c r="E172">
        <v>6714977.4309999999</v>
      </c>
      <c r="F172">
        <v>6850391.7019999996</v>
      </c>
      <c r="G172">
        <v>6582723.3020000001</v>
      </c>
      <c r="H172">
        <v>6666704.2759999996</v>
      </c>
      <c r="I172">
        <v>6912314.0140000004</v>
      </c>
      <c r="J172">
        <v>6641772.1960000005</v>
      </c>
      <c r="K172">
        <v>6459434.9079999998</v>
      </c>
      <c r="L172">
        <v>6131789.568</v>
      </c>
      <c r="M172">
        <v>6385891.6289999997</v>
      </c>
      <c r="N172">
        <v>6509564.3190000001</v>
      </c>
      <c r="O172">
        <v>6831676.2460000003</v>
      </c>
      <c r="P172">
        <v>6976683.8200000003</v>
      </c>
      <c r="Q172">
        <v>6929754.9620000003</v>
      </c>
      <c r="R172">
        <v>7001739.9970000004</v>
      </c>
      <c r="S172">
        <v>7387833.0460000001</v>
      </c>
      <c r="T172">
        <v>7573890.3150000004</v>
      </c>
      <c r="U172">
        <v>7641817.2110000001</v>
      </c>
      <c r="V172">
        <v>7637637.8650000002</v>
      </c>
      <c r="W172">
        <v>7549905.7220000001</v>
      </c>
      <c r="X172">
        <v>7396379.8940000003</v>
      </c>
      <c r="Y172">
        <v>7339789.2970000003</v>
      </c>
      <c r="Z172">
        <v>7364835.7850000001</v>
      </c>
      <c r="AA172">
        <v>7447499.8660000004</v>
      </c>
      <c r="AB172">
        <v>7568122.8830000004</v>
      </c>
      <c r="AC172">
        <v>7712275.8490000004</v>
      </c>
      <c r="AD172">
        <v>7868961.6100000003</v>
      </c>
      <c r="AE172">
        <v>8027638.199</v>
      </c>
      <c r="AF172">
        <v>8185802.1569999997</v>
      </c>
      <c r="AG172">
        <v>8342078.8990000002</v>
      </c>
      <c r="AH172">
        <v>8497179.5390000008</v>
      </c>
      <c r="AI172">
        <v>8642044.0810000002</v>
      </c>
      <c r="AJ172">
        <v>8780078.7679999899</v>
      </c>
      <c r="AK172">
        <v>8913984.3320000004</v>
      </c>
      <c r="AL172">
        <v>9044868.8760000002</v>
      </c>
      <c r="AM172">
        <v>9173849.1349999998</v>
      </c>
      <c r="AN172">
        <v>9296169.9560000002</v>
      </c>
      <c r="AO172">
        <v>9415591.27999999</v>
      </c>
      <c r="AP172">
        <v>9533522.4330000002</v>
      </c>
      <c r="AQ172">
        <v>9651931.9120000005</v>
      </c>
      <c r="AR172">
        <v>9770522.5170000009</v>
      </c>
      <c r="AS172">
        <v>9887208.9220000003</v>
      </c>
      <c r="AT172">
        <v>10003858.390000001</v>
      </c>
      <c r="AU172">
        <v>10121501.91</v>
      </c>
      <c r="AV172">
        <v>10241576.16</v>
      </c>
      <c r="AW172">
        <v>10368743.539999999</v>
      </c>
    </row>
    <row r="173" spans="2:49" x14ac:dyDescent="0.25">
      <c r="B173" t="s">
        <v>272</v>
      </c>
      <c r="C173">
        <v>6379735.1213853899</v>
      </c>
      <c r="D173">
        <v>6482163.8323430298</v>
      </c>
      <c r="E173">
        <v>6586237.0690000001</v>
      </c>
      <c r="F173">
        <v>6636807.2400000002</v>
      </c>
      <c r="G173">
        <v>6298005.0920000002</v>
      </c>
      <c r="H173">
        <v>6419872.6150000002</v>
      </c>
      <c r="I173">
        <v>6339245.3310000002</v>
      </c>
      <c r="J173">
        <v>6187805.892</v>
      </c>
      <c r="K173">
        <v>5787344.7989999996</v>
      </c>
      <c r="L173">
        <v>5619063.6720000003</v>
      </c>
      <c r="M173">
        <v>5668070.9570000004</v>
      </c>
      <c r="N173">
        <v>5842733.6359999999</v>
      </c>
      <c r="O173">
        <v>5547893.4170000004</v>
      </c>
      <c r="P173">
        <v>4947528.6210000003</v>
      </c>
      <c r="Q173">
        <v>4296833.9249999998</v>
      </c>
      <c r="R173">
        <v>3874639.7119999998</v>
      </c>
      <c r="S173">
        <v>3793969.0630000001</v>
      </c>
      <c r="T173">
        <v>3750776.4029999999</v>
      </c>
      <c r="U173">
        <v>3756918.9950000001</v>
      </c>
      <c r="V173">
        <v>3778190.548</v>
      </c>
      <c r="W173">
        <v>3794421.673</v>
      </c>
      <c r="X173">
        <v>3810290.44</v>
      </c>
      <c r="Y173">
        <v>3856076.9010000001</v>
      </c>
      <c r="Z173">
        <v>3939922.8509999998</v>
      </c>
      <c r="AA173">
        <v>4053605.003</v>
      </c>
      <c r="AB173">
        <v>4187573.6260000002</v>
      </c>
      <c r="AC173">
        <v>4333097.1109999996</v>
      </c>
      <c r="AD173">
        <v>4479856.2060000002</v>
      </c>
      <c r="AE173">
        <v>4623419.6639999999</v>
      </c>
      <c r="AF173">
        <v>4761737.1220000004</v>
      </c>
      <c r="AG173">
        <v>4894098.0290000001</v>
      </c>
      <c r="AH173">
        <v>5021259.074</v>
      </c>
      <c r="AI173">
        <v>5139279.3839999996</v>
      </c>
      <c r="AJ173">
        <v>5251735.9529999997</v>
      </c>
      <c r="AK173">
        <v>5360843.3930000002</v>
      </c>
      <c r="AL173">
        <v>5468262.807</v>
      </c>
      <c r="AM173">
        <v>5575126.449</v>
      </c>
      <c r="AN173">
        <v>5679633.2050000001</v>
      </c>
      <c r="AO173">
        <v>5784390.7529999996</v>
      </c>
      <c r="AP173">
        <v>5890307.0240000002</v>
      </c>
      <c r="AQ173">
        <v>5998471.7010000004</v>
      </c>
      <c r="AR173">
        <v>6109357.5669999998</v>
      </c>
      <c r="AS173">
        <v>6221962.0319999997</v>
      </c>
      <c r="AT173">
        <v>6338110.9550000001</v>
      </c>
      <c r="AU173">
        <v>6458636.4950000001</v>
      </c>
      <c r="AV173">
        <v>6584282.4179999996</v>
      </c>
      <c r="AW173">
        <v>6717191.2599999998</v>
      </c>
    </row>
    <row r="174" spans="2:49" x14ac:dyDescent="0.25">
      <c r="B174" t="s">
        <v>273</v>
      </c>
      <c r="C174">
        <v>415352.94883501797</v>
      </c>
      <c r="D174">
        <v>422021.57477828203</v>
      </c>
      <c r="E174">
        <v>428797.26770000003</v>
      </c>
      <c r="F174">
        <v>416382.79129999998</v>
      </c>
      <c r="G174">
        <v>386364.2403</v>
      </c>
      <c r="H174">
        <v>341857.64240000001</v>
      </c>
      <c r="I174">
        <v>357374.65210000001</v>
      </c>
      <c r="J174">
        <v>341170.27010000002</v>
      </c>
      <c r="K174">
        <v>318431.51510000002</v>
      </c>
      <c r="L174">
        <v>304406.93800000002</v>
      </c>
      <c r="M174">
        <v>304010.97659999999</v>
      </c>
      <c r="N174">
        <v>322652.06819999998</v>
      </c>
      <c r="O174">
        <v>319136.20240000001</v>
      </c>
      <c r="P174">
        <v>294391.8198</v>
      </c>
      <c r="Q174">
        <v>264147.23349999997</v>
      </c>
      <c r="R174">
        <v>243447.7414</v>
      </c>
      <c r="S174">
        <v>231024.31700000001</v>
      </c>
      <c r="T174">
        <v>219733.52799999999</v>
      </c>
      <c r="U174">
        <v>213383.3958</v>
      </c>
      <c r="V174">
        <v>209800.209</v>
      </c>
      <c r="W174">
        <v>207333.4921</v>
      </c>
      <c r="X174">
        <v>205332.8904</v>
      </c>
      <c r="Y174">
        <v>206663.71909999999</v>
      </c>
      <c r="Z174">
        <v>210258.62330000001</v>
      </c>
      <c r="AA174">
        <v>215491.6311</v>
      </c>
      <c r="AB174">
        <v>221788.4296</v>
      </c>
      <c r="AC174">
        <v>228724.6863</v>
      </c>
      <c r="AD174">
        <v>235794.01869999999</v>
      </c>
      <c r="AE174">
        <v>242808.76930000001</v>
      </c>
      <c r="AF174">
        <v>249751.2009</v>
      </c>
      <c r="AG174">
        <v>256619.40049999999</v>
      </c>
      <c r="AH174">
        <v>263461.86040000001</v>
      </c>
      <c r="AI174">
        <v>270011.38500000001</v>
      </c>
      <c r="AJ174">
        <v>276438.37560000003</v>
      </c>
      <c r="AK174">
        <v>282816.57449999999</v>
      </c>
      <c r="AL174">
        <v>289177.13089999999</v>
      </c>
      <c r="AM174">
        <v>295523.11609999998</v>
      </c>
      <c r="AN174">
        <v>301776.99359999999</v>
      </c>
      <c r="AO174">
        <v>307981.71870000003</v>
      </c>
      <c r="AP174">
        <v>314142.85430000001</v>
      </c>
      <c r="AQ174">
        <v>320322.8566</v>
      </c>
      <c r="AR174">
        <v>326523.70010000002</v>
      </c>
      <c r="AS174">
        <v>332696.61670000001</v>
      </c>
      <c r="AT174">
        <v>338923.33549999999</v>
      </c>
      <c r="AU174">
        <v>345247.98509999999</v>
      </c>
      <c r="AV174">
        <v>351712.06650000002</v>
      </c>
      <c r="AW174">
        <v>358467.8333</v>
      </c>
    </row>
    <row r="175" spans="2:49" x14ac:dyDescent="0.25">
      <c r="B175" t="s">
        <v>274</v>
      </c>
      <c r="C175">
        <v>4759484.3198853396</v>
      </c>
      <c r="D175">
        <v>4835899.3801399199</v>
      </c>
      <c r="E175">
        <v>4913541.3090000004</v>
      </c>
      <c r="F175">
        <v>4942867.307</v>
      </c>
      <c r="G175">
        <v>4526081.9400000004</v>
      </c>
      <c r="H175">
        <v>4017885.412</v>
      </c>
      <c r="I175">
        <v>4087227.6940000001</v>
      </c>
      <c r="J175">
        <v>4400770.2089999998</v>
      </c>
      <c r="K175">
        <v>3949753.469</v>
      </c>
      <c r="L175">
        <v>3768100.1290000002</v>
      </c>
      <c r="M175">
        <v>3843557.1310000001</v>
      </c>
      <c r="N175">
        <v>3957745.6039999998</v>
      </c>
      <c r="O175">
        <v>3937815.6349999998</v>
      </c>
      <c r="P175">
        <v>3689233.15</v>
      </c>
      <c r="Q175">
        <v>3388347.662</v>
      </c>
      <c r="R175">
        <v>3212843.406</v>
      </c>
      <c r="S175">
        <v>3217793.986</v>
      </c>
      <c r="T175">
        <v>3205946.13</v>
      </c>
      <c r="U175">
        <v>3217235.1269999999</v>
      </c>
      <c r="V175">
        <v>3232736.344</v>
      </c>
      <c r="W175">
        <v>3229711.0290000001</v>
      </c>
      <c r="X175">
        <v>3211022.59</v>
      </c>
      <c r="Y175">
        <v>3212507.0380000002</v>
      </c>
      <c r="Z175">
        <v>3245629.7259999998</v>
      </c>
      <c r="AA175">
        <v>3303785.1359999999</v>
      </c>
      <c r="AB175">
        <v>3379573.497</v>
      </c>
      <c r="AC175">
        <v>3466594.7689999999</v>
      </c>
      <c r="AD175">
        <v>3557170.8390000002</v>
      </c>
      <c r="AE175">
        <v>3646989.0950000002</v>
      </c>
      <c r="AF175">
        <v>3735224.196</v>
      </c>
      <c r="AG175">
        <v>3821512.6129999999</v>
      </c>
      <c r="AH175">
        <v>3906913.7230000002</v>
      </c>
      <c r="AI175">
        <v>3985444.1060000001</v>
      </c>
      <c r="AJ175">
        <v>4060918.3229999999</v>
      </c>
      <c r="AK175">
        <v>4136048.5240000002</v>
      </c>
      <c r="AL175">
        <v>4211096.7929999996</v>
      </c>
      <c r="AM175">
        <v>4286420.8650000002</v>
      </c>
      <c r="AN175">
        <v>4353884.9409999996</v>
      </c>
      <c r="AO175">
        <v>4415824.9050000003</v>
      </c>
      <c r="AP175">
        <v>4473853.6030000001</v>
      </c>
      <c r="AQ175">
        <v>4529798.0949999997</v>
      </c>
      <c r="AR175">
        <v>4582929.432</v>
      </c>
      <c r="AS175">
        <v>4638757.5959999999</v>
      </c>
      <c r="AT175">
        <v>4697528.8159999996</v>
      </c>
      <c r="AU175">
        <v>4758459.7649999997</v>
      </c>
      <c r="AV175">
        <v>4821557.9579999996</v>
      </c>
      <c r="AW175">
        <v>4890238.6239999998</v>
      </c>
    </row>
    <row r="176" spans="2:49" x14ac:dyDescent="0.25">
      <c r="B176" t="s">
        <v>275</v>
      </c>
      <c r="C176">
        <v>16509970.069566499</v>
      </c>
      <c r="D176">
        <v>16775042.9793345</v>
      </c>
      <c r="E176">
        <v>17044371.719999999</v>
      </c>
      <c r="F176">
        <v>17183289.66</v>
      </c>
      <c r="G176">
        <v>15824411.560000001</v>
      </c>
      <c r="H176">
        <v>13860114.960000001</v>
      </c>
      <c r="I176">
        <v>14145716.060000001</v>
      </c>
      <c r="J176">
        <v>15470527.460000001</v>
      </c>
      <c r="K176">
        <v>13848892.58</v>
      </c>
      <c r="L176">
        <v>13155811.529999999</v>
      </c>
      <c r="M176">
        <v>13352965.42</v>
      </c>
      <c r="N176">
        <v>13514427.560000001</v>
      </c>
      <c r="O176">
        <v>13546552.460000001</v>
      </c>
      <c r="P176">
        <v>12974405.67</v>
      </c>
      <c r="Q176">
        <v>12215703.17</v>
      </c>
      <c r="R176">
        <v>11753084.84</v>
      </c>
      <c r="S176">
        <v>11942282.1</v>
      </c>
      <c r="T176">
        <v>11719430.4</v>
      </c>
      <c r="U176">
        <v>11634653.529999999</v>
      </c>
      <c r="V176">
        <v>11836872.539999999</v>
      </c>
      <c r="W176">
        <v>11841230.1</v>
      </c>
      <c r="X176">
        <v>11746114.32</v>
      </c>
      <c r="Y176">
        <v>11615059.32</v>
      </c>
      <c r="Z176">
        <v>11639502.41</v>
      </c>
      <c r="AA176">
        <v>11733349.02</v>
      </c>
      <c r="AB176">
        <v>11865733.66</v>
      </c>
      <c r="AC176">
        <v>12026769.050000001</v>
      </c>
      <c r="AD176">
        <v>12221208.720000001</v>
      </c>
      <c r="AE176">
        <v>12396309.609999999</v>
      </c>
      <c r="AF176">
        <v>12561853.439999999</v>
      </c>
      <c r="AG176">
        <v>12720041.859999999</v>
      </c>
      <c r="AH176">
        <v>12896368.73</v>
      </c>
      <c r="AI176">
        <v>13027449.640000001</v>
      </c>
      <c r="AJ176">
        <v>13139715.49</v>
      </c>
      <c r="AK176">
        <v>13275046.619999999</v>
      </c>
      <c r="AL176">
        <v>13406971.41</v>
      </c>
      <c r="AM176">
        <v>13531710.640000001</v>
      </c>
      <c r="AN176">
        <v>13638241.529999999</v>
      </c>
      <c r="AO176">
        <v>13710400.33</v>
      </c>
      <c r="AP176">
        <v>13767249.619999999</v>
      </c>
      <c r="AQ176">
        <v>13837938.41</v>
      </c>
      <c r="AR176">
        <v>13881985.42</v>
      </c>
      <c r="AS176">
        <v>13943291.050000001</v>
      </c>
      <c r="AT176">
        <v>14024199.18</v>
      </c>
      <c r="AU176">
        <v>14104204.24</v>
      </c>
      <c r="AV176">
        <v>14190187.43</v>
      </c>
      <c r="AW176">
        <v>14379077.77</v>
      </c>
    </row>
    <row r="177" spans="2:49" x14ac:dyDescent="0.25">
      <c r="B177" t="s">
        <v>276</v>
      </c>
      <c r="C177">
        <v>11637309.2577525</v>
      </c>
      <c r="D177">
        <v>11824150.02208</v>
      </c>
      <c r="E177">
        <v>12013990.58</v>
      </c>
      <c r="F177">
        <v>12020117.470000001</v>
      </c>
      <c r="G177">
        <v>11222665.689999999</v>
      </c>
      <c r="H177">
        <v>10316647.279999999</v>
      </c>
      <c r="I177">
        <v>10711779.609999999</v>
      </c>
      <c r="J177">
        <v>9979815.1679999996</v>
      </c>
      <c r="K177">
        <v>9079834.4030000009</v>
      </c>
      <c r="L177">
        <v>8924990.1079999898</v>
      </c>
      <c r="M177">
        <v>8870392.2239999995</v>
      </c>
      <c r="N177">
        <v>9384938.0109999999</v>
      </c>
      <c r="O177">
        <v>9159916.2699999996</v>
      </c>
      <c r="P177">
        <v>8421412.6710000001</v>
      </c>
      <c r="Q177">
        <v>7576740.7560000001</v>
      </c>
      <c r="R177">
        <v>7048042.0970000001</v>
      </c>
      <c r="S177">
        <v>7111184.6279999996</v>
      </c>
      <c r="T177">
        <v>7124173.8890000004</v>
      </c>
      <c r="U177">
        <v>7185587.1749999998</v>
      </c>
      <c r="V177">
        <v>7241572.7529999996</v>
      </c>
      <c r="W177">
        <v>7233040.7359999996</v>
      </c>
      <c r="X177">
        <v>7176400.1809999999</v>
      </c>
      <c r="Y177">
        <v>7160379.023</v>
      </c>
      <c r="Z177">
        <v>7204509.3890000004</v>
      </c>
      <c r="AA177">
        <v>7298054.3250000002</v>
      </c>
      <c r="AB177">
        <v>7426542.5329999998</v>
      </c>
      <c r="AC177">
        <v>7576916.8480000002</v>
      </c>
      <c r="AD177">
        <v>7737374.0640000002</v>
      </c>
      <c r="AE177">
        <v>7896347.0650000004</v>
      </c>
      <c r="AF177">
        <v>8052058.3339999998</v>
      </c>
      <c r="AG177">
        <v>8203796.9309999999</v>
      </c>
      <c r="AH177">
        <v>8353483.5240000002</v>
      </c>
      <c r="AI177">
        <v>8490292.0380000006</v>
      </c>
      <c r="AJ177">
        <v>8621792.4289999995</v>
      </c>
      <c r="AK177">
        <v>8752911.5539999995</v>
      </c>
      <c r="AL177">
        <v>8884579.4900000002</v>
      </c>
      <c r="AM177">
        <v>9017394.4179999996</v>
      </c>
      <c r="AN177">
        <v>9141028.1439999994</v>
      </c>
      <c r="AO177">
        <v>9260092.9629999995</v>
      </c>
      <c r="AP177">
        <v>9376435.9600000009</v>
      </c>
      <c r="AQ177">
        <v>9492669.4849999994</v>
      </c>
      <c r="AR177">
        <v>9607549.0439999998</v>
      </c>
      <c r="AS177">
        <v>9725719.8609999996</v>
      </c>
      <c r="AT177">
        <v>9848146.3839999996</v>
      </c>
      <c r="AU177">
        <v>9974272.5700000003</v>
      </c>
      <c r="AV177">
        <v>10104367.640000001</v>
      </c>
      <c r="AW177">
        <v>10244042.33</v>
      </c>
    </row>
    <row r="178" spans="2:49" x14ac:dyDescent="0.25">
      <c r="B178" t="s">
        <v>277</v>
      </c>
      <c r="C178">
        <v>3168113.9617931498</v>
      </c>
      <c r="D178">
        <v>3218979.0562052401</v>
      </c>
      <c r="E178">
        <v>3270660.8059999999</v>
      </c>
      <c r="F178">
        <v>3288113.4380000001</v>
      </c>
      <c r="G178">
        <v>3255741.9810000001</v>
      </c>
      <c r="H178">
        <v>3108031.1910000001</v>
      </c>
      <c r="I178">
        <v>3189786.5819999999</v>
      </c>
      <c r="J178">
        <v>3141184.568</v>
      </c>
      <c r="K178">
        <v>2985484.0839999998</v>
      </c>
      <c r="L178">
        <v>2958078.3840000001</v>
      </c>
      <c r="M178">
        <v>2961364.051</v>
      </c>
      <c r="N178">
        <v>3089664.0180000002</v>
      </c>
      <c r="O178">
        <v>3183796.4980000001</v>
      </c>
      <c r="P178">
        <v>3135809.8110000002</v>
      </c>
      <c r="Q178">
        <v>3035171.79</v>
      </c>
      <c r="R178">
        <v>3005946.9530000002</v>
      </c>
      <c r="S178">
        <v>3049746.858</v>
      </c>
      <c r="T178">
        <v>3025538.1540000001</v>
      </c>
      <c r="U178">
        <v>3014943.7230000002</v>
      </c>
      <c r="V178">
        <v>3009419.3130000001</v>
      </c>
      <c r="W178">
        <v>2995112.8930000002</v>
      </c>
      <c r="X178">
        <v>2970078.8139999998</v>
      </c>
      <c r="Y178">
        <v>2975366.4539999999</v>
      </c>
      <c r="Z178">
        <v>3001692.3909999998</v>
      </c>
      <c r="AA178">
        <v>3042786.07</v>
      </c>
      <c r="AB178">
        <v>3094094.4419999998</v>
      </c>
      <c r="AC178">
        <v>3152499.1940000001</v>
      </c>
      <c r="AD178">
        <v>3213988.4810000001</v>
      </c>
      <c r="AE178">
        <v>3276276.6359999999</v>
      </c>
      <c r="AF178">
        <v>3339293.1260000002</v>
      </c>
      <c r="AG178">
        <v>3402951.1189999999</v>
      </c>
      <c r="AH178">
        <v>3467701.9350000001</v>
      </c>
      <c r="AI178">
        <v>3530338.7960000001</v>
      </c>
      <c r="AJ178">
        <v>3593060.7850000001</v>
      </c>
      <c r="AK178">
        <v>3656794.7259999998</v>
      </c>
      <c r="AL178">
        <v>3721665.1340000001</v>
      </c>
      <c r="AM178">
        <v>3787645.9739999999</v>
      </c>
      <c r="AN178">
        <v>3851303.8739999998</v>
      </c>
      <c r="AO178">
        <v>3914277.307</v>
      </c>
      <c r="AP178">
        <v>3976854.824</v>
      </c>
      <c r="AQ178">
        <v>4039542.1349999998</v>
      </c>
      <c r="AR178">
        <v>4101870.6949999998</v>
      </c>
      <c r="AS178">
        <v>4164557.5419999999</v>
      </c>
      <c r="AT178">
        <v>4228017.2680000002</v>
      </c>
      <c r="AU178">
        <v>4292108.4800000004</v>
      </c>
      <c r="AV178">
        <v>4356858.0930000003</v>
      </c>
      <c r="AW178">
        <v>4423627.9670000002</v>
      </c>
    </row>
    <row r="179" spans="2:49" x14ac:dyDescent="0.25">
      <c r="B179" t="s">
        <v>278</v>
      </c>
      <c r="C179">
        <v>6724481.5896774204</v>
      </c>
      <c r="D179">
        <v>6832445.3166948901</v>
      </c>
      <c r="E179">
        <v>6942142.3380000005</v>
      </c>
      <c r="F179">
        <v>6990460.2810000004</v>
      </c>
      <c r="G179">
        <v>7033897.7199999997</v>
      </c>
      <c r="H179">
        <v>6599732.8530000001</v>
      </c>
      <c r="I179">
        <v>6852769.2960000001</v>
      </c>
      <c r="J179">
        <v>6935817.2199999997</v>
      </c>
      <c r="K179">
        <v>6814782.1440000003</v>
      </c>
      <c r="L179">
        <v>6808045.0120000001</v>
      </c>
      <c r="M179">
        <v>6816623.7359999996</v>
      </c>
      <c r="N179">
        <v>6948085.591</v>
      </c>
      <c r="O179">
        <v>7119805.5520000001</v>
      </c>
      <c r="P179">
        <v>7177066.7910000002</v>
      </c>
      <c r="Q179">
        <v>7177017.7340000002</v>
      </c>
      <c r="R179">
        <v>7203013.1339999996</v>
      </c>
      <c r="S179">
        <v>7399469.4919999996</v>
      </c>
      <c r="T179">
        <v>7377020.7620000001</v>
      </c>
      <c r="U179">
        <v>7357669.0860000001</v>
      </c>
      <c r="V179">
        <v>7351367.6229999997</v>
      </c>
      <c r="W179">
        <v>7337385.841</v>
      </c>
      <c r="X179">
        <v>7309224.1229999997</v>
      </c>
      <c r="Y179">
        <v>7350978.352</v>
      </c>
      <c r="Z179">
        <v>7435393.0580000002</v>
      </c>
      <c r="AA179">
        <v>7549743.5209999997</v>
      </c>
      <c r="AB179">
        <v>7683901.1579999998</v>
      </c>
      <c r="AC179">
        <v>7831191.7359999996</v>
      </c>
      <c r="AD179">
        <v>7986639.3689999999</v>
      </c>
      <c r="AE179">
        <v>8146664.9220000003</v>
      </c>
      <c r="AF179">
        <v>8310318.432</v>
      </c>
      <c r="AG179">
        <v>8477150.2170000002</v>
      </c>
      <c r="AH179">
        <v>8647306.3929999899</v>
      </c>
      <c r="AI179">
        <v>8816077.5050000008</v>
      </c>
      <c r="AJ179">
        <v>8985902.6879999898</v>
      </c>
      <c r="AK179">
        <v>9157610.6329999994</v>
      </c>
      <c r="AL179">
        <v>9331739.6420000009</v>
      </c>
      <c r="AM179">
        <v>9508409.6180000007</v>
      </c>
      <c r="AN179">
        <v>9683783.3910000008</v>
      </c>
      <c r="AO179">
        <v>9860361.034</v>
      </c>
      <c r="AP179">
        <v>10038382.16</v>
      </c>
      <c r="AQ179">
        <v>10218168.35</v>
      </c>
      <c r="AR179">
        <v>10399577.949999999</v>
      </c>
      <c r="AS179">
        <v>10580729.710000001</v>
      </c>
      <c r="AT179">
        <v>10762674.550000001</v>
      </c>
      <c r="AU179">
        <v>10945876.1</v>
      </c>
      <c r="AV179">
        <v>11130727.26</v>
      </c>
      <c r="AW179">
        <v>11318075.59</v>
      </c>
    </row>
    <row r="180" spans="2:49" x14ac:dyDescent="0.25">
      <c r="B180" t="s">
        <v>279</v>
      </c>
      <c r="C180">
        <v>312458.80390520301</v>
      </c>
      <c r="D180">
        <v>317475.43106956501</v>
      </c>
      <c r="E180">
        <v>322572.6018</v>
      </c>
      <c r="F180">
        <v>330083.90749999997</v>
      </c>
      <c r="G180">
        <v>317122.77590000001</v>
      </c>
      <c r="H180">
        <v>271232.09850000002</v>
      </c>
      <c r="I180">
        <v>284295.35609999998</v>
      </c>
      <c r="J180">
        <v>288966.79729999998</v>
      </c>
      <c r="K180">
        <v>269468.4523</v>
      </c>
      <c r="L180">
        <v>251814.5784</v>
      </c>
      <c r="M180">
        <v>244014.67980000001</v>
      </c>
      <c r="N180">
        <v>252488.31789999999</v>
      </c>
      <c r="O180">
        <v>244512.96049999999</v>
      </c>
      <c r="P180">
        <v>229528.51379999999</v>
      </c>
      <c r="Q180">
        <v>212658.27309999999</v>
      </c>
      <c r="R180">
        <v>198632.9001</v>
      </c>
      <c r="S180">
        <v>193998.54300000001</v>
      </c>
      <c r="T180">
        <v>187562.20670000001</v>
      </c>
      <c r="U180">
        <v>184639.5882</v>
      </c>
      <c r="V180">
        <v>184015.9834</v>
      </c>
      <c r="W180">
        <v>183577.6372</v>
      </c>
      <c r="X180">
        <v>183115.4271</v>
      </c>
      <c r="Y180">
        <v>183906.4296</v>
      </c>
      <c r="Z180">
        <v>185964.46109999999</v>
      </c>
      <c r="AA180">
        <v>188804.67379999999</v>
      </c>
      <c r="AB180">
        <v>192138.77110000001</v>
      </c>
      <c r="AC180">
        <v>195808.6029</v>
      </c>
      <c r="AD180">
        <v>199756.15150000001</v>
      </c>
      <c r="AE180">
        <v>203726.43210000001</v>
      </c>
      <c r="AF180">
        <v>207746.27160000001</v>
      </c>
      <c r="AG180">
        <v>211810.63829999999</v>
      </c>
      <c r="AH180">
        <v>215989.82279999999</v>
      </c>
      <c r="AI180">
        <v>220057.61069999999</v>
      </c>
      <c r="AJ180">
        <v>224117.32380000001</v>
      </c>
      <c r="AK180">
        <v>228280.01680000001</v>
      </c>
      <c r="AL180">
        <v>232481.49770000001</v>
      </c>
      <c r="AM180">
        <v>236709.2985</v>
      </c>
      <c r="AN180">
        <v>240896.48560000001</v>
      </c>
      <c r="AO180">
        <v>245046.62599999999</v>
      </c>
      <c r="AP180">
        <v>249193.03020000001</v>
      </c>
      <c r="AQ180">
        <v>253418.31299999999</v>
      </c>
      <c r="AR180">
        <v>257607.90530000001</v>
      </c>
      <c r="AS180">
        <v>261854.23269999999</v>
      </c>
      <c r="AT180">
        <v>266178.30099999998</v>
      </c>
      <c r="AU180">
        <v>270546.95620000002</v>
      </c>
      <c r="AV180">
        <v>274993.03320000001</v>
      </c>
      <c r="AW180">
        <v>279825.08669999999</v>
      </c>
    </row>
    <row r="181" spans="2:49" x14ac:dyDescent="0.25">
      <c r="B181" t="s">
        <v>280</v>
      </c>
      <c r="C181">
        <v>7848832.7159786001</v>
      </c>
      <c r="D181">
        <v>7974848.2640105197</v>
      </c>
      <c r="E181">
        <v>8102887.0319999997</v>
      </c>
      <c r="F181">
        <v>8220898.1579999998</v>
      </c>
      <c r="G181">
        <v>7929926.0099999998</v>
      </c>
      <c r="H181">
        <v>7370459.8329999996</v>
      </c>
      <c r="I181">
        <v>7433498.4380000001</v>
      </c>
      <c r="J181">
        <v>7301502.0690000001</v>
      </c>
      <c r="K181">
        <v>6896878.6789999995</v>
      </c>
      <c r="L181">
        <v>6647363.3200000003</v>
      </c>
      <c r="M181">
        <v>6680606.4400000004</v>
      </c>
      <c r="N181">
        <v>6944403.6569999997</v>
      </c>
      <c r="O181">
        <v>7002735.051</v>
      </c>
      <c r="P181">
        <v>6682194.9189999998</v>
      </c>
      <c r="Q181">
        <v>6196787.4759999998</v>
      </c>
      <c r="R181">
        <v>5875618.4670000002</v>
      </c>
      <c r="S181">
        <v>5849382.7750000004</v>
      </c>
      <c r="T181">
        <v>5721578.3530000001</v>
      </c>
      <c r="U181">
        <v>5692484.1900000004</v>
      </c>
      <c r="V181">
        <v>5696763.2439999999</v>
      </c>
      <c r="W181">
        <v>5689233.8150000004</v>
      </c>
      <c r="X181">
        <v>5656068.8250000002</v>
      </c>
      <c r="Y181">
        <v>5669124.5329999998</v>
      </c>
      <c r="Z181">
        <v>5729346.4450000003</v>
      </c>
      <c r="AA181">
        <v>5823896.9479999999</v>
      </c>
      <c r="AB181">
        <v>5941553.892</v>
      </c>
      <c r="AC181">
        <v>6073403.7230000002</v>
      </c>
      <c r="AD181">
        <v>6210933.5279999999</v>
      </c>
      <c r="AE181">
        <v>6343458.6809999999</v>
      </c>
      <c r="AF181">
        <v>6474002.9539999999</v>
      </c>
      <c r="AG181">
        <v>6602490.4720000001</v>
      </c>
      <c r="AH181">
        <v>6730830.2290000003</v>
      </c>
      <c r="AI181">
        <v>6851684.801</v>
      </c>
      <c r="AJ181">
        <v>6969895.9349999996</v>
      </c>
      <c r="AK181">
        <v>7089034.7580000004</v>
      </c>
      <c r="AL181">
        <v>7208717.2230000002</v>
      </c>
      <c r="AM181">
        <v>7328968.9900000002</v>
      </c>
      <c r="AN181">
        <v>7446434.8080000002</v>
      </c>
      <c r="AO181">
        <v>7565308.1270000003</v>
      </c>
      <c r="AP181">
        <v>7685427.2000000002</v>
      </c>
      <c r="AQ181">
        <v>7808824.0279999999</v>
      </c>
      <c r="AR181">
        <v>7933331.4780000001</v>
      </c>
      <c r="AS181">
        <v>8059693.5300000003</v>
      </c>
      <c r="AT181">
        <v>8187003.9680000003</v>
      </c>
      <c r="AU181">
        <v>8316138.5769999996</v>
      </c>
      <c r="AV181">
        <v>8448144.6860000007</v>
      </c>
      <c r="AW181">
        <v>8590115.0789999999</v>
      </c>
    </row>
    <row r="182" spans="2:49" x14ac:dyDescent="0.25">
      <c r="B182" t="s">
        <v>281</v>
      </c>
      <c r="C182">
        <v>3.4004494311446498</v>
      </c>
      <c r="D182">
        <v>3.4550447466682099</v>
      </c>
      <c r="E182">
        <v>3.5105166080000001</v>
      </c>
      <c r="F182">
        <v>3.6343676180000002</v>
      </c>
      <c r="G182">
        <v>3.5003912370000001</v>
      </c>
      <c r="H182">
        <v>3.2294411250000001</v>
      </c>
      <c r="I182">
        <v>3.1763439870000001</v>
      </c>
      <c r="J182">
        <v>3.1867756900000002</v>
      </c>
      <c r="K182">
        <v>3.0672217179999999</v>
      </c>
      <c r="L182">
        <v>3.045681901</v>
      </c>
      <c r="M182">
        <v>2.9796157870000002</v>
      </c>
      <c r="N182">
        <v>2.9653739140000002</v>
      </c>
      <c r="O182">
        <v>3.1572789380000001</v>
      </c>
      <c r="P182">
        <v>3.3038992</v>
      </c>
      <c r="Q182">
        <v>3.4003870389999999</v>
      </c>
      <c r="R182">
        <v>3.529753243</v>
      </c>
      <c r="S182">
        <v>3.8956803340000001</v>
      </c>
      <c r="T182">
        <v>3.9429612779999998</v>
      </c>
      <c r="U182">
        <v>3.9444852479999999</v>
      </c>
      <c r="V182">
        <v>4.075424054</v>
      </c>
      <c r="W182">
        <v>4.0851125719999999</v>
      </c>
      <c r="X182">
        <v>4.0387881999999999</v>
      </c>
      <c r="Y182">
        <v>3.9578880879999998</v>
      </c>
      <c r="Z182">
        <v>3.9398814830000002</v>
      </c>
      <c r="AA182">
        <v>3.940168323</v>
      </c>
      <c r="AB182">
        <v>3.947946467</v>
      </c>
      <c r="AC182">
        <v>3.9637344809999999</v>
      </c>
      <c r="AD182">
        <v>3.9980780500000002</v>
      </c>
      <c r="AE182">
        <v>4.0239302769999998</v>
      </c>
      <c r="AF182">
        <v>4.0471158220000003</v>
      </c>
      <c r="AG182">
        <v>4.0687852400000004</v>
      </c>
      <c r="AH182">
        <v>4.1022973079999998</v>
      </c>
      <c r="AI182">
        <v>4.1161467419999997</v>
      </c>
      <c r="AJ182">
        <v>4.1214068499999996</v>
      </c>
      <c r="AK182">
        <v>4.1396886430000004</v>
      </c>
      <c r="AL182">
        <v>4.1557963439999996</v>
      </c>
      <c r="AM182">
        <v>4.1674100530000002</v>
      </c>
      <c r="AN182">
        <v>4.185302868</v>
      </c>
      <c r="AO182">
        <v>4.1959133890000002</v>
      </c>
      <c r="AP182">
        <v>4.207174459</v>
      </c>
      <c r="AQ182">
        <v>4.2332734170000004</v>
      </c>
      <c r="AR182">
        <v>4.2506492099999997</v>
      </c>
      <c r="AS182">
        <v>4.2710784129999997</v>
      </c>
      <c r="AT182">
        <v>4.2972354709999996</v>
      </c>
      <c r="AU182">
        <v>4.318815066</v>
      </c>
      <c r="AV182">
        <v>4.3406514520000004</v>
      </c>
      <c r="AW182">
        <v>4.4181726289999999</v>
      </c>
    </row>
    <row r="183" spans="2:49" x14ac:dyDescent="0.25">
      <c r="B183" t="s">
        <v>282</v>
      </c>
      <c r="C183">
        <v>1163232.8236614501</v>
      </c>
      <c r="D183">
        <v>1181908.90290365</v>
      </c>
      <c r="E183">
        <v>1200884.8330000001</v>
      </c>
      <c r="F183">
        <v>1227703.902</v>
      </c>
      <c r="G183">
        <v>1169778.703</v>
      </c>
      <c r="H183">
        <v>1137342.7220000001</v>
      </c>
      <c r="I183">
        <v>1168186.6580000001</v>
      </c>
      <c r="J183">
        <v>1139788.2209999999</v>
      </c>
      <c r="K183">
        <v>1085365.5589999999</v>
      </c>
      <c r="L183">
        <v>1093522.067</v>
      </c>
      <c r="M183">
        <v>1101399.567</v>
      </c>
      <c r="N183">
        <v>1073824.0900000001</v>
      </c>
      <c r="O183">
        <v>1137626.7590000001</v>
      </c>
      <c r="P183">
        <v>1153370.719</v>
      </c>
      <c r="Q183">
        <v>1124181.933</v>
      </c>
      <c r="R183">
        <v>1163145.2760000001</v>
      </c>
      <c r="S183">
        <v>1248852.1459999999</v>
      </c>
      <c r="T183">
        <v>1282133.672</v>
      </c>
      <c r="U183">
        <v>1293559.4709999999</v>
      </c>
      <c r="V183">
        <v>1296748.1359999999</v>
      </c>
      <c r="W183">
        <v>1288163.1510000001</v>
      </c>
      <c r="X183">
        <v>1270608.328</v>
      </c>
      <c r="Y183">
        <v>1270905.453</v>
      </c>
      <c r="Z183">
        <v>1285405.8600000001</v>
      </c>
      <c r="AA183">
        <v>1309513.483</v>
      </c>
      <c r="AB183">
        <v>1337812.5209999999</v>
      </c>
      <c r="AC183">
        <v>1367657.2690000001</v>
      </c>
      <c r="AD183">
        <v>1395627.2620000001</v>
      </c>
      <c r="AE183">
        <v>1420916.013</v>
      </c>
      <c r="AF183">
        <v>1444085.871</v>
      </c>
      <c r="AG183">
        <v>1465684.19</v>
      </c>
      <c r="AH183">
        <v>1486505.639</v>
      </c>
      <c r="AI183">
        <v>1505106.9720000001</v>
      </c>
      <c r="AJ183">
        <v>1522687.49</v>
      </c>
      <c r="AK183">
        <v>1540017.284</v>
      </c>
      <c r="AL183">
        <v>1557274.872</v>
      </c>
      <c r="AM183">
        <v>1574501.8589999999</v>
      </c>
      <c r="AN183">
        <v>1591071.8219999999</v>
      </c>
      <c r="AO183">
        <v>1607357.7720000001</v>
      </c>
      <c r="AP183">
        <v>1623453.1610000001</v>
      </c>
      <c r="AQ183">
        <v>1639708.862</v>
      </c>
      <c r="AR183">
        <v>1655878.067</v>
      </c>
      <c r="AS183">
        <v>1671493.344</v>
      </c>
      <c r="AT183">
        <v>1686957.2930000001</v>
      </c>
      <c r="AU183">
        <v>1702337.4620000001</v>
      </c>
      <c r="AV183">
        <v>1717821.8019999999</v>
      </c>
      <c r="AW183">
        <v>1734506.1440000001</v>
      </c>
    </row>
    <row r="184" spans="2:49" x14ac:dyDescent="0.25">
      <c r="B184" t="s">
        <v>283</v>
      </c>
      <c r="C184">
        <v>3390396.9372410299</v>
      </c>
      <c r="D184">
        <v>3444830.8567233998</v>
      </c>
      <c r="E184">
        <v>3500138.73</v>
      </c>
      <c r="F184">
        <v>3494306.3590000002</v>
      </c>
      <c r="G184">
        <v>3288090.1340000001</v>
      </c>
      <c r="H184">
        <v>3036417.1850000001</v>
      </c>
      <c r="I184">
        <v>3045289.577</v>
      </c>
      <c r="J184">
        <v>2942753.173</v>
      </c>
      <c r="K184">
        <v>2793250.5419999999</v>
      </c>
      <c r="L184">
        <v>2732238.2650000001</v>
      </c>
      <c r="M184">
        <v>2672613.017</v>
      </c>
      <c r="N184">
        <v>2489904.4589999998</v>
      </c>
      <c r="O184">
        <v>2603999.3190000001</v>
      </c>
      <c r="P184">
        <v>2696262.7749999999</v>
      </c>
      <c r="Q184">
        <v>2767697.5320000001</v>
      </c>
      <c r="R184">
        <v>2864551.9879999999</v>
      </c>
      <c r="S184">
        <v>2992851.7949999999</v>
      </c>
      <c r="T184">
        <v>3026335.878</v>
      </c>
      <c r="U184">
        <v>3041343.0580000002</v>
      </c>
      <c r="V184">
        <v>3046254.7110000001</v>
      </c>
      <c r="W184">
        <v>3041111.89</v>
      </c>
      <c r="X184">
        <v>3027698.4019999998</v>
      </c>
      <c r="Y184">
        <v>3026338.4190000002</v>
      </c>
      <c r="Z184">
        <v>3035361.4539999999</v>
      </c>
      <c r="AA184">
        <v>3052438.3769999999</v>
      </c>
      <c r="AB184">
        <v>3074571.8360000001</v>
      </c>
      <c r="AC184">
        <v>3099784.99</v>
      </c>
      <c r="AD184">
        <v>2885328.997</v>
      </c>
      <c r="AE184">
        <v>2669342.8470000001</v>
      </c>
      <c r="AF184">
        <v>2451611.6770000001</v>
      </c>
      <c r="AG184">
        <v>2232048.3990000002</v>
      </c>
      <c r="AH184">
        <v>2010906.318</v>
      </c>
      <c r="AI184">
        <v>1785926.4439999999</v>
      </c>
      <c r="AJ184">
        <v>1558300.1259999999</v>
      </c>
      <c r="AK184">
        <v>1328802.28</v>
      </c>
      <c r="AL184">
        <v>1097750.8230000001</v>
      </c>
      <c r="AM184">
        <v>865278.99659999995</v>
      </c>
      <c r="AN184">
        <v>870225.31200000003</v>
      </c>
      <c r="AO184">
        <v>875237.71990000003</v>
      </c>
      <c r="AP184">
        <v>880331.59900000005</v>
      </c>
      <c r="AQ184">
        <v>885614.45330000005</v>
      </c>
      <c r="AR184">
        <v>891024.5085</v>
      </c>
      <c r="AS184">
        <v>896222.29720000003</v>
      </c>
      <c r="AT184">
        <v>901523.24670000002</v>
      </c>
      <c r="AU184">
        <v>907005.6692</v>
      </c>
      <c r="AV184">
        <v>912748.5148</v>
      </c>
      <c r="AW184">
        <v>919126.01119999995</v>
      </c>
    </row>
    <row r="185" spans="2:49" x14ac:dyDescent="0.25">
      <c r="B185" t="s">
        <v>284</v>
      </c>
      <c r="C185">
        <v>54115760.630483001</v>
      </c>
      <c r="D185">
        <v>54984606.671644203</v>
      </c>
      <c r="E185">
        <v>55867402.32</v>
      </c>
      <c r="F185">
        <v>55869134</v>
      </c>
      <c r="G185">
        <v>52737565.950000003</v>
      </c>
      <c r="H185">
        <v>47976624.729999997</v>
      </c>
      <c r="I185">
        <v>48246300.420000002</v>
      </c>
      <c r="J185">
        <v>47486010.219999999</v>
      </c>
      <c r="K185">
        <v>44867118.170000002</v>
      </c>
      <c r="L185">
        <v>43475397.509999998</v>
      </c>
      <c r="M185">
        <v>42975204.93</v>
      </c>
      <c r="N185">
        <v>41623027.219999999</v>
      </c>
      <c r="O185">
        <v>42842031.659999996</v>
      </c>
      <c r="P185">
        <v>43577013.32</v>
      </c>
      <c r="Q185">
        <v>43726985.049999997</v>
      </c>
      <c r="R185">
        <v>44334720.380000003</v>
      </c>
      <c r="S185">
        <v>46301347.200000003</v>
      </c>
      <c r="T185">
        <v>46829541.829999998</v>
      </c>
      <c r="U185">
        <v>46970544.850000001</v>
      </c>
      <c r="V185">
        <v>47018317.979999997</v>
      </c>
      <c r="W185">
        <v>46728244.920000002</v>
      </c>
      <c r="X185">
        <v>46140068.490000002</v>
      </c>
      <c r="Y185">
        <v>45831150.609999999</v>
      </c>
      <c r="Z185">
        <v>45778866.710000001</v>
      </c>
      <c r="AA185">
        <v>45935441.5</v>
      </c>
      <c r="AB185">
        <v>46264518.490000002</v>
      </c>
      <c r="AC185">
        <v>46741402.060000002</v>
      </c>
      <c r="AD185">
        <v>46770082.399999999</v>
      </c>
      <c r="AE185">
        <v>46868277.43</v>
      </c>
      <c r="AF185">
        <v>47030867.950000003</v>
      </c>
      <c r="AG185">
        <v>47243672.420000002</v>
      </c>
      <c r="AH185">
        <v>47503085.329999998</v>
      </c>
      <c r="AI185">
        <v>47762946.18</v>
      </c>
      <c r="AJ185">
        <v>48038861.520000003</v>
      </c>
      <c r="AK185">
        <v>48336834.649999999</v>
      </c>
      <c r="AL185">
        <v>48649985.539999999</v>
      </c>
      <c r="AM185">
        <v>48974797.770000003</v>
      </c>
      <c r="AN185">
        <v>49292846.68</v>
      </c>
      <c r="AO185">
        <v>49615769.399999999</v>
      </c>
      <c r="AP185">
        <v>49939669.25</v>
      </c>
      <c r="AQ185">
        <v>50268018.240000002</v>
      </c>
      <c r="AR185">
        <v>50586050.100000001</v>
      </c>
      <c r="AS185">
        <v>50889615.159999996</v>
      </c>
      <c r="AT185">
        <v>51176833.229999997</v>
      </c>
      <c r="AU185">
        <v>51448156.82</v>
      </c>
      <c r="AV185">
        <v>51706866.340000004</v>
      </c>
      <c r="AW185">
        <v>51980922.109999999</v>
      </c>
    </row>
    <row r="186" spans="2:49" x14ac:dyDescent="0.25">
      <c r="B186" t="s">
        <v>285</v>
      </c>
      <c r="C186">
        <v>1464963.74202715</v>
      </c>
      <c r="D186">
        <v>1488484.20876134</v>
      </c>
      <c r="E186">
        <v>1512382.304</v>
      </c>
      <c r="F186">
        <v>1832436.0930000001</v>
      </c>
      <c r="G186">
        <v>1646697.216</v>
      </c>
      <c r="H186">
        <v>1251837.8419999999</v>
      </c>
      <c r="I186">
        <v>1598881.3430000001</v>
      </c>
      <c r="J186">
        <v>1327839.0919999999</v>
      </c>
      <c r="K186">
        <v>1665534.2</v>
      </c>
      <c r="L186">
        <v>1576609.9129999999</v>
      </c>
      <c r="M186">
        <v>1701923.7509999999</v>
      </c>
      <c r="N186">
        <v>1849799.5830000001</v>
      </c>
      <c r="O186">
        <v>1892790.3489999999</v>
      </c>
      <c r="P186">
        <v>1906541.872</v>
      </c>
      <c r="Q186">
        <v>1890779.5149999999</v>
      </c>
      <c r="R186">
        <v>1876033.8189999999</v>
      </c>
      <c r="S186">
        <v>2111860.264</v>
      </c>
      <c r="T186">
        <v>2073248.8359999999</v>
      </c>
      <c r="U186">
        <v>2037743.004</v>
      </c>
      <c r="V186">
        <v>2008282.5049999999</v>
      </c>
      <c r="W186">
        <v>1999625.62</v>
      </c>
      <c r="X186">
        <v>1978432.2779999999</v>
      </c>
      <c r="Y186">
        <v>1971489.4669999999</v>
      </c>
      <c r="Z186">
        <v>1975236.095</v>
      </c>
      <c r="AA186">
        <v>1987417.4979999999</v>
      </c>
      <c r="AB186">
        <v>2005984.831</v>
      </c>
      <c r="AC186">
        <v>2029493.135</v>
      </c>
      <c r="AD186">
        <v>2057857.335</v>
      </c>
      <c r="AE186">
        <v>2088171.648</v>
      </c>
      <c r="AF186">
        <v>2120315.0290000001</v>
      </c>
      <c r="AG186">
        <v>2153928.3139999998</v>
      </c>
      <c r="AH186">
        <v>2188998.7779999999</v>
      </c>
      <c r="AI186">
        <v>2224085.7519999999</v>
      </c>
      <c r="AJ186">
        <v>2259628.1850000001</v>
      </c>
      <c r="AK186">
        <v>2295824.9640000002</v>
      </c>
      <c r="AL186">
        <v>2332555.8829999999</v>
      </c>
      <c r="AM186">
        <v>2369754.4180000001</v>
      </c>
      <c r="AN186">
        <v>2406598.9270000001</v>
      </c>
      <c r="AO186">
        <v>2443734.7009999999</v>
      </c>
      <c r="AP186">
        <v>2481062.1120000002</v>
      </c>
      <c r="AQ186">
        <v>2518796.8909999998</v>
      </c>
      <c r="AR186">
        <v>2556565.7570000002</v>
      </c>
      <c r="AS186">
        <v>2594305.702</v>
      </c>
      <c r="AT186">
        <v>2631896.9900000002</v>
      </c>
      <c r="AU186">
        <v>2669432.71</v>
      </c>
      <c r="AV186">
        <v>2707069.7310000001</v>
      </c>
      <c r="AW186">
        <v>2745786.406</v>
      </c>
    </row>
    <row r="187" spans="2:49" x14ac:dyDescent="0.25">
      <c r="B187" t="s">
        <v>286</v>
      </c>
      <c r="C187">
        <v>3808905.7292705998</v>
      </c>
      <c r="D187">
        <v>3870058.9427795</v>
      </c>
      <c r="E187">
        <v>3932193.9909999999</v>
      </c>
      <c r="F187">
        <v>4069852.4989999998</v>
      </c>
      <c r="G187">
        <v>4043703.523</v>
      </c>
      <c r="H187">
        <v>3295480.2259999998</v>
      </c>
      <c r="I187">
        <v>3404154.4550000001</v>
      </c>
      <c r="J187">
        <v>3571391.0469999998</v>
      </c>
      <c r="K187">
        <v>3483560.7039999999</v>
      </c>
      <c r="L187">
        <v>3365079.8459999999</v>
      </c>
      <c r="M187">
        <v>3328606.5520000001</v>
      </c>
      <c r="N187">
        <v>3378750.2080000001</v>
      </c>
      <c r="O187">
        <v>3435487.5869999998</v>
      </c>
      <c r="P187">
        <v>3473719.9569999999</v>
      </c>
      <c r="Q187">
        <v>3490288.0669999998</v>
      </c>
      <c r="R187">
        <v>3513231.49</v>
      </c>
      <c r="S187">
        <v>3646209.557</v>
      </c>
      <c r="T187">
        <v>3675010.6039999998</v>
      </c>
      <c r="U187">
        <v>3664331.7560000001</v>
      </c>
      <c r="V187">
        <v>3642446.463</v>
      </c>
      <c r="W187">
        <v>3633876.0669999998</v>
      </c>
      <c r="X187">
        <v>3604682.61</v>
      </c>
      <c r="Y187">
        <v>3600904.0249999999</v>
      </c>
      <c r="Z187">
        <v>3614436.889</v>
      </c>
      <c r="AA187">
        <v>3642179.0380000002</v>
      </c>
      <c r="AB187">
        <v>3680239.5819999999</v>
      </c>
      <c r="AC187">
        <v>3726041.1009999998</v>
      </c>
      <c r="AD187">
        <v>3778017.3569999998</v>
      </c>
      <c r="AE187">
        <v>3833008.5440000002</v>
      </c>
      <c r="AF187">
        <v>3889931.6469999999</v>
      </c>
      <c r="AG187">
        <v>3948115.2030000002</v>
      </c>
      <c r="AH187">
        <v>4007631.0839999998</v>
      </c>
      <c r="AI187">
        <v>4066242.9920000001</v>
      </c>
      <c r="AJ187">
        <v>4124852.2560000001</v>
      </c>
      <c r="AK187">
        <v>4183722.591</v>
      </c>
      <c r="AL187">
        <v>4243430.5310000004</v>
      </c>
      <c r="AM187">
        <v>4304047.3669999996</v>
      </c>
      <c r="AN187">
        <v>4362955.92</v>
      </c>
      <c r="AO187">
        <v>4421496.7620000001</v>
      </c>
      <c r="AP187">
        <v>4479570.2390000001</v>
      </c>
      <c r="AQ187">
        <v>4537732.4550000001</v>
      </c>
      <c r="AR187">
        <v>4595674.608</v>
      </c>
      <c r="AS187">
        <v>4654351.2479999997</v>
      </c>
      <c r="AT187">
        <v>4713883.216</v>
      </c>
      <c r="AU187">
        <v>4774172.4560000002</v>
      </c>
      <c r="AV187">
        <v>4835115.5609999998</v>
      </c>
      <c r="AW187">
        <v>4898295.8679999998</v>
      </c>
    </row>
    <row r="188" spans="2:49" x14ac:dyDescent="0.25">
      <c r="B188" t="s">
        <v>287</v>
      </c>
      <c r="C188">
        <v>12698989.181271899</v>
      </c>
      <c r="D188">
        <v>12902875.5601817</v>
      </c>
      <c r="E188">
        <v>13110035.4</v>
      </c>
      <c r="F188">
        <v>13314595.560000001</v>
      </c>
      <c r="G188">
        <v>12851203.109999999</v>
      </c>
      <c r="H188">
        <v>12458687.32</v>
      </c>
      <c r="I188">
        <v>12378004.640000001</v>
      </c>
      <c r="J188">
        <v>11843502.74</v>
      </c>
      <c r="K188">
        <v>11075241.27</v>
      </c>
      <c r="L188">
        <v>10646839.710000001</v>
      </c>
      <c r="M188">
        <v>10567298.939999999</v>
      </c>
      <c r="N188">
        <v>10921746.23</v>
      </c>
      <c r="O188">
        <v>11009264.23</v>
      </c>
      <c r="P188">
        <v>10457452.27</v>
      </c>
      <c r="Q188">
        <v>9574460.1600000001</v>
      </c>
      <c r="R188">
        <v>8884982.6649999898</v>
      </c>
      <c r="S188">
        <v>8617334.4600000009</v>
      </c>
      <c r="T188">
        <v>8355249.3439999996</v>
      </c>
      <c r="U188">
        <v>8145366.7850000001</v>
      </c>
      <c r="V188">
        <v>7991515.5039999997</v>
      </c>
      <c r="W188">
        <v>6903466.807</v>
      </c>
      <c r="X188">
        <v>5831994.4479999999</v>
      </c>
      <c r="Y188">
        <v>4990161.784</v>
      </c>
      <c r="Z188">
        <v>4352436.1330000004</v>
      </c>
      <c r="AA188">
        <v>3861305.139</v>
      </c>
      <c r="AB188">
        <v>3472836.389</v>
      </c>
      <c r="AC188">
        <v>3157264.503</v>
      </c>
      <c r="AD188">
        <v>3086118.0219999999</v>
      </c>
      <c r="AE188">
        <v>3046499.156</v>
      </c>
      <c r="AF188">
        <v>3017827.5419999999</v>
      </c>
      <c r="AG188">
        <v>2992078.0809999998</v>
      </c>
      <c r="AH188">
        <v>2966389.0529999998</v>
      </c>
      <c r="AI188">
        <v>2939308.1809999999</v>
      </c>
      <c r="AJ188">
        <v>2911140.6170000001</v>
      </c>
      <c r="AK188">
        <v>2882113.301</v>
      </c>
      <c r="AL188">
        <v>2852386.6579999998</v>
      </c>
      <c r="AM188">
        <v>2822032.3459999999</v>
      </c>
      <c r="AN188">
        <v>2790920.18</v>
      </c>
      <c r="AO188">
        <v>2759541.4890000001</v>
      </c>
      <c r="AP188">
        <v>2727969.0380000002</v>
      </c>
      <c r="AQ188">
        <v>2696353.355</v>
      </c>
      <c r="AR188">
        <v>2664731.352</v>
      </c>
      <c r="AS188">
        <v>2633373.2990000001</v>
      </c>
      <c r="AT188">
        <v>2602470.1519999998</v>
      </c>
      <c r="AU188">
        <v>2571888.9589999998</v>
      </c>
      <c r="AV188">
        <v>2541564.4139999999</v>
      </c>
      <c r="AW188">
        <v>2511672.5929999999</v>
      </c>
    </row>
    <row r="189" spans="2:49" x14ac:dyDescent="0.25">
      <c r="B189" t="s">
        <v>288</v>
      </c>
      <c r="C189">
        <v>1234844.41674139</v>
      </c>
      <c r="D189">
        <v>1254670.2432739199</v>
      </c>
      <c r="E189">
        <v>1274814.3799999999</v>
      </c>
      <c r="F189">
        <v>1262177.0989999999</v>
      </c>
      <c r="G189">
        <v>1198221.5889999999</v>
      </c>
      <c r="H189">
        <v>1217504.4939999999</v>
      </c>
      <c r="I189">
        <v>1166295.9839999999</v>
      </c>
      <c r="J189">
        <v>1092008.862</v>
      </c>
      <c r="K189">
        <v>1022376.562</v>
      </c>
      <c r="L189">
        <v>981872.15260000003</v>
      </c>
      <c r="M189">
        <v>956578.76470000006</v>
      </c>
      <c r="N189">
        <v>960227.10210000002</v>
      </c>
      <c r="O189">
        <v>930969.1128</v>
      </c>
      <c r="P189">
        <v>860026.42379999999</v>
      </c>
      <c r="Q189">
        <v>776314.12959999999</v>
      </c>
      <c r="R189">
        <v>711821.32220000005</v>
      </c>
      <c r="S189">
        <v>682468.08409999998</v>
      </c>
      <c r="T189">
        <v>663345.15870000003</v>
      </c>
      <c r="U189">
        <v>652562.23179999995</v>
      </c>
      <c r="V189">
        <v>647689.73820000002</v>
      </c>
      <c r="W189">
        <v>534559.99329999997</v>
      </c>
      <c r="X189">
        <v>437877.1482</v>
      </c>
      <c r="Y189">
        <v>366949.55530000001</v>
      </c>
      <c r="Z189">
        <v>316034.9988</v>
      </c>
      <c r="AA189">
        <v>278641.40000000002</v>
      </c>
      <c r="AB189">
        <v>250147.91250000001</v>
      </c>
      <c r="AC189">
        <v>227657.7414</v>
      </c>
      <c r="AD189">
        <v>223536.23980000001</v>
      </c>
      <c r="AE189">
        <v>223087.71090000001</v>
      </c>
      <c r="AF189">
        <v>223968.70240000001</v>
      </c>
      <c r="AG189">
        <v>225262.6079</v>
      </c>
      <c r="AH189">
        <v>226628.06140000001</v>
      </c>
      <c r="AI189">
        <v>227941.761</v>
      </c>
      <c r="AJ189">
        <v>229188.5569</v>
      </c>
      <c r="AK189">
        <v>230375.3064</v>
      </c>
      <c r="AL189">
        <v>231511.96789999999</v>
      </c>
      <c r="AM189">
        <v>232604.09890000001</v>
      </c>
      <c r="AN189">
        <v>233647.53769999999</v>
      </c>
      <c r="AO189">
        <v>234681.97880000001</v>
      </c>
      <c r="AP189">
        <v>235718.9327</v>
      </c>
      <c r="AQ189">
        <v>236778.63159999999</v>
      </c>
      <c r="AR189">
        <v>237869.35339999999</v>
      </c>
      <c r="AS189">
        <v>239032.75839999999</v>
      </c>
      <c r="AT189">
        <v>240294.883</v>
      </c>
      <c r="AU189">
        <v>241644.0551</v>
      </c>
      <c r="AV189">
        <v>243075.796</v>
      </c>
      <c r="AW189">
        <v>244616.43960000001</v>
      </c>
    </row>
    <row r="190" spans="2:49" x14ac:dyDescent="0.25">
      <c r="B190" t="s">
        <v>289</v>
      </c>
      <c r="C190">
        <v>16278955.912495499</v>
      </c>
      <c r="D190">
        <v>16540319.8152481</v>
      </c>
      <c r="E190">
        <v>16805880</v>
      </c>
      <c r="F190">
        <v>16724414.58</v>
      </c>
      <c r="G190">
        <v>15996477.98</v>
      </c>
      <c r="H190">
        <v>15294251.310000001</v>
      </c>
      <c r="I190">
        <v>15220761.93</v>
      </c>
      <c r="J190">
        <v>13334396.439999999</v>
      </c>
      <c r="K190">
        <v>11339149.210000001</v>
      </c>
      <c r="L190">
        <v>9818014.9240000006</v>
      </c>
      <c r="M190">
        <v>8666694.4920000006</v>
      </c>
      <c r="N190">
        <v>7714399.8629999999</v>
      </c>
      <c r="O190">
        <v>8079373.9579999996</v>
      </c>
      <c r="P190">
        <v>8266556.0669999998</v>
      </c>
      <c r="Q190">
        <v>8353891.6710000001</v>
      </c>
      <c r="R190">
        <v>8553775.0930000003</v>
      </c>
      <c r="S190">
        <v>4854587.625</v>
      </c>
      <c r="T190">
        <v>6505299.7570000002</v>
      </c>
      <c r="U190">
        <v>8108214.3449999997</v>
      </c>
      <c r="V190">
        <v>9680649.5989999995</v>
      </c>
      <c r="W190">
        <v>10047943.91</v>
      </c>
      <c r="X190">
        <v>10352961.4</v>
      </c>
      <c r="Y190">
        <v>10412766.52</v>
      </c>
      <c r="Z190">
        <v>10531367.380000001</v>
      </c>
      <c r="AA190">
        <v>10692653.82</v>
      </c>
      <c r="AB190">
        <v>10921943.42</v>
      </c>
      <c r="AC190">
        <v>11171883.369999999</v>
      </c>
      <c r="AD190">
        <v>11464889.050000001</v>
      </c>
      <c r="AE190">
        <v>11755424.710000001</v>
      </c>
      <c r="AF190">
        <v>11708834.07</v>
      </c>
      <c r="AG190">
        <v>11912623.119999999</v>
      </c>
      <c r="AH190">
        <v>12112673.789999999</v>
      </c>
      <c r="AI190">
        <v>12265557.01</v>
      </c>
      <c r="AJ190">
        <v>12408841.119999999</v>
      </c>
      <c r="AK190">
        <v>12548035.09</v>
      </c>
      <c r="AL190">
        <v>12711899</v>
      </c>
      <c r="AM190">
        <v>12870465.82</v>
      </c>
      <c r="AN190">
        <v>12948116.390000001</v>
      </c>
      <c r="AO190">
        <v>13020494.710000001</v>
      </c>
      <c r="AP190">
        <v>13090149.359999999</v>
      </c>
      <c r="AQ190">
        <v>13161712.82</v>
      </c>
      <c r="AR190">
        <v>13231265.039999999</v>
      </c>
      <c r="AS190">
        <v>13194139.050000001</v>
      </c>
      <c r="AT190">
        <v>13162514.65</v>
      </c>
      <c r="AU190">
        <v>13135363.310000001</v>
      </c>
      <c r="AV190">
        <v>13114390.84</v>
      </c>
      <c r="AW190">
        <v>13113198.619999999</v>
      </c>
    </row>
    <row r="191" spans="2:49" x14ac:dyDescent="0.25">
      <c r="B191" t="s">
        <v>290</v>
      </c>
      <c r="C191">
        <v>4315668.6239754297</v>
      </c>
      <c r="D191">
        <v>4384958.0796759203</v>
      </c>
      <c r="E191">
        <v>4455360</v>
      </c>
      <c r="F191">
        <v>4121567.4160000002</v>
      </c>
      <c r="G191">
        <v>3781926.9139999999</v>
      </c>
      <c r="H191">
        <v>3267960.8709999998</v>
      </c>
      <c r="I191">
        <v>2990949.3429999999</v>
      </c>
      <c r="J191">
        <v>2761136.341</v>
      </c>
      <c r="K191">
        <v>2515017.4920000001</v>
      </c>
      <c r="L191">
        <v>2256659.0529999998</v>
      </c>
      <c r="M191">
        <v>2023020.844</v>
      </c>
      <c r="N191">
        <v>1797478.9739999999</v>
      </c>
      <c r="O191">
        <v>1606275.4210000001</v>
      </c>
      <c r="P191">
        <v>1450024.537</v>
      </c>
      <c r="Q191">
        <v>1315712.125</v>
      </c>
      <c r="R191">
        <v>1168683.7560000001</v>
      </c>
      <c r="S191">
        <v>1165348.452</v>
      </c>
      <c r="T191">
        <v>1762093.084</v>
      </c>
      <c r="U191">
        <v>2405209.0869999998</v>
      </c>
      <c r="V191">
        <v>3024532.4539999999</v>
      </c>
      <c r="W191">
        <v>2795779.574</v>
      </c>
      <c r="X191">
        <v>2433490.4040000001</v>
      </c>
      <c r="Y191">
        <v>2346289.0580000002</v>
      </c>
      <c r="Z191">
        <v>2281407.3130000001</v>
      </c>
      <c r="AA191">
        <v>2221429.1120000002</v>
      </c>
      <c r="AB191">
        <v>2168076.9440000001</v>
      </c>
      <c r="AC191">
        <v>2120648.1549999998</v>
      </c>
      <c r="AD191">
        <v>2134441.1910000001</v>
      </c>
      <c r="AE191">
        <v>2158998.8360000001</v>
      </c>
      <c r="AF191">
        <v>2187650.6039999998</v>
      </c>
      <c r="AG191">
        <v>2220125.9840000002</v>
      </c>
      <c r="AH191">
        <v>2254969.432</v>
      </c>
      <c r="AI191">
        <v>2246532.2110000001</v>
      </c>
      <c r="AJ191">
        <v>2234755.3930000002</v>
      </c>
      <c r="AK191">
        <v>2223763.9879999999</v>
      </c>
      <c r="AL191">
        <v>2212710.9010000001</v>
      </c>
      <c r="AM191">
        <v>2202199.5010000002</v>
      </c>
      <c r="AN191">
        <v>2240154.59</v>
      </c>
      <c r="AO191">
        <v>2283475.7030000002</v>
      </c>
      <c r="AP191">
        <v>2327314.969</v>
      </c>
      <c r="AQ191">
        <v>2371144.037</v>
      </c>
      <c r="AR191">
        <v>2414514.7009999999</v>
      </c>
      <c r="AS191">
        <v>2445827.923</v>
      </c>
      <c r="AT191">
        <v>2475995.1469999999</v>
      </c>
      <c r="AU191">
        <v>2505494.09</v>
      </c>
      <c r="AV191">
        <v>2534219.1839999999</v>
      </c>
      <c r="AW191">
        <v>2563062.1170000001</v>
      </c>
    </row>
    <row r="192" spans="2:49" x14ac:dyDescent="0.25">
      <c r="B192" t="s">
        <v>291</v>
      </c>
      <c r="C192">
        <v>4315668.6239754297</v>
      </c>
      <c r="D192">
        <v>4384958.0796759203</v>
      </c>
      <c r="E192">
        <v>4455360</v>
      </c>
      <c r="F192">
        <v>4121567.4160000002</v>
      </c>
      <c r="G192">
        <v>3781926.9139999999</v>
      </c>
      <c r="H192">
        <v>3267960.8709999998</v>
      </c>
      <c r="I192">
        <v>2990949.3429999999</v>
      </c>
      <c r="J192">
        <v>2761136.341</v>
      </c>
      <c r="K192">
        <v>2515017.4920000001</v>
      </c>
      <c r="L192">
        <v>2256659.0529999998</v>
      </c>
      <c r="M192">
        <v>2023020.844</v>
      </c>
      <c r="N192">
        <v>1797478.9739999999</v>
      </c>
      <c r="O192">
        <v>1606275.4210000001</v>
      </c>
      <c r="P192">
        <v>1450024.537</v>
      </c>
      <c r="Q192">
        <v>1315712.125</v>
      </c>
      <c r="R192">
        <v>1168683.7560000001</v>
      </c>
      <c r="S192">
        <v>1165348.452</v>
      </c>
      <c r="T192">
        <v>1762093.084</v>
      </c>
      <c r="U192">
        <v>2405209.0869999998</v>
      </c>
      <c r="V192">
        <v>3024532.4539999999</v>
      </c>
      <c r="W192">
        <v>2795779.574</v>
      </c>
      <c r="X192">
        <v>2433490.4040000001</v>
      </c>
      <c r="Y192">
        <v>2346289.0580000002</v>
      </c>
      <c r="Z192">
        <v>2281407.3130000001</v>
      </c>
      <c r="AA192">
        <v>2221429.1120000002</v>
      </c>
      <c r="AB192">
        <v>2168076.9440000001</v>
      </c>
      <c r="AC192">
        <v>2120648.1549999998</v>
      </c>
      <c r="AD192">
        <v>2134441.1910000001</v>
      </c>
      <c r="AE192">
        <v>2158998.8360000001</v>
      </c>
      <c r="AF192">
        <v>2187650.6039999998</v>
      </c>
      <c r="AG192">
        <v>2220125.9840000002</v>
      </c>
      <c r="AH192">
        <v>2254969.432</v>
      </c>
      <c r="AI192">
        <v>2246532.2110000001</v>
      </c>
      <c r="AJ192">
        <v>2234755.3930000002</v>
      </c>
      <c r="AK192">
        <v>2223763.9879999999</v>
      </c>
      <c r="AL192">
        <v>2212710.9010000001</v>
      </c>
      <c r="AM192">
        <v>2202199.5010000002</v>
      </c>
      <c r="AN192">
        <v>2240154.59</v>
      </c>
      <c r="AO192">
        <v>2283475.7030000002</v>
      </c>
      <c r="AP192">
        <v>2327314.969</v>
      </c>
      <c r="AQ192">
        <v>2371144.037</v>
      </c>
      <c r="AR192">
        <v>2414514.7009999999</v>
      </c>
      <c r="AS192">
        <v>2445827.923</v>
      </c>
      <c r="AT192">
        <v>2475995.1469999999</v>
      </c>
      <c r="AU192">
        <v>2505494.09</v>
      </c>
      <c r="AV192">
        <v>2534219.1839999999</v>
      </c>
      <c r="AW192">
        <v>2563062.1170000001</v>
      </c>
    </row>
    <row r="193" spans="2:49" x14ac:dyDescent="0.25">
      <c r="B193" t="s">
        <v>292</v>
      </c>
      <c r="C193">
        <v>8232235.5397947598</v>
      </c>
      <c r="D193">
        <v>8364406.7441781899</v>
      </c>
      <c r="E193">
        <v>8498700</v>
      </c>
      <c r="F193">
        <v>8257684.2309999997</v>
      </c>
      <c r="G193">
        <v>8002152.5990000004</v>
      </c>
      <c r="H193">
        <v>7306254.0920000002</v>
      </c>
      <c r="I193">
        <v>7065670.9460000005</v>
      </c>
      <c r="J193">
        <v>6891905.8540000003</v>
      </c>
      <c r="K193">
        <v>6632542.2680000002</v>
      </c>
      <c r="L193">
        <v>6287450.0199999996</v>
      </c>
      <c r="M193">
        <v>5954735.9919999996</v>
      </c>
      <c r="N193">
        <v>5589398.5760000004</v>
      </c>
      <c r="O193">
        <v>5783328.2139999997</v>
      </c>
      <c r="P193">
        <v>6074339.9179999996</v>
      </c>
      <c r="Q193">
        <v>6363578.5140000004</v>
      </c>
      <c r="R193">
        <v>6457586.3700000001</v>
      </c>
      <c r="S193">
        <v>8857796.63199999</v>
      </c>
      <c r="T193">
        <v>6975063.4510000004</v>
      </c>
      <c r="U193">
        <v>4815495.8880000003</v>
      </c>
      <c r="V193">
        <v>2808627.2340000002</v>
      </c>
      <c r="W193">
        <v>2608260.699</v>
      </c>
      <c r="X193">
        <v>2523620.2119999998</v>
      </c>
      <c r="Y193">
        <v>2455852.2170000002</v>
      </c>
      <c r="Z193">
        <v>2385874.1030000001</v>
      </c>
      <c r="AA193">
        <v>2318424.0430000001</v>
      </c>
      <c r="AB193">
        <v>2256902.7089999998</v>
      </c>
      <c r="AC193">
        <v>2201494.0639999998</v>
      </c>
      <c r="AD193">
        <v>2174132.193</v>
      </c>
      <c r="AE193">
        <v>2154381.233</v>
      </c>
      <c r="AF193">
        <v>2138749.753</v>
      </c>
      <c r="AG193">
        <v>2125552.6529999999</v>
      </c>
      <c r="AH193">
        <v>2114696.3560000001</v>
      </c>
      <c r="AI193">
        <v>2117435.7009999999</v>
      </c>
      <c r="AJ193">
        <v>2121275.1510000001</v>
      </c>
      <c r="AK193">
        <v>2126056.5950000002</v>
      </c>
      <c r="AL193">
        <v>2131290.5090000001</v>
      </c>
      <c r="AM193">
        <v>2136911.264</v>
      </c>
      <c r="AN193">
        <v>2143089.2999999998</v>
      </c>
      <c r="AO193">
        <v>2149510.9219999998</v>
      </c>
      <c r="AP193">
        <v>2155639.568</v>
      </c>
      <c r="AQ193">
        <v>2161422.0240000002</v>
      </c>
      <c r="AR193">
        <v>2166511.3560000001</v>
      </c>
      <c r="AS193">
        <v>2889463.1609999998</v>
      </c>
      <c r="AT193">
        <v>3703334.25</v>
      </c>
      <c r="AU193">
        <v>4527869.8099999996</v>
      </c>
      <c r="AV193">
        <v>5350462.932</v>
      </c>
      <c r="AW193">
        <v>6170755.8339999998</v>
      </c>
    </row>
    <row r="194" spans="2:49" x14ac:dyDescent="0.25">
      <c r="B194" t="s">
        <v>293</v>
      </c>
      <c r="C194">
        <v>20174774.421468802</v>
      </c>
      <c r="D194">
        <v>20498686.950521201</v>
      </c>
      <c r="E194">
        <v>20827800</v>
      </c>
      <c r="F194">
        <v>19906901.43</v>
      </c>
      <c r="G194">
        <v>18927616.350000001</v>
      </c>
      <c r="H194">
        <v>16952023.460000001</v>
      </c>
      <c r="I194">
        <v>16081139.77</v>
      </c>
      <c r="J194">
        <v>15386804.449999999</v>
      </c>
      <c r="K194">
        <v>14525931.18</v>
      </c>
      <c r="L194">
        <v>13508332.130000001</v>
      </c>
      <c r="M194">
        <v>12550483.439999999</v>
      </c>
      <c r="N194">
        <v>11556878.859999999</v>
      </c>
      <c r="O194">
        <v>10373355.26</v>
      </c>
      <c r="P194">
        <v>9378401.0879999995</v>
      </c>
      <c r="Q194">
        <v>8521406.8450000007</v>
      </c>
      <c r="R194">
        <v>7580847.1679999996</v>
      </c>
      <c r="S194">
        <v>3084147.4010000001</v>
      </c>
      <c r="T194">
        <v>2284850.031</v>
      </c>
      <c r="U194">
        <v>1755926.4029999999</v>
      </c>
      <c r="V194">
        <v>1287824.392</v>
      </c>
      <c r="W194">
        <v>1036351.474</v>
      </c>
      <c r="X194">
        <v>783408.16370000003</v>
      </c>
      <c r="Y194">
        <v>750453.88729999994</v>
      </c>
      <c r="Z194">
        <v>735409.50560000003</v>
      </c>
      <c r="AA194">
        <v>722682.11549999996</v>
      </c>
      <c r="AB194">
        <v>711831.16780000005</v>
      </c>
      <c r="AC194">
        <v>702604.83739999996</v>
      </c>
      <c r="AD194">
        <v>701146.5013</v>
      </c>
      <c r="AE194">
        <v>702025.57259999996</v>
      </c>
      <c r="AF194">
        <v>704168.77899999998</v>
      </c>
      <c r="AG194">
        <v>707216.0379</v>
      </c>
      <c r="AH194">
        <v>711012.74939999997</v>
      </c>
      <c r="AI194">
        <v>715578.10849999997</v>
      </c>
      <c r="AJ194">
        <v>720519.70409999997</v>
      </c>
      <c r="AK194">
        <v>725780.38080000004</v>
      </c>
      <c r="AL194">
        <v>731273.75210000004</v>
      </c>
      <c r="AM194">
        <v>736909.22699999996</v>
      </c>
      <c r="AN194">
        <v>743715.9547</v>
      </c>
      <c r="AO194">
        <v>750662.29639999999</v>
      </c>
      <c r="AP194">
        <v>757564.3075</v>
      </c>
      <c r="AQ194">
        <v>764404.2132</v>
      </c>
      <c r="AR194">
        <v>771059.08189999999</v>
      </c>
      <c r="AS194">
        <v>778276.22750000004</v>
      </c>
      <c r="AT194">
        <v>785558.86699999997</v>
      </c>
      <c r="AU194">
        <v>792639.81409999996</v>
      </c>
      <c r="AV194">
        <v>799444.73360000004</v>
      </c>
      <c r="AW194">
        <v>806253.61919999996</v>
      </c>
    </row>
    <row r="195" spans="2:49" x14ac:dyDescent="0.25">
      <c r="B195" t="s">
        <v>294</v>
      </c>
      <c r="C195">
        <v>463787.91773491597</v>
      </c>
      <c r="D195">
        <v>471234.182770602</v>
      </c>
      <c r="E195">
        <v>478800</v>
      </c>
      <c r="F195">
        <v>480598.68070000003</v>
      </c>
      <c r="G195">
        <v>469285.34399999998</v>
      </c>
      <c r="H195">
        <v>452528.85129999998</v>
      </c>
      <c r="I195">
        <v>461123.51409999997</v>
      </c>
      <c r="J195">
        <v>522324.22070000001</v>
      </c>
      <c r="K195">
        <v>571573.85919999995</v>
      </c>
      <c r="L195">
        <v>634658.82550000004</v>
      </c>
      <c r="M195">
        <v>717609.19460000005</v>
      </c>
      <c r="N195">
        <v>822821.80530000001</v>
      </c>
      <c r="O195">
        <v>787691.36880000005</v>
      </c>
      <c r="P195">
        <v>725018.72640000004</v>
      </c>
      <c r="Q195">
        <v>638051.68500000006</v>
      </c>
      <c r="R195">
        <v>555932.84609999997</v>
      </c>
      <c r="S195">
        <v>271341.36060000001</v>
      </c>
      <c r="T195">
        <v>247893.7568</v>
      </c>
      <c r="U195">
        <v>228451.7665</v>
      </c>
      <c r="V195">
        <v>210865.23480000001</v>
      </c>
      <c r="W195">
        <v>218729.97330000001</v>
      </c>
      <c r="X195">
        <v>224946.7611</v>
      </c>
      <c r="Y195">
        <v>222798.7323</v>
      </c>
      <c r="Z195">
        <v>220619.5822</v>
      </c>
      <c r="AA195">
        <v>218139.37469999999</v>
      </c>
      <c r="AB195">
        <v>215499.8719</v>
      </c>
      <c r="AC195">
        <v>212701.2199</v>
      </c>
      <c r="AD195">
        <v>210860.6188</v>
      </c>
      <c r="AE195">
        <v>208218.28580000001</v>
      </c>
      <c r="AF195">
        <v>206020.67970000001</v>
      </c>
      <c r="AG195">
        <v>203367.58559999999</v>
      </c>
      <c r="AH195">
        <v>200833.5208</v>
      </c>
      <c r="AI195">
        <v>198860.54870000001</v>
      </c>
      <c r="AJ195">
        <v>197023.0496</v>
      </c>
      <c r="AK195">
        <v>195328.65090000001</v>
      </c>
      <c r="AL195">
        <v>193727.66570000001</v>
      </c>
      <c r="AM195">
        <v>192188.44140000001</v>
      </c>
      <c r="AN195">
        <v>190766.6581</v>
      </c>
      <c r="AO195">
        <v>189377.65650000001</v>
      </c>
      <c r="AP195">
        <v>188006.85389999999</v>
      </c>
      <c r="AQ195">
        <v>186674.67050000001</v>
      </c>
      <c r="AR195">
        <v>185320.943</v>
      </c>
      <c r="AS195">
        <v>184478.44820000001</v>
      </c>
      <c r="AT195">
        <v>183616.0533</v>
      </c>
      <c r="AU195">
        <v>182713.13339999999</v>
      </c>
      <c r="AV195">
        <v>181780.36470000001</v>
      </c>
      <c r="AW195">
        <v>180947.78409999999</v>
      </c>
    </row>
    <row r="196" spans="2:49" x14ac:dyDescent="0.25">
      <c r="B196" s="274" t="s">
        <v>295</v>
      </c>
      <c r="C196">
        <v>748170.71461916401</v>
      </c>
      <c r="D196">
        <v>760182.83744504896</v>
      </c>
      <c r="E196">
        <v>772387.81880000001</v>
      </c>
      <c r="F196">
        <v>784194.0736</v>
      </c>
      <c r="G196">
        <v>759149.03890000004</v>
      </c>
      <c r="H196">
        <v>740394.2524</v>
      </c>
      <c r="I196">
        <v>775073.0686</v>
      </c>
      <c r="J196">
        <v>761565.96120000002</v>
      </c>
      <c r="K196">
        <v>750065.99580000003</v>
      </c>
      <c r="L196">
        <v>705670.78319999995</v>
      </c>
      <c r="M196">
        <v>718605.73109999998</v>
      </c>
      <c r="N196">
        <v>697008.62179999996</v>
      </c>
      <c r="O196">
        <v>679075.31429999997</v>
      </c>
      <c r="P196">
        <v>658360.05059999996</v>
      </c>
      <c r="Q196">
        <v>623855.29169999994</v>
      </c>
      <c r="R196">
        <v>576265.36450000003</v>
      </c>
      <c r="S196">
        <v>521276.01010000001</v>
      </c>
      <c r="T196">
        <v>510977.17200000002</v>
      </c>
      <c r="U196">
        <v>510104.27679999999</v>
      </c>
      <c r="V196">
        <v>514783.75380000001</v>
      </c>
      <c r="W196">
        <v>515504.5379</v>
      </c>
      <c r="X196">
        <v>513989.34590000001</v>
      </c>
      <c r="Y196">
        <v>513368.94669999997</v>
      </c>
      <c r="Z196">
        <v>512798.36849999998</v>
      </c>
      <c r="AA196">
        <v>511992.62910000002</v>
      </c>
      <c r="AB196">
        <v>510983.46730000002</v>
      </c>
      <c r="AC196">
        <v>510122.23229999997</v>
      </c>
      <c r="AD196">
        <v>510351.07500000001</v>
      </c>
      <c r="AE196">
        <v>510585.16480000003</v>
      </c>
      <c r="AF196">
        <v>510941.89240000001</v>
      </c>
      <c r="AG196">
        <v>511296.35009999998</v>
      </c>
      <c r="AH196">
        <v>511799.84379999997</v>
      </c>
      <c r="AI196">
        <v>515855.94880000001</v>
      </c>
      <c r="AJ196">
        <v>520253.99890000001</v>
      </c>
      <c r="AK196">
        <v>524812.79520000005</v>
      </c>
      <c r="AL196">
        <v>529337.77489999996</v>
      </c>
      <c r="AM196">
        <v>533850.03390000004</v>
      </c>
      <c r="AN196">
        <v>537772.65740000003</v>
      </c>
      <c r="AO196">
        <v>541741.16449999996</v>
      </c>
      <c r="AP196">
        <v>545688.14939999999</v>
      </c>
      <c r="AQ196">
        <v>549622.00269999995</v>
      </c>
      <c r="AR196">
        <v>553456.51800000004</v>
      </c>
      <c r="AS196">
        <v>557267.22889999999</v>
      </c>
      <c r="AT196">
        <v>560978.99340000004</v>
      </c>
      <c r="AU196">
        <v>564556.79960000003</v>
      </c>
      <c r="AV196">
        <v>568030.43980000005</v>
      </c>
      <c r="AW196">
        <v>571603.39599999995</v>
      </c>
    </row>
    <row r="197" spans="2:49" x14ac:dyDescent="0.25">
      <c r="B197" s="274" t="s">
        <v>296</v>
      </c>
      <c r="C197">
        <v>5051155.6907064496</v>
      </c>
      <c r="D197">
        <v>5132253.62916335</v>
      </c>
      <c r="E197">
        <v>5214653.6210000003</v>
      </c>
      <c r="F197">
        <v>5229459.2050000001</v>
      </c>
      <c r="G197">
        <v>4997769.5460000001</v>
      </c>
      <c r="H197">
        <v>4908868.71</v>
      </c>
      <c r="I197">
        <v>4892207.3619999997</v>
      </c>
      <c r="J197">
        <v>4880515.6390000004</v>
      </c>
      <c r="K197">
        <v>4621149.6380000003</v>
      </c>
      <c r="L197">
        <v>4447041.8099999996</v>
      </c>
      <c r="M197">
        <v>4437603.6890000002</v>
      </c>
      <c r="N197">
        <v>4436171.2529999996</v>
      </c>
      <c r="O197">
        <v>4345709.8080000002</v>
      </c>
      <c r="P197">
        <v>4134732.0589999999</v>
      </c>
      <c r="Q197">
        <v>3786489.8849999998</v>
      </c>
      <c r="R197">
        <v>3435320.5619999999</v>
      </c>
      <c r="S197">
        <v>3260505.2059999998</v>
      </c>
      <c r="T197">
        <v>3189147.8169999998</v>
      </c>
      <c r="U197">
        <v>3138441.5980000002</v>
      </c>
      <c r="V197">
        <v>3103882.85</v>
      </c>
      <c r="W197">
        <v>3047853.2579999999</v>
      </c>
      <c r="X197">
        <v>2994399.5109999999</v>
      </c>
      <c r="Y197">
        <v>2986593.733</v>
      </c>
      <c r="Z197">
        <v>3003632.6430000002</v>
      </c>
      <c r="AA197">
        <v>3031597.9610000001</v>
      </c>
      <c r="AB197">
        <v>3063034.969</v>
      </c>
      <c r="AC197">
        <v>3095281.5830000001</v>
      </c>
      <c r="AD197">
        <v>3128720.7570000002</v>
      </c>
      <c r="AE197">
        <v>3157578.7250000001</v>
      </c>
      <c r="AF197">
        <v>3182527.1740000001</v>
      </c>
      <c r="AG197">
        <v>3203285.2170000002</v>
      </c>
      <c r="AH197">
        <v>3221377.2779999999</v>
      </c>
      <c r="AI197">
        <v>3257021.3050000002</v>
      </c>
      <c r="AJ197">
        <v>3292362.1189999999</v>
      </c>
      <c r="AK197">
        <v>3327330.78</v>
      </c>
      <c r="AL197">
        <v>3361675.8319999999</v>
      </c>
      <c r="AM197">
        <v>3395975.4789999998</v>
      </c>
      <c r="AN197">
        <v>3425883.9040000001</v>
      </c>
      <c r="AO197">
        <v>3456263.8229999999</v>
      </c>
      <c r="AP197">
        <v>3486999.9929999998</v>
      </c>
      <c r="AQ197">
        <v>3518163.236</v>
      </c>
      <c r="AR197">
        <v>3549584.9169999999</v>
      </c>
      <c r="AS197">
        <v>3580624.3480000002</v>
      </c>
      <c r="AT197">
        <v>3611596.0630000001</v>
      </c>
      <c r="AU197">
        <v>3642648.13</v>
      </c>
      <c r="AV197">
        <v>3674000.1970000002</v>
      </c>
      <c r="AW197">
        <v>3706476.6680000001</v>
      </c>
    </row>
    <row r="198" spans="2:49" x14ac:dyDescent="0.25">
      <c r="B198" s="274" t="s">
        <v>297</v>
      </c>
      <c r="C198">
        <v>738109.45702439197</v>
      </c>
      <c r="D198">
        <v>749960.04310518701</v>
      </c>
      <c r="E198">
        <v>762000.89419999998</v>
      </c>
      <c r="F198">
        <v>736384.02879999997</v>
      </c>
      <c r="G198">
        <v>688113.95990000002</v>
      </c>
      <c r="H198">
        <v>586724.10609999998</v>
      </c>
      <c r="I198">
        <v>619010.34010000003</v>
      </c>
      <c r="J198">
        <v>603900.1409</v>
      </c>
      <c r="K198">
        <v>570594.36659999995</v>
      </c>
      <c r="L198">
        <v>540638.76459999999</v>
      </c>
      <c r="M198">
        <v>527688.72560000001</v>
      </c>
      <c r="N198">
        <v>532499.90430000005</v>
      </c>
      <c r="O198">
        <v>532948.03020000004</v>
      </c>
      <c r="P198">
        <v>518012.12689999997</v>
      </c>
      <c r="Q198">
        <v>484097.61780000001</v>
      </c>
      <c r="R198">
        <v>448279.31800000003</v>
      </c>
      <c r="S198">
        <v>411459.26819999999</v>
      </c>
      <c r="T198">
        <v>387110.71669999999</v>
      </c>
      <c r="U198">
        <v>369963.49660000001</v>
      </c>
      <c r="V198">
        <v>358798.64150000003</v>
      </c>
      <c r="W198">
        <v>347978.63890000002</v>
      </c>
      <c r="X198">
        <v>338574.79060000001</v>
      </c>
      <c r="Y198">
        <v>336608.73210000002</v>
      </c>
      <c r="Z198">
        <v>337445.42690000002</v>
      </c>
      <c r="AA198">
        <v>339398.4866</v>
      </c>
      <c r="AB198">
        <v>341649.46059999999</v>
      </c>
      <c r="AC198">
        <v>344033.98119999998</v>
      </c>
      <c r="AD198">
        <v>346698.0122</v>
      </c>
      <c r="AE198">
        <v>349067.28759999998</v>
      </c>
      <c r="AF198">
        <v>351333.55379999999</v>
      </c>
      <c r="AG198">
        <v>353492.9718</v>
      </c>
      <c r="AH198">
        <v>355703.06</v>
      </c>
      <c r="AI198">
        <v>360160.5049</v>
      </c>
      <c r="AJ198">
        <v>364834.02649999998</v>
      </c>
      <c r="AK198">
        <v>369638.42959999997</v>
      </c>
      <c r="AL198">
        <v>374460.24109999998</v>
      </c>
      <c r="AM198">
        <v>379285.52860000002</v>
      </c>
      <c r="AN198">
        <v>383671.66889999999</v>
      </c>
      <c r="AO198">
        <v>388031.413</v>
      </c>
      <c r="AP198">
        <v>392295.47930000001</v>
      </c>
      <c r="AQ198">
        <v>396478.06510000001</v>
      </c>
      <c r="AR198">
        <v>400533.66590000002</v>
      </c>
      <c r="AS198">
        <v>404420.43219999998</v>
      </c>
      <c r="AT198">
        <v>408149.53</v>
      </c>
      <c r="AU198">
        <v>411736.4939</v>
      </c>
      <c r="AV198">
        <v>415210.14</v>
      </c>
      <c r="AW198">
        <v>418711.72509999998</v>
      </c>
    </row>
    <row r="199" spans="2:49" x14ac:dyDescent="0.25">
      <c r="B199" s="274" t="s">
        <v>298</v>
      </c>
      <c r="C199">
        <v>1453742.3069470399</v>
      </c>
      <c r="D199">
        <v>1477082.6099113501</v>
      </c>
      <c r="E199">
        <v>1500797.649</v>
      </c>
      <c r="F199">
        <v>1502496.878</v>
      </c>
      <c r="G199">
        <v>1385450.2879999999</v>
      </c>
      <c r="H199">
        <v>1185288.385</v>
      </c>
      <c r="I199">
        <v>1216804.02</v>
      </c>
      <c r="J199">
        <v>1338778.237</v>
      </c>
      <c r="K199">
        <v>1216323.7560000001</v>
      </c>
      <c r="L199">
        <v>1150128.371</v>
      </c>
      <c r="M199">
        <v>1155152.818</v>
      </c>
      <c r="N199">
        <v>1143137.3829999999</v>
      </c>
      <c r="O199">
        <v>1168310.706</v>
      </c>
      <c r="P199">
        <v>1171343.3659999999</v>
      </c>
      <c r="Q199">
        <v>1140319.173</v>
      </c>
      <c r="R199">
        <v>1089810.862</v>
      </c>
      <c r="S199">
        <v>1055127.3419999999</v>
      </c>
      <c r="T199">
        <v>1035869.455</v>
      </c>
      <c r="U199">
        <v>1018419.193</v>
      </c>
      <c r="V199">
        <v>1004773.227</v>
      </c>
      <c r="W199">
        <v>980402.0503</v>
      </c>
      <c r="X199">
        <v>953021.89130000002</v>
      </c>
      <c r="Y199">
        <v>939343.53509999998</v>
      </c>
      <c r="Z199">
        <v>933375.42169999995</v>
      </c>
      <c r="AA199">
        <v>930864.22970000003</v>
      </c>
      <c r="AB199">
        <v>929839.78879999998</v>
      </c>
      <c r="AC199">
        <v>929866.74010000005</v>
      </c>
      <c r="AD199">
        <v>931360.54830000002</v>
      </c>
      <c r="AE199">
        <v>932333.99349999998</v>
      </c>
      <c r="AF199">
        <v>933165.67989999999</v>
      </c>
      <c r="AG199">
        <v>933753.98309999995</v>
      </c>
      <c r="AH199">
        <v>934592.68319999997</v>
      </c>
      <c r="AI199">
        <v>941084.55299999996</v>
      </c>
      <c r="AJ199">
        <v>948055.71640000003</v>
      </c>
      <c r="AK199">
        <v>955602.18469999998</v>
      </c>
      <c r="AL199">
        <v>963345.73939999996</v>
      </c>
      <c r="AM199">
        <v>971303.65370000002</v>
      </c>
      <c r="AN199">
        <v>976719.23860000004</v>
      </c>
      <c r="AO199">
        <v>981092.1</v>
      </c>
      <c r="AP199">
        <v>984610.89450000005</v>
      </c>
      <c r="AQ199">
        <v>987529.98690000002</v>
      </c>
      <c r="AR199">
        <v>989583.2561</v>
      </c>
      <c r="AS199">
        <v>991996.96239999996</v>
      </c>
      <c r="AT199">
        <v>994589.29299999995</v>
      </c>
      <c r="AU199">
        <v>997099.97530000005</v>
      </c>
      <c r="AV199">
        <v>999484.63769999996</v>
      </c>
      <c r="AW199">
        <v>1002358.764</v>
      </c>
    </row>
    <row r="200" spans="2:49" x14ac:dyDescent="0.25">
      <c r="B200" s="274" t="s">
        <v>299</v>
      </c>
      <c r="C200">
        <v>1819036.8432423901</v>
      </c>
      <c r="D200">
        <v>1848242.0681447799</v>
      </c>
      <c r="E200">
        <v>1877916.192</v>
      </c>
      <c r="F200">
        <v>1884122.42</v>
      </c>
      <c r="G200">
        <v>1747573.696</v>
      </c>
      <c r="H200">
        <v>1475044.469</v>
      </c>
      <c r="I200">
        <v>1519338.5589999999</v>
      </c>
      <c r="J200">
        <v>1698158.5360000001</v>
      </c>
      <c r="K200">
        <v>1538811.696</v>
      </c>
      <c r="L200">
        <v>1448692.9539999999</v>
      </c>
      <c r="M200">
        <v>1447735.7930000001</v>
      </c>
      <c r="N200">
        <v>1408075.5560000001</v>
      </c>
      <c r="O200">
        <v>1450103.26</v>
      </c>
      <c r="P200">
        <v>1486664.9580000001</v>
      </c>
      <c r="Q200">
        <v>1483921.84</v>
      </c>
      <c r="R200">
        <v>1439090.365</v>
      </c>
      <c r="S200">
        <v>1413517.2150000001</v>
      </c>
      <c r="T200">
        <v>1366883.0789999999</v>
      </c>
      <c r="U200">
        <v>1329485.5530000001</v>
      </c>
      <c r="V200">
        <v>1328095.6270000001</v>
      </c>
      <c r="W200">
        <v>1297591.077</v>
      </c>
      <c r="X200">
        <v>1258514.4779999999</v>
      </c>
      <c r="Y200">
        <v>1226027.9990000001</v>
      </c>
      <c r="Z200">
        <v>1208329.1429999999</v>
      </c>
      <c r="AA200">
        <v>1193402.969</v>
      </c>
      <c r="AB200">
        <v>1178501.4680000001</v>
      </c>
      <c r="AC200">
        <v>1164542.6370000001</v>
      </c>
      <c r="AD200">
        <v>1155088.8370000001</v>
      </c>
      <c r="AE200">
        <v>1143975.209</v>
      </c>
      <c r="AF200">
        <v>1132874.3389999999</v>
      </c>
      <c r="AG200">
        <v>1121941.676</v>
      </c>
      <c r="AH200">
        <v>1113625.3959999999</v>
      </c>
      <c r="AI200">
        <v>1110436.8759999999</v>
      </c>
      <c r="AJ200">
        <v>1107331.648</v>
      </c>
      <c r="AK200">
        <v>1107157.2649999999</v>
      </c>
      <c r="AL200">
        <v>1107130.976</v>
      </c>
      <c r="AM200">
        <v>1106863.0959999999</v>
      </c>
      <c r="AN200">
        <v>1104414.568</v>
      </c>
      <c r="AO200">
        <v>1099585.564</v>
      </c>
      <c r="AP200">
        <v>1093732.21</v>
      </c>
      <c r="AQ200">
        <v>1088989.638</v>
      </c>
      <c r="AR200">
        <v>1082035.696</v>
      </c>
      <c r="AS200">
        <v>1076353.3130000001</v>
      </c>
      <c r="AT200">
        <v>1071848.145</v>
      </c>
      <c r="AU200">
        <v>1066845.686</v>
      </c>
      <c r="AV200">
        <v>1061835.7150000001</v>
      </c>
      <c r="AW200">
        <v>1063908.554</v>
      </c>
    </row>
    <row r="201" spans="2:49" x14ac:dyDescent="0.25">
      <c r="B201" s="274" t="s">
        <v>300</v>
      </c>
      <c r="C201">
        <v>2313078.33193391</v>
      </c>
      <c r="D201">
        <v>2350215.5527395001</v>
      </c>
      <c r="E201">
        <v>2387949.0240000002</v>
      </c>
      <c r="F201">
        <v>2377671.1779999998</v>
      </c>
      <c r="G201">
        <v>2236319.2039999999</v>
      </c>
      <c r="H201">
        <v>1981324.166</v>
      </c>
      <c r="I201">
        <v>2076147.9790000001</v>
      </c>
      <c r="J201">
        <v>1976852.9609999999</v>
      </c>
      <c r="K201">
        <v>1820383.727</v>
      </c>
      <c r="L201">
        <v>1772850.7849999999</v>
      </c>
      <c r="M201">
        <v>1734703.1640000001</v>
      </c>
      <c r="N201">
        <v>1763894.058</v>
      </c>
      <c r="O201">
        <v>1769782.202</v>
      </c>
      <c r="P201">
        <v>1742408.6429999999</v>
      </c>
      <c r="Q201">
        <v>1662263.41</v>
      </c>
      <c r="R201">
        <v>1558766.7620000001</v>
      </c>
      <c r="S201">
        <v>1520545.541</v>
      </c>
      <c r="T201">
        <v>1501134.629</v>
      </c>
      <c r="U201">
        <v>1483370.037</v>
      </c>
      <c r="V201">
        <v>1467813.432</v>
      </c>
      <c r="W201">
        <v>1431831.108</v>
      </c>
      <c r="X201">
        <v>1388934.91</v>
      </c>
      <c r="Y201">
        <v>1365272.8160000001</v>
      </c>
      <c r="Z201">
        <v>1351005.8330000001</v>
      </c>
      <c r="AA201">
        <v>1340828.284</v>
      </c>
      <c r="AB201">
        <v>1332363.21</v>
      </c>
      <c r="AC201">
        <v>1325253.8389999999</v>
      </c>
      <c r="AD201">
        <v>1320975.6310000001</v>
      </c>
      <c r="AE201">
        <v>1316286.4339999999</v>
      </c>
      <c r="AF201">
        <v>1311701.4310000001</v>
      </c>
      <c r="AG201">
        <v>1307063.977</v>
      </c>
      <c r="AH201">
        <v>1302985.7960000001</v>
      </c>
      <c r="AI201">
        <v>1307244.3689999999</v>
      </c>
      <c r="AJ201">
        <v>1312465.7690000001</v>
      </c>
      <c r="AK201">
        <v>1318631.2139999999</v>
      </c>
      <c r="AL201">
        <v>1325261.5020000001</v>
      </c>
      <c r="AM201">
        <v>1332347.358</v>
      </c>
      <c r="AN201">
        <v>1337094.4069999999</v>
      </c>
      <c r="AO201">
        <v>1341483.446</v>
      </c>
      <c r="AP201">
        <v>1345520.6370000001</v>
      </c>
      <c r="AQ201">
        <v>1349357.689</v>
      </c>
      <c r="AR201">
        <v>1352653.5260000001</v>
      </c>
      <c r="AS201">
        <v>1356101.8740000001</v>
      </c>
      <c r="AT201">
        <v>1359526.014</v>
      </c>
      <c r="AU201">
        <v>1362726.9</v>
      </c>
      <c r="AV201">
        <v>1365682.0660000001</v>
      </c>
      <c r="AW201">
        <v>1369028.71</v>
      </c>
    </row>
    <row r="202" spans="2:49" x14ac:dyDescent="0.25">
      <c r="B202" s="274" t="s">
        <v>301</v>
      </c>
      <c r="C202">
        <v>4643279.3828946501</v>
      </c>
      <c r="D202">
        <v>4717828.7352982899</v>
      </c>
      <c r="E202">
        <v>4793575.0020000003</v>
      </c>
      <c r="F202">
        <v>4801654.4419999998</v>
      </c>
      <c r="G202">
        <v>4785834.8569999998</v>
      </c>
      <c r="H202">
        <v>4446070.2379999999</v>
      </c>
      <c r="I202">
        <v>4604107.1370000001</v>
      </c>
      <c r="J202">
        <v>4616319.1380000003</v>
      </c>
      <c r="K202">
        <v>4425915.5860000001</v>
      </c>
      <c r="L202">
        <v>4355298.2010000004</v>
      </c>
      <c r="M202">
        <v>4314020.6380000003</v>
      </c>
      <c r="N202">
        <v>4372748.932</v>
      </c>
      <c r="O202">
        <v>4491390.0920000002</v>
      </c>
      <c r="P202">
        <v>4518125.0470000003</v>
      </c>
      <c r="Q202">
        <v>4428631.5369999995</v>
      </c>
      <c r="R202">
        <v>4284090.148</v>
      </c>
      <c r="S202">
        <v>4118477.92</v>
      </c>
      <c r="T202">
        <v>4056413.4270000001</v>
      </c>
      <c r="U202">
        <v>4007098.662</v>
      </c>
      <c r="V202">
        <v>3969231.213</v>
      </c>
      <c r="W202">
        <v>3894879.6039999998</v>
      </c>
      <c r="X202">
        <v>3808587.7340000002</v>
      </c>
      <c r="Y202">
        <v>3765891.6949999998</v>
      </c>
      <c r="Z202">
        <v>3746857.0610000002</v>
      </c>
      <c r="AA202">
        <v>3740053.3330000001</v>
      </c>
      <c r="AB202">
        <v>3739171.1519999998</v>
      </c>
      <c r="AC202">
        <v>3742935.7390000001</v>
      </c>
      <c r="AD202">
        <v>3753240.0189999999</v>
      </c>
      <c r="AE202">
        <v>3763215.1660000002</v>
      </c>
      <c r="AF202">
        <v>3773934.96</v>
      </c>
      <c r="AG202">
        <v>3784829.9730000002</v>
      </c>
      <c r="AH202">
        <v>3797275.1159999999</v>
      </c>
      <c r="AI202">
        <v>3832984.4750000001</v>
      </c>
      <c r="AJ202">
        <v>3871011.2650000001</v>
      </c>
      <c r="AK202">
        <v>3911145.338</v>
      </c>
      <c r="AL202">
        <v>3952390.8339999998</v>
      </c>
      <c r="AM202">
        <v>3994814.0649999999</v>
      </c>
      <c r="AN202">
        <v>4031098.61</v>
      </c>
      <c r="AO202">
        <v>4066726.7820000001</v>
      </c>
      <c r="AP202">
        <v>4101537.8569999998</v>
      </c>
      <c r="AQ202">
        <v>4135708.0129999998</v>
      </c>
      <c r="AR202">
        <v>4168511.4989999998</v>
      </c>
      <c r="AS202">
        <v>4200644.6380000003</v>
      </c>
      <c r="AT202">
        <v>4232084.0029999996</v>
      </c>
      <c r="AU202">
        <v>4262466.085</v>
      </c>
      <c r="AV202">
        <v>4291729.1859999998</v>
      </c>
      <c r="AW202">
        <v>4321034.4680000003</v>
      </c>
    </row>
    <row r="203" spans="2:49" x14ac:dyDescent="0.25">
      <c r="B203" s="274" t="s">
        <v>302</v>
      </c>
      <c r="C203">
        <v>3833938.33697946</v>
      </c>
      <c r="D203">
        <v>3895493.45710216</v>
      </c>
      <c r="E203">
        <v>3958037.3569999998</v>
      </c>
      <c r="F203">
        <v>3972388.2790000001</v>
      </c>
      <c r="G203">
        <v>3998216.2030000002</v>
      </c>
      <c r="H203">
        <v>3701447.2340000002</v>
      </c>
      <c r="I203">
        <v>3854126.2680000002</v>
      </c>
      <c r="J203">
        <v>3933344.7069999999</v>
      </c>
      <c r="K203">
        <v>3878476.3849999998</v>
      </c>
      <c r="L203">
        <v>3863020.1069999998</v>
      </c>
      <c r="M203">
        <v>3848290.6949999998</v>
      </c>
      <c r="N203">
        <v>3856538.1329999999</v>
      </c>
      <c r="O203">
        <v>3903173.2280000001</v>
      </c>
      <c r="P203">
        <v>3920528.6740000001</v>
      </c>
      <c r="Q203">
        <v>3877107.4339999999</v>
      </c>
      <c r="R203">
        <v>3768359.3560000001</v>
      </c>
      <c r="S203">
        <v>3673727.5929999999</v>
      </c>
      <c r="T203">
        <v>3643211.6069999998</v>
      </c>
      <c r="U203">
        <v>3605080.4819999998</v>
      </c>
      <c r="V203">
        <v>3574067.517</v>
      </c>
      <c r="W203">
        <v>3515358.8080000002</v>
      </c>
      <c r="X203">
        <v>3450351.1230000001</v>
      </c>
      <c r="Y203">
        <v>3427822.6030000001</v>
      </c>
      <c r="Z203">
        <v>3424950.1710000001</v>
      </c>
      <c r="AA203">
        <v>3431841.59</v>
      </c>
      <c r="AB203">
        <v>3442784.0070000002</v>
      </c>
      <c r="AC203">
        <v>3456607.9240000001</v>
      </c>
      <c r="AD203">
        <v>3476569.1669999999</v>
      </c>
      <c r="AE203">
        <v>3497451.7390000001</v>
      </c>
      <c r="AF203">
        <v>3519543.92</v>
      </c>
      <c r="AG203">
        <v>3542030.0950000002</v>
      </c>
      <c r="AH203">
        <v>3565685.898</v>
      </c>
      <c r="AI203">
        <v>3610679.841</v>
      </c>
      <c r="AJ203">
        <v>3657141.1639999999</v>
      </c>
      <c r="AK203">
        <v>3704708.4610000001</v>
      </c>
      <c r="AL203">
        <v>3752778.173</v>
      </c>
      <c r="AM203">
        <v>3801605.3020000001</v>
      </c>
      <c r="AN203">
        <v>3845778.949</v>
      </c>
      <c r="AO203">
        <v>3890082.5460000001</v>
      </c>
      <c r="AP203">
        <v>3934340.6170000001</v>
      </c>
      <c r="AQ203">
        <v>3978447.5890000002</v>
      </c>
      <c r="AR203">
        <v>4022209.2459999998</v>
      </c>
      <c r="AS203">
        <v>4064399.841</v>
      </c>
      <c r="AT203">
        <v>4105504.483</v>
      </c>
      <c r="AU203">
        <v>4145638.3539999998</v>
      </c>
      <c r="AV203">
        <v>4184898.53</v>
      </c>
      <c r="AW203">
        <v>4223425.8559999997</v>
      </c>
    </row>
    <row r="204" spans="2:49" x14ac:dyDescent="0.25">
      <c r="B204" s="274" t="s">
        <v>303</v>
      </c>
      <c r="C204">
        <v>271678.64339116903</v>
      </c>
      <c r="D204">
        <v>276040.53188776103</v>
      </c>
      <c r="E204">
        <v>280472.45189999999</v>
      </c>
      <c r="F204">
        <v>286018.77600000001</v>
      </c>
      <c r="G204">
        <v>271287.53169999999</v>
      </c>
      <c r="H204">
        <v>232209.75210000001</v>
      </c>
      <c r="I204">
        <v>243626.51139999999</v>
      </c>
      <c r="J204">
        <v>245728.0275</v>
      </c>
      <c r="K204">
        <v>225550.5637</v>
      </c>
      <c r="L204">
        <v>208580.76569999999</v>
      </c>
      <c r="M204">
        <v>202074.35889999999</v>
      </c>
      <c r="N204">
        <v>210365.1404</v>
      </c>
      <c r="O204">
        <v>209518.9467</v>
      </c>
      <c r="P204">
        <v>201065.95430000001</v>
      </c>
      <c r="Q204">
        <v>185287.87969999999</v>
      </c>
      <c r="R204">
        <v>168599.99710000001</v>
      </c>
      <c r="S204">
        <v>158974.75820000001</v>
      </c>
      <c r="T204">
        <v>152642.1986</v>
      </c>
      <c r="U204">
        <v>147912.45629999999</v>
      </c>
      <c r="V204">
        <v>144801.19579999999</v>
      </c>
      <c r="W204">
        <v>140578.72659999999</v>
      </c>
      <c r="X204">
        <v>136227.44219999999</v>
      </c>
      <c r="Y204">
        <v>134357.91759999999</v>
      </c>
      <c r="Z204">
        <v>133922.29620000001</v>
      </c>
      <c r="AA204">
        <v>134097.93640000001</v>
      </c>
      <c r="AB204">
        <v>134503.33989999999</v>
      </c>
      <c r="AC204">
        <v>135035.58119999999</v>
      </c>
      <c r="AD204">
        <v>135703.71599999999</v>
      </c>
      <c r="AE204">
        <v>136171.77280000001</v>
      </c>
      <c r="AF204">
        <v>136540.6691</v>
      </c>
      <c r="AG204">
        <v>136821.1084</v>
      </c>
      <c r="AH204">
        <v>137125.08790000001</v>
      </c>
      <c r="AI204">
        <v>138212.2904</v>
      </c>
      <c r="AJ204">
        <v>139342.29980000001</v>
      </c>
      <c r="AK204">
        <v>140566.18859999999</v>
      </c>
      <c r="AL204">
        <v>141805.61919999999</v>
      </c>
      <c r="AM204">
        <v>143057.9149</v>
      </c>
      <c r="AN204">
        <v>144123.8498</v>
      </c>
      <c r="AO204">
        <v>145166.60980000001</v>
      </c>
      <c r="AP204">
        <v>146196.5723</v>
      </c>
      <c r="AQ204">
        <v>147258.90119999999</v>
      </c>
      <c r="AR204">
        <v>148270.18489999999</v>
      </c>
      <c r="AS204">
        <v>149263.9792</v>
      </c>
      <c r="AT204">
        <v>150250.85680000001</v>
      </c>
      <c r="AU204">
        <v>151202.30970000001</v>
      </c>
      <c r="AV204">
        <v>152136.94450000001</v>
      </c>
      <c r="AW204">
        <v>153246.5147</v>
      </c>
    </row>
    <row r="205" spans="2:49" x14ac:dyDescent="0.25">
      <c r="B205" s="274" t="s">
        <v>304</v>
      </c>
      <c r="C205">
        <v>2033071.8879050901</v>
      </c>
      <c r="D205">
        <v>2065713.51468114</v>
      </c>
      <c r="E205">
        <v>2098879.213</v>
      </c>
      <c r="F205">
        <v>2086451.925</v>
      </c>
      <c r="G205">
        <v>1899647.5819999999</v>
      </c>
      <c r="H205">
        <v>1547020.2250000001</v>
      </c>
      <c r="I205">
        <v>1689793.2779999999</v>
      </c>
      <c r="J205">
        <v>1694904.287</v>
      </c>
      <c r="K205">
        <v>1562786.7479999999</v>
      </c>
      <c r="L205">
        <v>1533797.5290000001</v>
      </c>
      <c r="M205">
        <v>1540527.956</v>
      </c>
      <c r="N205">
        <v>1517613.122</v>
      </c>
      <c r="O205">
        <v>1521871.97</v>
      </c>
      <c r="P205">
        <v>1483128.37</v>
      </c>
      <c r="Q205">
        <v>1400295.8970000001</v>
      </c>
      <c r="R205">
        <v>1315382.571</v>
      </c>
      <c r="S205">
        <v>1270151.4439999999</v>
      </c>
      <c r="T205">
        <v>1245563.263</v>
      </c>
      <c r="U205">
        <v>1225665.307</v>
      </c>
      <c r="V205">
        <v>1210181</v>
      </c>
      <c r="W205">
        <v>1182370.4650000001</v>
      </c>
      <c r="X205">
        <v>1150481.7339999999</v>
      </c>
      <c r="Y205">
        <v>1135739.085</v>
      </c>
      <c r="Z205">
        <v>1130056.379</v>
      </c>
      <c r="AA205">
        <v>1128434.0319999999</v>
      </c>
      <c r="AB205">
        <v>1128566.9129999999</v>
      </c>
      <c r="AC205">
        <v>1129935.692</v>
      </c>
      <c r="AD205">
        <v>1132578.3929999999</v>
      </c>
      <c r="AE205">
        <v>1134180.946</v>
      </c>
      <c r="AF205">
        <v>1135447.7279999999</v>
      </c>
      <c r="AG205">
        <v>1136365.4169999999</v>
      </c>
      <c r="AH205">
        <v>1137615.456</v>
      </c>
      <c r="AI205">
        <v>1145581.838</v>
      </c>
      <c r="AJ205">
        <v>1154078.456</v>
      </c>
      <c r="AK205">
        <v>1163345.767</v>
      </c>
      <c r="AL205">
        <v>1172902.7050000001</v>
      </c>
      <c r="AM205">
        <v>1182744.2990000001</v>
      </c>
      <c r="AN205">
        <v>1190550.088</v>
      </c>
      <c r="AO205">
        <v>1197935.625</v>
      </c>
      <c r="AP205">
        <v>1204981.007</v>
      </c>
      <c r="AQ205">
        <v>1211924.175</v>
      </c>
      <c r="AR205">
        <v>1218326.1059999999</v>
      </c>
      <c r="AS205">
        <v>1224729.625</v>
      </c>
      <c r="AT205">
        <v>1231071.2150000001</v>
      </c>
      <c r="AU205">
        <v>1237117.2080000001</v>
      </c>
      <c r="AV205">
        <v>1242890.3770000001</v>
      </c>
      <c r="AW205">
        <v>1249298.2</v>
      </c>
    </row>
    <row r="206" spans="2:49" x14ac:dyDescent="0.25">
      <c r="B206" s="274" t="s">
        <v>305</v>
      </c>
      <c r="C206">
        <v>611949.61832884501</v>
      </c>
      <c r="D206">
        <v>621774.66739182698</v>
      </c>
      <c r="E206">
        <v>631757.4608</v>
      </c>
      <c r="F206">
        <v>623751.20849999995</v>
      </c>
      <c r="G206">
        <v>573270.86179999996</v>
      </c>
      <c r="H206">
        <v>484753.43530000001</v>
      </c>
      <c r="I206">
        <v>523318.37929999997</v>
      </c>
      <c r="J206">
        <v>514965.58130000002</v>
      </c>
      <c r="K206">
        <v>474703.80820000003</v>
      </c>
      <c r="L206">
        <v>453354.46759999997</v>
      </c>
      <c r="M206">
        <v>452628.96389999997</v>
      </c>
      <c r="N206">
        <v>433925.86580000003</v>
      </c>
      <c r="O206">
        <v>419564.14439999999</v>
      </c>
      <c r="P206">
        <v>387608.21460000001</v>
      </c>
      <c r="Q206">
        <v>341904.86249999999</v>
      </c>
      <c r="R206">
        <v>304506.80320000002</v>
      </c>
      <c r="S206">
        <v>279832.9106</v>
      </c>
      <c r="T206">
        <v>266109.63079999998</v>
      </c>
      <c r="U206">
        <v>257085.53</v>
      </c>
      <c r="V206">
        <v>251285.2279</v>
      </c>
      <c r="W206">
        <v>244995.26790000001</v>
      </c>
      <c r="X206">
        <v>239221.24840000001</v>
      </c>
      <c r="Y206">
        <v>238075.5073</v>
      </c>
      <c r="Z206">
        <v>239281.39379999999</v>
      </c>
      <c r="AA206">
        <v>241548.4595</v>
      </c>
      <c r="AB206">
        <v>244176.22029999999</v>
      </c>
      <c r="AC206">
        <v>246905.99600000001</v>
      </c>
      <c r="AD206">
        <v>249610.55600000001</v>
      </c>
      <c r="AE206">
        <v>251865.2942</v>
      </c>
      <c r="AF206">
        <v>253837.39129999999</v>
      </c>
      <c r="AG206">
        <v>255568.28880000001</v>
      </c>
      <c r="AH206">
        <v>257232.4271</v>
      </c>
      <c r="AI206">
        <v>260361.1354</v>
      </c>
      <c r="AJ206">
        <v>263555.77</v>
      </c>
      <c r="AK206">
        <v>266843.15669999999</v>
      </c>
      <c r="AL206">
        <v>270144.6899</v>
      </c>
      <c r="AM206">
        <v>273467.34000000003</v>
      </c>
      <c r="AN206">
        <v>276443.26059999998</v>
      </c>
      <c r="AO206">
        <v>279428.16080000001</v>
      </c>
      <c r="AP206">
        <v>282416.7341</v>
      </c>
      <c r="AQ206">
        <v>285443.26419999998</v>
      </c>
      <c r="AR206">
        <v>288453.9203</v>
      </c>
      <c r="AS206">
        <v>291408.03999999998</v>
      </c>
      <c r="AT206">
        <v>294343.967</v>
      </c>
      <c r="AU206">
        <v>297253.89789999998</v>
      </c>
      <c r="AV206">
        <v>300165.85450000002</v>
      </c>
      <c r="AW206">
        <v>303244.97279999999</v>
      </c>
    </row>
    <row r="207" spans="2:49" x14ac:dyDescent="0.25">
      <c r="B207" s="274" t="s">
        <v>306</v>
      </c>
      <c r="C207">
        <v>8749188.7351059392</v>
      </c>
      <c r="D207">
        <v>8889659.7902533505</v>
      </c>
      <c r="E207">
        <v>9032386.1539999899</v>
      </c>
      <c r="F207">
        <v>9120038.5920000002</v>
      </c>
      <c r="G207">
        <v>8861640.9269999899</v>
      </c>
      <c r="H207">
        <v>7933292.1639999999</v>
      </c>
      <c r="I207">
        <v>8077333.1950000003</v>
      </c>
      <c r="J207">
        <v>8111680.3789999997</v>
      </c>
      <c r="K207">
        <v>7758651.6370000001</v>
      </c>
      <c r="L207">
        <v>7411427.3140000002</v>
      </c>
      <c r="M207">
        <v>7248559.4009999996</v>
      </c>
      <c r="N207">
        <v>7125030.676</v>
      </c>
      <c r="O207">
        <v>7209689.0219999999</v>
      </c>
      <c r="P207">
        <v>7182761.0269999998</v>
      </c>
      <c r="Q207">
        <v>6869354.693</v>
      </c>
      <c r="R207">
        <v>6529869.9800000004</v>
      </c>
      <c r="S207">
        <v>6290445.5599999996</v>
      </c>
      <c r="T207">
        <v>6103048.3650000002</v>
      </c>
      <c r="U207">
        <v>5993466.6909999996</v>
      </c>
      <c r="V207">
        <v>5932853.0609999998</v>
      </c>
      <c r="W207">
        <v>5831431.9469999997</v>
      </c>
      <c r="X207">
        <v>5711874.1950000003</v>
      </c>
      <c r="Y207">
        <v>5663578.165</v>
      </c>
      <c r="Z207">
        <v>5646433.4129999997</v>
      </c>
      <c r="AA207">
        <v>5639161.8760000002</v>
      </c>
      <c r="AB207">
        <v>5633625.9309999999</v>
      </c>
      <c r="AC207">
        <v>5629864.9100000001</v>
      </c>
      <c r="AD207">
        <v>5634503.2419999996</v>
      </c>
      <c r="AE207">
        <v>5632840.1179999998</v>
      </c>
      <c r="AF207">
        <v>5630988.0789999999</v>
      </c>
      <c r="AG207">
        <v>5628733.1370000001</v>
      </c>
      <c r="AH207">
        <v>5629009.7000000002</v>
      </c>
      <c r="AI207">
        <v>5664895.659</v>
      </c>
      <c r="AJ207">
        <v>5704801.6279999996</v>
      </c>
      <c r="AK207">
        <v>5748901.1890000002</v>
      </c>
      <c r="AL207">
        <v>5794514.4479999999</v>
      </c>
      <c r="AM207">
        <v>5841377.8969999999</v>
      </c>
      <c r="AN207">
        <v>5881693.4069999997</v>
      </c>
      <c r="AO207">
        <v>5924168.0460000001</v>
      </c>
      <c r="AP207">
        <v>5967427.7029999997</v>
      </c>
      <c r="AQ207">
        <v>6012035.7290000003</v>
      </c>
      <c r="AR207">
        <v>6055571.6469999999</v>
      </c>
      <c r="AS207">
        <v>6098883.0429999996</v>
      </c>
      <c r="AT207">
        <v>6139948.1969999997</v>
      </c>
      <c r="AU207">
        <v>6178872.2869999995</v>
      </c>
      <c r="AV207">
        <v>6216142.7180000003</v>
      </c>
      <c r="AW207">
        <v>6256410.1519999998</v>
      </c>
    </row>
    <row r="208" spans="2:49" x14ac:dyDescent="0.25">
      <c r="B208" s="274" t="s">
        <v>307</v>
      </c>
      <c r="C208">
        <v>583434.83019375498</v>
      </c>
      <c r="D208">
        <v>592802.06510985899</v>
      </c>
      <c r="E208">
        <v>602319.69400000002</v>
      </c>
      <c r="F208">
        <v>620585.71310000005</v>
      </c>
      <c r="G208">
        <v>602137.47649999999</v>
      </c>
      <c r="H208">
        <v>534995.20810000005</v>
      </c>
      <c r="I208">
        <v>531262.7156</v>
      </c>
      <c r="J208">
        <v>545035.85860000004</v>
      </c>
      <c r="K208">
        <v>531242.61259999999</v>
      </c>
      <c r="L208">
        <v>522809.65500000003</v>
      </c>
      <c r="M208">
        <v>487958.03840000002</v>
      </c>
      <c r="N208">
        <v>445885.79719999997</v>
      </c>
      <c r="O208">
        <v>422422.53419999999</v>
      </c>
      <c r="P208">
        <v>404605.61780000001</v>
      </c>
      <c r="Q208">
        <v>382588.00650000002</v>
      </c>
      <c r="R208">
        <v>360708.28769999999</v>
      </c>
      <c r="S208">
        <v>340287.25919999997</v>
      </c>
      <c r="T208">
        <v>330914.60190000001</v>
      </c>
      <c r="U208">
        <v>330328.50170000002</v>
      </c>
      <c r="V208">
        <v>348166.98430000001</v>
      </c>
      <c r="W208">
        <v>357628.50900000002</v>
      </c>
      <c r="X208">
        <v>364179.23940000002</v>
      </c>
      <c r="Y208">
        <v>361573.91200000001</v>
      </c>
      <c r="Z208">
        <v>359800.01819999999</v>
      </c>
      <c r="AA208">
        <v>356383.91090000002</v>
      </c>
      <c r="AB208">
        <v>351653.27559999999</v>
      </c>
      <c r="AC208">
        <v>346745.07400000002</v>
      </c>
      <c r="AD208">
        <v>343747.36060000001</v>
      </c>
      <c r="AE208">
        <v>340055.76069999998</v>
      </c>
      <c r="AF208">
        <v>336364.12540000002</v>
      </c>
      <c r="AG208">
        <v>332739.35600000003</v>
      </c>
      <c r="AH208">
        <v>330317.73149999999</v>
      </c>
      <c r="AI208">
        <v>329011.14</v>
      </c>
      <c r="AJ208">
        <v>327523.16379999998</v>
      </c>
      <c r="AK208">
        <v>327352.8751</v>
      </c>
      <c r="AL208">
        <v>327124.55239999999</v>
      </c>
      <c r="AM208">
        <v>326628.56530000002</v>
      </c>
      <c r="AN208">
        <v>326567.15960000001</v>
      </c>
      <c r="AO208">
        <v>326109.02799999999</v>
      </c>
      <c r="AP208">
        <v>325773.85190000001</v>
      </c>
      <c r="AQ208">
        <v>326590.23800000001</v>
      </c>
      <c r="AR208">
        <v>326694.18160000001</v>
      </c>
      <c r="AS208">
        <v>327133.11200000002</v>
      </c>
      <c r="AT208">
        <v>327995.3296</v>
      </c>
      <c r="AU208">
        <v>328432.41360000003</v>
      </c>
      <c r="AV208">
        <v>328782.9791</v>
      </c>
      <c r="AW208">
        <v>333198.0073</v>
      </c>
    </row>
    <row r="209" spans="2:49" x14ac:dyDescent="0.25">
      <c r="B209" s="274" t="s">
        <v>308</v>
      </c>
      <c r="C209">
        <v>40605.282443966003</v>
      </c>
      <c r="D209">
        <v>41257.2133877546</v>
      </c>
      <c r="E209">
        <v>41919.611290000001</v>
      </c>
      <c r="F209">
        <v>42649.770680000001</v>
      </c>
      <c r="G209">
        <v>40922.493499999997</v>
      </c>
      <c r="H209">
        <v>38344.681040000003</v>
      </c>
      <c r="I209">
        <v>39745.953280000002</v>
      </c>
      <c r="J209">
        <v>39627.3894</v>
      </c>
      <c r="K209">
        <v>38198.649700000002</v>
      </c>
      <c r="L209">
        <v>38145.55485</v>
      </c>
      <c r="M209">
        <v>38721.625769999999</v>
      </c>
      <c r="N209">
        <v>37650.183429999997</v>
      </c>
      <c r="O209">
        <v>39277.27521</v>
      </c>
      <c r="P209">
        <v>39772.397360000003</v>
      </c>
      <c r="Q209">
        <v>39001.108370000002</v>
      </c>
      <c r="R209">
        <v>37558.175020000002</v>
      </c>
      <c r="S209">
        <v>35379.96026</v>
      </c>
      <c r="T209">
        <v>34766.251380000002</v>
      </c>
      <c r="U209">
        <v>34339.256000000001</v>
      </c>
      <c r="V209">
        <v>34191.006710000001</v>
      </c>
      <c r="W209">
        <v>33749.722750000001</v>
      </c>
      <c r="X209">
        <v>33198.895770000003</v>
      </c>
      <c r="Y209">
        <v>33062.889900000002</v>
      </c>
      <c r="Z209">
        <v>33092.356390000001</v>
      </c>
      <c r="AA209">
        <v>33168.770960000002</v>
      </c>
      <c r="AB209">
        <v>33199.060449999997</v>
      </c>
      <c r="AC209">
        <v>33185.341789999999</v>
      </c>
      <c r="AD209">
        <v>33146.7503</v>
      </c>
      <c r="AE209">
        <v>33039.765030000002</v>
      </c>
      <c r="AF209">
        <v>32898.987119999998</v>
      </c>
      <c r="AG209">
        <v>32736.573980000001</v>
      </c>
      <c r="AH209">
        <v>32578.384020000001</v>
      </c>
      <c r="AI209">
        <v>32634.6024</v>
      </c>
      <c r="AJ209">
        <v>32715.388289999999</v>
      </c>
      <c r="AK209">
        <v>32817.023480000003</v>
      </c>
      <c r="AL209">
        <v>32927.535810000001</v>
      </c>
      <c r="AM209">
        <v>33045.232839999997</v>
      </c>
      <c r="AN209">
        <v>33130.651839999999</v>
      </c>
      <c r="AO209">
        <v>33221.06525</v>
      </c>
      <c r="AP209">
        <v>33310.827870000001</v>
      </c>
      <c r="AQ209">
        <v>33401.359559999997</v>
      </c>
      <c r="AR209">
        <v>33483.620170000002</v>
      </c>
      <c r="AS209">
        <v>33554.300750000002</v>
      </c>
      <c r="AT209">
        <v>33613.044829999999</v>
      </c>
      <c r="AU209">
        <v>33657.322059999999</v>
      </c>
      <c r="AV209">
        <v>33688.949560000001</v>
      </c>
      <c r="AW209">
        <v>33726.646460000004</v>
      </c>
    </row>
    <row r="210" spans="2:49" x14ac:dyDescent="0.25">
      <c r="B210" s="274" t="s">
        <v>309</v>
      </c>
      <c r="C210">
        <v>55091.732691944802</v>
      </c>
      <c r="D210">
        <v>55976.248280239903</v>
      </c>
      <c r="E210">
        <v>56874.965049999999</v>
      </c>
      <c r="F210">
        <v>56507.895409999997</v>
      </c>
      <c r="G210">
        <v>53582.86361</v>
      </c>
      <c r="H210">
        <v>47510.776709999998</v>
      </c>
      <c r="I210">
        <v>48086.23532</v>
      </c>
      <c r="J210">
        <v>47514.925060000001</v>
      </c>
      <c r="K210">
        <v>45690.090049999999</v>
      </c>
      <c r="L210">
        <v>44290.695679999997</v>
      </c>
      <c r="M210">
        <v>42828.963159999999</v>
      </c>
      <c r="N210">
        <v>38514.682930000003</v>
      </c>
      <c r="O210">
        <v>38205.976909999998</v>
      </c>
      <c r="P210">
        <v>38228.445379999997</v>
      </c>
      <c r="Q210">
        <v>38125.488830000002</v>
      </c>
      <c r="R210">
        <v>36202.446759999999</v>
      </c>
      <c r="S210">
        <v>32416.987730000001</v>
      </c>
      <c r="T210">
        <v>31240.859670000002</v>
      </c>
      <c r="U210">
        <v>30923.100620000001</v>
      </c>
      <c r="V210">
        <v>31107.871650000001</v>
      </c>
      <c r="W210">
        <v>31274.026089999999</v>
      </c>
      <c r="X210">
        <v>31495.10482</v>
      </c>
      <c r="Y210">
        <v>31582.704470000001</v>
      </c>
      <c r="Z210">
        <v>31470.98285</v>
      </c>
      <c r="AA210">
        <v>31200.797869999999</v>
      </c>
      <c r="AB210">
        <v>30824.839790000002</v>
      </c>
      <c r="AC210">
        <v>30408.336169999999</v>
      </c>
      <c r="AD210">
        <v>91672.745800000004</v>
      </c>
      <c r="AE210">
        <v>151568.19279999999</v>
      </c>
      <c r="AF210">
        <v>210221.84299999999</v>
      </c>
      <c r="AG210">
        <v>267694.97820000001</v>
      </c>
      <c r="AH210">
        <v>324148.47869999998</v>
      </c>
      <c r="AI210">
        <v>382153.1139</v>
      </c>
      <c r="AJ210">
        <v>440126.04940000002</v>
      </c>
      <c r="AK210">
        <v>498011.3248</v>
      </c>
      <c r="AL210">
        <v>555681.20149999997</v>
      </c>
      <c r="AM210">
        <v>613138.47120000003</v>
      </c>
      <c r="AN210">
        <v>612574.07140000002</v>
      </c>
      <c r="AO210">
        <v>612341.35439999995</v>
      </c>
      <c r="AP210">
        <v>612281.21239999996</v>
      </c>
      <c r="AQ210">
        <v>612348.49710000004</v>
      </c>
      <c r="AR210">
        <v>612421.37250000006</v>
      </c>
      <c r="AS210">
        <v>612453.72450000001</v>
      </c>
      <c r="AT210">
        <v>612470.49699999997</v>
      </c>
      <c r="AU210">
        <v>612430.48069999996</v>
      </c>
      <c r="AV210">
        <v>612338.04749999999</v>
      </c>
      <c r="AW210">
        <v>612388.88340000005</v>
      </c>
    </row>
    <row r="211" spans="2:49" x14ac:dyDescent="0.25">
      <c r="B211" s="274" t="s">
        <v>310</v>
      </c>
      <c r="C211">
        <v>53959.065015136701</v>
      </c>
      <c r="D211">
        <v>54825.395257508797</v>
      </c>
      <c r="E211">
        <v>55705.634709999998</v>
      </c>
      <c r="F211">
        <v>55426.793640000004</v>
      </c>
      <c r="G211">
        <v>52852.673349999997</v>
      </c>
      <c r="H211">
        <v>45763.418189999997</v>
      </c>
      <c r="I211">
        <v>46576.025589999997</v>
      </c>
      <c r="J211">
        <v>47108.160259999997</v>
      </c>
      <c r="K211">
        <v>45248.039470000003</v>
      </c>
      <c r="L211">
        <v>43394.5268</v>
      </c>
      <c r="M211">
        <v>43072.807739999997</v>
      </c>
      <c r="N211">
        <v>41213.225749999998</v>
      </c>
      <c r="O211">
        <v>41414.304969999997</v>
      </c>
      <c r="P211">
        <v>41950.542750000001</v>
      </c>
      <c r="Q211">
        <v>42335.198770000003</v>
      </c>
      <c r="R211">
        <v>39680.530749999998</v>
      </c>
      <c r="S211">
        <v>35634.201309999997</v>
      </c>
      <c r="T211">
        <v>34186.683579999997</v>
      </c>
      <c r="U211">
        <v>33508.278299999998</v>
      </c>
      <c r="V211">
        <v>33386.336799999997</v>
      </c>
      <c r="W211">
        <v>33102.367579999998</v>
      </c>
      <c r="X211">
        <v>32757.53586</v>
      </c>
      <c r="Y211">
        <v>32488.786649999998</v>
      </c>
      <c r="Z211">
        <v>32140.96182</v>
      </c>
      <c r="AA211">
        <v>31712.067869999999</v>
      </c>
      <c r="AB211">
        <v>31248.18705</v>
      </c>
      <c r="AC211">
        <v>30813.471560000002</v>
      </c>
      <c r="AD211">
        <v>76619.604319999999</v>
      </c>
      <c r="AE211">
        <v>121648.4904</v>
      </c>
      <c r="AF211">
        <v>166125.0012</v>
      </c>
      <c r="AG211">
        <v>210175.4663</v>
      </c>
      <c r="AH211">
        <v>253982.42730000001</v>
      </c>
      <c r="AI211">
        <v>299696.4829</v>
      </c>
      <c r="AJ211">
        <v>346132.90220000001</v>
      </c>
      <c r="AK211">
        <v>393262.44689999998</v>
      </c>
      <c r="AL211">
        <v>440938.92670000001</v>
      </c>
      <c r="AM211">
        <v>489148.69040000002</v>
      </c>
      <c r="AN211">
        <v>537361.74080000003</v>
      </c>
      <c r="AO211">
        <v>586097.67509999999</v>
      </c>
      <c r="AP211">
        <v>635194.39540000004</v>
      </c>
      <c r="AQ211">
        <v>684579.02919999999</v>
      </c>
      <c r="AR211">
        <v>733955.04879999999</v>
      </c>
      <c r="AS211">
        <v>783420.42989999999</v>
      </c>
      <c r="AT211">
        <v>832660.054</v>
      </c>
      <c r="AU211">
        <v>881501.61910000001</v>
      </c>
      <c r="AV211">
        <v>929868.78480000002</v>
      </c>
      <c r="AW211">
        <v>978108.81209999998</v>
      </c>
    </row>
    <row r="212" spans="2:49" x14ac:dyDescent="0.25">
      <c r="B212" s="274" t="s">
        <v>311</v>
      </c>
      <c r="C212">
        <v>216238.436565001</v>
      </c>
      <c r="D212">
        <v>219710.21460835601</v>
      </c>
      <c r="E212">
        <v>223237.73319999999</v>
      </c>
      <c r="F212">
        <v>269253.01770000003</v>
      </c>
      <c r="G212">
        <v>243948.05300000001</v>
      </c>
      <c r="H212">
        <v>176276.14869999999</v>
      </c>
      <c r="I212">
        <v>226659.7978</v>
      </c>
      <c r="J212">
        <v>193355.95019999999</v>
      </c>
      <c r="K212">
        <v>244798.5773</v>
      </c>
      <c r="L212">
        <v>229603.17739999999</v>
      </c>
      <c r="M212">
        <v>206369.43909999999</v>
      </c>
      <c r="N212">
        <v>175460.69500000001</v>
      </c>
      <c r="O212">
        <v>135848.8713</v>
      </c>
      <c r="P212">
        <v>112090.0062</v>
      </c>
      <c r="Q212">
        <v>93152.764819999997</v>
      </c>
      <c r="R212">
        <v>83248.594819999998</v>
      </c>
      <c r="S212">
        <v>81901.467499999999</v>
      </c>
      <c r="T212">
        <v>78704.702000000005</v>
      </c>
      <c r="U212">
        <v>78634.639060000001</v>
      </c>
      <c r="V212">
        <v>80507.624020000003</v>
      </c>
      <c r="W212">
        <v>83774.76225</v>
      </c>
      <c r="X212">
        <v>87251.023530000006</v>
      </c>
      <c r="Y212">
        <v>89231.648830000006</v>
      </c>
      <c r="Z212">
        <v>90249.352270000003</v>
      </c>
      <c r="AA212">
        <v>90748.512440000006</v>
      </c>
      <c r="AB212">
        <v>91014.492939999996</v>
      </c>
      <c r="AC212">
        <v>91250.432199999996</v>
      </c>
      <c r="AD212">
        <v>91728.315969999996</v>
      </c>
      <c r="AE212">
        <v>92261.645120000001</v>
      </c>
      <c r="AF212">
        <v>92878.603910000005</v>
      </c>
      <c r="AG212">
        <v>93553.209940000001</v>
      </c>
      <c r="AH212">
        <v>94299.342380000002</v>
      </c>
      <c r="AI212">
        <v>95662.913430000001</v>
      </c>
      <c r="AJ212">
        <v>97116.579240000006</v>
      </c>
      <c r="AK212">
        <v>98640.719870000001</v>
      </c>
      <c r="AL212">
        <v>100200.30319999999</v>
      </c>
      <c r="AM212">
        <v>101790.56939999999</v>
      </c>
      <c r="AN212">
        <v>103366.6973</v>
      </c>
      <c r="AO212">
        <v>105013.9659</v>
      </c>
      <c r="AP212">
        <v>106695.7944</v>
      </c>
      <c r="AQ212">
        <v>108402.8827</v>
      </c>
      <c r="AR212">
        <v>110108.6461</v>
      </c>
      <c r="AS212">
        <v>111871.55650000001</v>
      </c>
      <c r="AT212">
        <v>113652.6032</v>
      </c>
      <c r="AU212">
        <v>115432.7985</v>
      </c>
      <c r="AV212">
        <v>117205.2847</v>
      </c>
      <c r="AW212">
        <v>119001.931</v>
      </c>
    </row>
    <row r="213" spans="2:49" x14ac:dyDescent="0.25">
      <c r="B213" s="274" t="s">
        <v>312</v>
      </c>
      <c r="C213">
        <v>215538.66868192199</v>
      </c>
      <c r="D213">
        <v>218999.21172556799</v>
      </c>
      <c r="E213">
        <v>222515.3149</v>
      </c>
      <c r="F213">
        <v>229215.06969999999</v>
      </c>
      <c r="G213">
        <v>229388.72949999999</v>
      </c>
      <c r="H213">
        <v>178379.7648</v>
      </c>
      <c r="I213">
        <v>185907.7929</v>
      </c>
      <c r="J213">
        <v>199083.9626</v>
      </c>
      <c r="K213">
        <v>196660.86480000001</v>
      </c>
      <c r="L213">
        <v>188247.42499999999</v>
      </c>
      <c r="M213">
        <v>183298.94270000001</v>
      </c>
      <c r="N213">
        <v>178742.484</v>
      </c>
      <c r="O213">
        <v>170469.7763</v>
      </c>
      <c r="P213">
        <v>165052.5913</v>
      </c>
      <c r="Q213">
        <v>159555.74979999999</v>
      </c>
      <c r="R213">
        <v>146278.03279999999</v>
      </c>
      <c r="S213">
        <v>128506.1954</v>
      </c>
      <c r="T213">
        <v>123081.6534</v>
      </c>
      <c r="U213">
        <v>121099.4148</v>
      </c>
      <c r="V213">
        <v>121410.4936</v>
      </c>
      <c r="W213">
        <v>122583.1608</v>
      </c>
      <c r="X213">
        <v>123644.1441</v>
      </c>
      <c r="Y213">
        <v>124246.03019999999</v>
      </c>
      <c r="Z213">
        <v>124058.7038</v>
      </c>
      <c r="AA213">
        <v>123307.9084</v>
      </c>
      <c r="AB213">
        <v>122228.27989999999</v>
      </c>
      <c r="AC213">
        <v>121085.4399</v>
      </c>
      <c r="AD213">
        <v>120247.7769</v>
      </c>
      <c r="AE213">
        <v>119514.71460000001</v>
      </c>
      <c r="AF213">
        <v>118913.01639999999</v>
      </c>
      <c r="AG213">
        <v>118405.9045</v>
      </c>
      <c r="AH213">
        <v>118014.745</v>
      </c>
      <c r="AI213">
        <v>118599.3265</v>
      </c>
      <c r="AJ213">
        <v>119374.92720000001</v>
      </c>
      <c r="AK213">
        <v>120260.655</v>
      </c>
      <c r="AL213">
        <v>121208.0926</v>
      </c>
      <c r="AM213">
        <v>122206.4765</v>
      </c>
      <c r="AN213">
        <v>123108.9054</v>
      </c>
      <c r="AO213">
        <v>124049.82399999999</v>
      </c>
      <c r="AP213">
        <v>124992.0266</v>
      </c>
      <c r="AQ213">
        <v>125926.7396</v>
      </c>
      <c r="AR213">
        <v>126829.27929999999</v>
      </c>
      <c r="AS213">
        <v>127770.6194</v>
      </c>
      <c r="AT213">
        <v>128711.3704</v>
      </c>
      <c r="AU213">
        <v>129627.04029999999</v>
      </c>
      <c r="AV213">
        <v>130503.1072</v>
      </c>
      <c r="AW213">
        <v>131369.7274</v>
      </c>
    </row>
    <row r="214" spans="2:49" x14ac:dyDescent="0.25">
      <c r="B214" s="274" t="s">
        <v>313</v>
      </c>
      <c r="C214">
        <v>7946676.0051002903</v>
      </c>
      <c r="D214">
        <v>8074262.4587873695</v>
      </c>
      <c r="E214">
        <v>8203897.3540000003</v>
      </c>
      <c r="F214">
        <v>8693332.0319999997</v>
      </c>
      <c r="G214">
        <v>8973604.5010000002</v>
      </c>
      <c r="H214">
        <v>9059289.9370000008</v>
      </c>
      <c r="I214">
        <v>9770952.6879999898</v>
      </c>
      <c r="J214">
        <v>10133201.33</v>
      </c>
      <c r="K214">
        <v>10062524.66</v>
      </c>
      <c r="L214">
        <v>10162034.07</v>
      </c>
      <c r="M214">
        <v>10597180</v>
      </c>
      <c r="N214">
        <v>11502472.449999999</v>
      </c>
      <c r="O214">
        <v>12013569.609999999</v>
      </c>
      <c r="P214">
        <v>11519850</v>
      </c>
      <c r="Q214">
        <v>10174670.42</v>
      </c>
      <c r="R214">
        <v>8874695.8220000006</v>
      </c>
      <c r="S214">
        <v>7932084.8329999996</v>
      </c>
      <c r="T214">
        <v>7396631.0990000004</v>
      </c>
      <c r="U214">
        <v>6947009.5800000001</v>
      </c>
      <c r="V214">
        <v>6593033.4840000002</v>
      </c>
      <c r="W214">
        <v>7154240.5180000002</v>
      </c>
      <c r="X214">
        <v>7543237.4009999996</v>
      </c>
      <c r="Y214">
        <v>7871446.6840000004</v>
      </c>
      <c r="Z214">
        <v>8075334.5970000001</v>
      </c>
      <c r="AA214">
        <v>8156173.2130000005</v>
      </c>
      <c r="AB214">
        <v>8137604.8569999998</v>
      </c>
      <c r="AC214">
        <v>8050843.2390000001</v>
      </c>
      <c r="AD214">
        <v>8013568.2570000002</v>
      </c>
      <c r="AE214">
        <v>7841902.3219999997</v>
      </c>
      <c r="AF214">
        <v>7623790.7350000003</v>
      </c>
      <c r="AG214">
        <v>7392275.335</v>
      </c>
      <c r="AH214">
        <v>7162584.5719999997</v>
      </c>
      <c r="AI214">
        <v>6979930.4939999999</v>
      </c>
      <c r="AJ214">
        <v>6803607.4670000002</v>
      </c>
      <c r="AK214">
        <v>6633106.9630000005</v>
      </c>
      <c r="AL214">
        <v>6466991.6100000003</v>
      </c>
      <c r="AM214">
        <v>6305418.3530000001</v>
      </c>
      <c r="AN214">
        <v>6138356.9670000002</v>
      </c>
      <c r="AO214">
        <v>5974805.6210000003</v>
      </c>
      <c r="AP214">
        <v>5814460.2570000002</v>
      </c>
      <c r="AQ214">
        <v>5656940.9160000002</v>
      </c>
      <c r="AR214">
        <v>5501726.6090000002</v>
      </c>
      <c r="AS214">
        <v>5346344.9210000001</v>
      </c>
      <c r="AT214">
        <v>5191457.7489999998</v>
      </c>
      <c r="AU214">
        <v>5037414.5870000003</v>
      </c>
      <c r="AV214">
        <v>4884567.24</v>
      </c>
      <c r="AW214">
        <v>4733232.5889999997</v>
      </c>
    </row>
    <row r="215" spans="2:49" x14ac:dyDescent="0.25">
      <c r="B215" s="274" t="s">
        <v>314</v>
      </c>
      <c r="C215">
        <v>4498800.2848123703</v>
      </c>
      <c r="D215">
        <v>4571029.97856321</v>
      </c>
      <c r="E215">
        <v>4644419.3430000003</v>
      </c>
      <c r="F215">
        <v>4798070.8839999996</v>
      </c>
      <c r="G215">
        <v>4859951.892</v>
      </c>
      <c r="H215">
        <v>5158262.4649999999</v>
      </c>
      <c r="I215">
        <v>5355459.5039999997</v>
      </c>
      <c r="J215">
        <v>5419514.0049999999</v>
      </c>
      <c r="K215">
        <v>5382173.4479999999</v>
      </c>
      <c r="L215">
        <v>5436746.5269999998</v>
      </c>
      <c r="M215">
        <v>5571908.0810000002</v>
      </c>
      <c r="N215">
        <v>5888929.9129999997</v>
      </c>
      <c r="O215">
        <v>5925458.9189999998</v>
      </c>
      <c r="P215">
        <v>5519322.3480000002</v>
      </c>
      <c r="Q215">
        <v>4799026.9819999998</v>
      </c>
      <c r="R215">
        <v>4142543.35</v>
      </c>
      <c r="S215">
        <v>3671705.2370000002</v>
      </c>
      <c r="T215">
        <v>3432839.4730000002</v>
      </c>
      <c r="U215">
        <v>3250991.017</v>
      </c>
      <c r="V215">
        <v>3118128.233</v>
      </c>
      <c r="W215">
        <v>3236958.1719999998</v>
      </c>
      <c r="X215">
        <v>3314452.6460000002</v>
      </c>
      <c r="Y215">
        <v>3394446.8339999998</v>
      </c>
      <c r="Z215">
        <v>3445296.8820000002</v>
      </c>
      <c r="AA215">
        <v>3464185.804</v>
      </c>
      <c r="AB215">
        <v>3455202.1860000002</v>
      </c>
      <c r="AC215">
        <v>3426735.46</v>
      </c>
      <c r="AD215">
        <v>3428117.59</v>
      </c>
      <c r="AE215">
        <v>3392096.3280000002</v>
      </c>
      <c r="AF215">
        <v>3342380.5060000001</v>
      </c>
      <c r="AG215">
        <v>3287638.9569999999</v>
      </c>
      <c r="AH215">
        <v>3232472.7259999998</v>
      </c>
      <c r="AI215">
        <v>3197180.9730000002</v>
      </c>
      <c r="AJ215">
        <v>3163390.0750000002</v>
      </c>
      <c r="AK215">
        <v>3130892.409</v>
      </c>
      <c r="AL215">
        <v>3099095.1490000002</v>
      </c>
      <c r="AM215">
        <v>3068158.716</v>
      </c>
      <c r="AN215">
        <v>3033318.2239999999</v>
      </c>
      <c r="AO215">
        <v>2998912.0759999999</v>
      </c>
      <c r="AP215">
        <v>2964882.7050000001</v>
      </c>
      <c r="AQ215">
        <v>2931141.1940000001</v>
      </c>
      <c r="AR215">
        <v>2897476.33</v>
      </c>
      <c r="AS215">
        <v>2862753.0750000002</v>
      </c>
      <c r="AT215">
        <v>2827329.9180000001</v>
      </c>
      <c r="AU215">
        <v>2791301.8139999998</v>
      </c>
      <c r="AV215">
        <v>2754792.0079999999</v>
      </c>
      <c r="AW215">
        <v>2718000.216</v>
      </c>
    </row>
    <row r="216" spans="2:49" x14ac:dyDescent="0.25">
      <c r="B216" s="274" t="s">
        <v>315</v>
      </c>
      <c r="C216">
        <v>0.96864644472622397</v>
      </c>
      <c r="D216">
        <v>0.984198376713873</v>
      </c>
      <c r="E216">
        <v>1</v>
      </c>
      <c r="F216">
        <v>0.99390500540000004</v>
      </c>
      <c r="G216">
        <v>0.96010805030000002</v>
      </c>
      <c r="H216">
        <v>0.92135276330000004</v>
      </c>
      <c r="I216">
        <v>0.90827865610000003</v>
      </c>
      <c r="J216">
        <v>0.88359798000000001</v>
      </c>
      <c r="K216">
        <v>0.84943166079999999</v>
      </c>
      <c r="L216">
        <v>0.82232242259999999</v>
      </c>
      <c r="M216">
        <v>0.80591342079999995</v>
      </c>
      <c r="N216">
        <v>0.79918993360000001</v>
      </c>
      <c r="O216">
        <v>0.77663291560000003</v>
      </c>
      <c r="P216">
        <v>0.73676578820000005</v>
      </c>
      <c r="Q216">
        <v>0.68431607959999996</v>
      </c>
      <c r="R216">
        <v>0.63537637619999998</v>
      </c>
      <c r="S216">
        <v>0.61445464090000002</v>
      </c>
      <c r="T216">
        <v>0.60964662759999999</v>
      </c>
      <c r="U216">
        <v>0.60262493210000001</v>
      </c>
      <c r="V216">
        <v>0.59748580539999996</v>
      </c>
      <c r="W216">
        <v>0.57820500590000001</v>
      </c>
      <c r="X216">
        <v>0.55652872440000001</v>
      </c>
      <c r="Y216">
        <v>0.53754498019999997</v>
      </c>
      <c r="Z216">
        <v>0.52286746350000002</v>
      </c>
      <c r="AA216">
        <v>0.51132916780000004</v>
      </c>
      <c r="AB216">
        <v>0.50170242629999995</v>
      </c>
      <c r="AC216">
        <v>0.49341958000000002</v>
      </c>
      <c r="AD216">
        <v>0.48738328250000001</v>
      </c>
      <c r="AE216">
        <v>0.4817239297</v>
      </c>
      <c r="AF216">
        <v>0.47615263229999999</v>
      </c>
      <c r="AG216">
        <v>0.47044852640000001</v>
      </c>
      <c r="AH216">
        <v>0.46479461449999998</v>
      </c>
      <c r="AI216">
        <v>0.46142386149999998</v>
      </c>
      <c r="AJ216">
        <v>0.4578507798</v>
      </c>
      <c r="AK216">
        <v>0.45427525930000001</v>
      </c>
      <c r="AL216">
        <v>0.45060489409999999</v>
      </c>
      <c r="AM216">
        <v>0.4468916128</v>
      </c>
      <c r="AN216">
        <v>0.44311765780000001</v>
      </c>
      <c r="AO216">
        <v>0.4393605297</v>
      </c>
      <c r="AP216">
        <v>0.43563621959999999</v>
      </c>
      <c r="AQ216">
        <v>0.4320733584</v>
      </c>
      <c r="AR216">
        <v>0.42853870129999999</v>
      </c>
      <c r="AS216">
        <v>0.42502064960000002</v>
      </c>
      <c r="AT216">
        <v>0.42162325709999998</v>
      </c>
      <c r="AU216" s="39">
        <v>0.4183042736</v>
      </c>
      <c r="AV216">
        <v>0.41510733919999998</v>
      </c>
      <c r="AW216">
        <v>0.41243899540000001</v>
      </c>
    </row>
    <row r="217" spans="2:49" x14ac:dyDescent="0.25">
      <c r="B217" s="275" t="s">
        <v>316</v>
      </c>
      <c r="C217">
        <v>8232235.5397947598</v>
      </c>
      <c r="D217">
        <v>8364406.7441781899</v>
      </c>
      <c r="E217">
        <v>8498700</v>
      </c>
      <c r="F217">
        <v>8257684.2309999997</v>
      </c>
      <c r="G217">
        <v>8002152.5990000004</v>
      </c>
      <c r="H217">
        <v>7306254.0920000002</v>
      </c>
      <c r="I217">
        <v>7065670.9460000005</v>
      </c>
      <c r="J217">
        <v>6891905.8540000003</v>
      </c>
      <c r="K217">
        <v>6632542.2680000002</v>
      </c>
      <c r="L217">
        <v>6287450.0199999996</v>
      </c>
      <c r="M217">
        <v>5954735.9919999996</v>
      </c>
      <c r="N217">
        <v>5589398.5760000004</v>
      </c>
      <c r="O217">
        <v>5783328.2139999997</v>
      </c>
      <c r="P217">
        <v>6074339.9179999996</v>
      </c>
      <c r="Q217">
        <v>6363578.5140000004</v>
      </c>
      <c r="R217">
        <v>6457586.3700000001</v>
      </c>
      <c r="S217">
        <v>8857796.63199999</v>
      </c>
      <c r="T217">
        <v>6975063.4510000004</v>
      </c>
      <c r="U217">
        <v>4815495.8880000003</v>
      </c>
      <c r="V217">
        <v>2808627.2340000002</v>
      </c>
      <c r="W217">
        <v>2608260.699</v>
      </c>
      <c r="X217">
        <v>2523620.2119999998</v>
      </c>
      <c r="Y217">
        <v>2455852.2170000002</v>
      </c>
      <c r="Z217">
        <v>2385874.1030000001</v>
      </c>
      <c r="AA217">
        <v>2318424.0430000001</v>
      </c>
      <c r="AB217">
        <v>2256902.7089999998</v>
      </c>
      <c r="AC217">
        <v>2201494.0639999998</v>
      </c>
      <c r="AD217">
        <v>2174132.193</v>
      </c>
      <c r="AE217">
        <v>2154381.233</v>
      </c>
      <c r="AF217">
        <v>2138749.753</v>
      </c>
      <c r="AG217">
        <v>2125552.6529999999</v>
      </c>
      <c r="AH217">
        <v>2114696.3560000001</v>
      </c>
      <c r="AI217">
        <v>2117435.7009999999</v>
      </c>
      <c r="AJ217">
        <v>2121275.1510000001</v>
      </c>
      <c r="AK217">
        <v>2126056.5950000002</v>
      </c>
      <c r="AL217">
        <v>2131290.5090000001</v>
      </c>
      <c r="AM217">
        <v>2136911.264</v>
      </c>
      <c r="AN217">
        <v>2143089.2999999998</v>
      </c>
      <c r="AO217">
        <v>2149510.9219999998</v>
      </c>
      <c r="AP217">
        <v>2155639.568</v>
      </c>
      <c r="AQ217">
        <v>2161422.0240000002</v>
      </c>
      <c r="AR217">
        <v>2166511.3560000001</v>
      </c>
      <c r="AS217">
        <v>2889463.1609999998</v>
      </c>
      <c r="AT217">
        <v>3703334.25</v>
      </c>
      <c r="AU217">
        <v>4527869.8099999996</v>
      </c>
      <c r="AV217">
        <v>5350462.932</v>
      </c>
      <c r="AW217">
        <v>6170755.8339999998</v>
      </c>
    </row>
    <row r="218" spans="2:49" x14ac:dyDescent="0.25">
      <c r="B218" s="274" t="s">
        <v>317</v>
      </c>
      <c r="C218">
        <v>463787.91773491597</v>
      </c>
      <c r="D218">
        <v>471234.182770602</v>
      </c>
      <c r="E218">
        <v>478800</v>
      </c>
      <c r="F218">
        <v>480598.68070000003</v>
      </c>
      <c r="G218">
        <v>469285.34399999998</v>
      </c>
      <c r="H218">
        <v>452528.85129999998</v>
      </c>
      <c r="I218">
        <v>461123.51409999997</v>
      </c>
      <c r="J218">
        <v>522324.22070000001</v>
      </c>
      <c r="K218">
        <v>571573.85919999995</v>
      </c>
      <c r="L218">
        <v>634658.82550000004</v>
      </c>
      <c r="M218">
        <v>717609.19460000005</v>
      </c>
      <c r="N218">
        <v>822821.80530000001</v>
      </c>
      <c r="O218">
        <v>787691.36880000005</v>
      </c>
      <c r="P218">
        <v>725018.72640000004</v>
      </c>
      <c r="Q218">
        <v>638051.68500000006</v>
      </c>
      <c r="R218">
        <v>555932.84609999997</v>
      </c>
      <c r="S218">
        <v>271341.36060000001</v>
      </c>
      <c r="T218">
        <v>247893.7568</v>
      </c>
      <c r="U218">
        <v>228451.7665</v>
      </c>
      <c r="V218">
        <v>210865.23480000001</v>
      </c>
      <c r="W218">
        <v>218729.97330000001</v>
      </c>
      <c r="X218">
        <v>224946.7611</v>
      </c>
      <c r="Y218">
        <v>222798.7323</v>
      </c>
      <c r="Z218">
        <v>220619.5822</v>
      </c>
      <c r="AA218">
        <v>218139.37469999999</v>
      </c>
      <c r="AB218">
        <v>215499.8719</v>
      </c>
      <c r="AC218">
        <v>212701.2199</v>
      </c>
      <c r="AD218">
        <v>210860.6188</v>
      </c>
      <c r="AE218">
        <v>208218.28580000001</v>
      </c>
      <c r="AF218">
        <v>206020.67970000001</v>
      </c>
      <c r="AG218">
        <v>203367.58559999999</v>
      </c>
      <c r="AH218">
        <v>200833.5208</v>
      </c>
      <c r="AI218">
        <v>198860.54870000001</v>
      </c>
      <c r="AJ218">
        <v>197023.0496</v>
      </c>
      <c r="AK218">
        <v>195328.65090000001</v>
      </c>
      <c r="AL218">
        <v>193727.66570000001</v>
      </c>
      <c r="AM218">
        <v>192188.44140000001</v>
      </c>
      <c r="AN218">
        <v>190766.6581</v>
      </c>
      <c r="AO218">
        <v>189377.65650000001</v>
      </c>
      <c r="AP218">
        <v>188006.85389999999</v>
      </c>
      <c r="AQ218">
        <v>186674.67050000001</v>
      </c>
      <c r="AR218">
        <v>185320.943</v>
      </c>
      <c r="AS218">
        <v>184478.44820000001</v>
      </c>
      <c r="AT218">
        <v>183616.0533</v>
      </c>
      <c r="AU218">
        <v>182713.13339999999</v>
      </c>
      <c r="AV218">
        <v>181780.36470000001</v>
      </c>
      <c r="AW218">
        <v>180947.78409999999</v>
      </c>
    </row>
    <row r="219" spans="2:49" x14ac:dyDescent="0.25">
      <c r="B219" t="s">
        <v>318</v>
      </c>
      <c r="C219">
        <v>249095613.33096999</v>
      </c>
      <c r="D219">
        <v>253094923.97525701</v>
      </c>
      <c r="E219">
        <v>257158444.80000001</v>
      </c>
      <c r="F219">
        <v>257691817.40000001</v>
      </c>
      <c r="G219">
        <v>243686558.69999999</v>
      </c>
      <c r="H219">
        <v>223719577.90000001</v>
      </c>
      <c r="I219">
        <v>226813103.90000001</v>
      </c>
      <c r="J219">
        <v>222777720.59999999</v>
      </c>
      <c r="K219">
        <v>209541620.59999999</v>
      </c>
      <c r="L219">
        <v>202617667.19999999</v>
      </c>
      <c r="M219">
        <v>200962237.40000001</v>
      </c>
      <c r="N219">
        <v>200129813.30000001</v>
      </c>
      <c r="O219">
        <v>198821321.90000001</v>
      </c>
      <c r="P219">
        <v>192041381.19999999</v>
      </c>
      <c r="Q219">
        <v>182477607.19999999</v>
      </c>
      <c r="R219">
        <v>175652349.40000001</v>
      </c>
      <c r="S219">
        <v>169502573.80000001</v>
      </c>
      <c r="T219">
        <v>167561474.90000001</v>
      </c>
      <c r="U219">
        <v>166032797.5</v>
      </c>
      <c r="V219">
        <v>165317526.80000001</v>
      </c>
      <c r="W219">
        <v>163831119.30000001</v>
      </c>
      <c r="X219">
        <v>161408958.09999999</v>
      </c>
      <c r="Y219">
        <v>160269745.19999999</v>
      </c>
      <c r="Z219">
        <v>160205110.90000001</v>
      </c>
      <c r="AA219">
        <v>160801797.30000001</v>
      </c>
      <c r="AB219">
        <v>161884136.40000001</v>
      </c>
      <c r="AC219">
        <v>163305576</v>
      </c>
      <c r="AD219">
        <v>164745216.59999999</v>
      </c>
      <c r="AE219">
        <v>166086193.5</v>
      </c>
      <c r="AF219">
        <v>167087330.69999999</v>
      </c>
      <c r="AG219">
        <v>168349105.59999999</v>
      </c>
      <c r="AH219">
        <v>169678815.09999999</v>
      </c>
      <c r="AI219">
        <v>171007346.69999999</v>
      </c>
      <c r="AJ219">
        <v>172311093.19999999</v>
      </c>
      <c r="AK219">
        <v>173676378.30000001</v>
      </c>
      <c r="AL219">
        <v>175087347.5</v>
      </c>
      <c r="AM219">
        <v>176510264.30000001</v>
      </c>
      <c r="AN219">
        <v>177986373.40000001</v>
      </c>
      <c r="AO219">
        <v>179423121</v>
      </c>
      <c r="AP219">
        <v>180838979.5</v>
      </c>
      <c r="AQ219">
        <v>182289876.40000001</v>
      </c>
      <c r="AR219">
        <v>183694378.80000001</v>
      </c>
      <c r="AS219">
        <v>185721890.90000001</v>
      </c>
      <c r="AT219">
        <v>187870078.5</v>
      </c>
      <c r="AU219">
        <v>190032688.09999999</v>
      </c>
      <c r="AV219">
        <v>192214796</v>
      </c>
      <c r="AW219">
        <v>194619633.30000001</v>
      </c>
    </row>
    <row r="220" spans="2:49" x14ac:dyDescent="0.25">
      <c r="B220" t="s">
        <v>319</v>
      </c>
      <c r="C220">
        <v>41023493.601484403</v>
      </c>
      <c r="D220">
        <v>41682139.060681202</v>
      </c>
      <c r="E220">
        <v>42351359.289999999</v>
      </c>
      <c r="F220">
        <v>41572599.229999997</v>
      </c>
      <c r="G220">
        <v>37518829.280000001</v>
      </c>
      <c r="H220">
        <v>32585872.09</v>
      </c>
      <c r="I220">
        <v>32810425.010000002</v>
      </c>
      <c r="J220">
        <v>31683660.84</v>
      </c>
      <c r="K220">
        <v>30061221.030000001</v>
      </c>
      <c r="L220">
        <v>29975911.41</v>
      </c>
      <c r="M220">
        <v>29707435.460000001</v>
      </c>
      <c r="N220">
        <v>28769075.07</v>
      </c>
      <c r="O220">
        <v>24935426.550000001</v>
      </c>
      <c r="P220">
        <v>21298433.32</v>
      </c>
      <c r="Q220">
        <v>18793358.34</v>
      </c>
      <c r="R220">
        <v>17073624.260000002</v>
      </c>
      <c r="S220">
        <v>11964888.83</v>
      </c>
      <c r="T220">
        <v>10911239.24</v>
      </c>
      <c r="U220">
        <v>10378052.65</v>
      </c>
      <c r="V220">
        <v>10032293.59</v>
      </c>
      <c r="W220">
        <v>9913976.6960000005</v>
      </c>
      <c r="X220">
        <v>9793802.2090000007</v>
      </c>
      <c r="Y220">
        <v>9898567.9910000004</v>
      </c>
      <c r="Z220">
        <v>10042683.48</v>
      </c>
      <c r="AA220">
        <v>10206549.609999999</v>
      </c>
      <c r="AB220">
        <v>10389201.130000001</v>
      </c>
      <c r="AC220">
        <v>10588067.93</v>
      </c>
      <c r="AD220">
        <v>10799621.23</v>
      </c>
      <c r="AE220">
        <v>11009301.119999999</v>
      </c>
      <c r="AF220">
        <v>11218330.960000001</v>
      </c>
      <c r="AG220">
        <v>11426666.24</v>
      </c>
      <c r="AH220">
        <v>11637730.449999999</v>
      </c>
      <c r="AI220">
        <v>11842946.57</v>
      </c>
      <c r="AJ220">
        <v>12048322.43</v>
      </c>
      <c r="AK220">
        <v>12259561.109999999</v>
      </c>
      <c r="AL220">
        <v>12474155.529999999</v>
      </c>
      <c r="AM220">
        <v>12691537.890000001</v>
      </c>
      <c r="AN220">
        <v>12911614.109999999</v>
      </c>
      <c r="AO220">
        <v>13131666.98</v>
      </c>
      <c r="AP220">
        <v>13352222.26</v>
      </c>
      <c r="AQ220">
        <v>13576689.630000001</v>
      </c>
      <c r="AR220">
        <v>13800235.09</v>
      </c>
      <c r="AS220">
        <v>14036717.050000001</v>
      </c>
      <c r="AT220">
        <v>14283481.76</v>
      </c>
      <c r="AU220">
        <v>14536997.9</v>
      </c>
      <c r="AV220">
        <v>14797296.630000001</v>
      </c>
      <c r="AW220">
        <v>15077240.560000001</v>
      </c>
    </row>
    <row r="221" spans="2:49" x14ac:dyDescent="0.25">
      <c r="B221" t="s">
        <v>320</v>
      </c>
      <c r="C221">
        <v>157256033.18237901</v>
      </c>
      <c r="D221">
        <v>159780829.66102701</v>
      </c>
      <c r="E221">
        <v>162346162.59999999</v>
      </c>
      <c r="F221">
        <v>163103572.69999999</v>
      </c>
      <c r="G221">
        <v>154353933.59999999</v>
      </c>
      <c r="H221">
        <v>142540102.80000001</v>
      </c>
      <c r="I221">
        <v>143956515.09999999</v>
      </c>
      <c r="J221">
        <v>140533271.69999999</v>
      </c>
      <c r="K221">
        <v>130688093.90000001</v>
      </c>
      <c r="L221">
        <v>124950614</v>
      </c>
      <c r="M221">
        <v>123555344.90000001</v>
      </c>
      <c r="N221">
        <v>122921225.3</v>
      </c>
      <c r="O221">
        <v>124650406.5</v>
      </c>
      <c r="P221">
        <v>122538525.5</v>
      </c>
      <c r="Q221">
        <v>118469580.3</v>
      </c>
      <c r="R221">
        <v>116618631</v>
      </c>
      <c r="S221">
        <v>115776029.59999999</v>
      </c>
      <c r="T221">
        <v>118076240.40000001</v>
      </c>
      <c r="U221">
        <v>120230090.2</v>
      </c>
      <c r="V221">
        <v>122547359.5</v>
      </c>
      <c r="W221">
        <v>121051067.7</v>
      </c>
      <c r="X221">
        <v>118773991.3</v>
      </c>
      <c r="Y221">
        <v>117381675.2</v>
      </c>
      <c r="Z221">
        <v>117053497.2</v>
      </c>
      <c r="AA221">
        <v>117472324.09999999</v>
      </c>
      <c r="AB221">
        <v>118464663.40000001</v>
      </c>
      <c r="AC221">
        <v>119849533.3</v>
      </c>
      <c r="AD221">
        <v>120993461.59999999</v>
      </c>
      <c r="AE221">
        <v>122224147.09999999</v>
      </c>
      <c r="AF221">
        <v>123176923.90000001</v>
      </c>
      <c r="AG221">
        <v>124414249.40000001</v>
      </c>
      <c r="AH221">
        <v>125707456.7</v>
      </c>
      <c r="AI221">
        <v>126807175.59999999</v>
      </c>
      <c r="AJ221">
        <v>127863295.7</v>
      </c>
      <c r="AK221">
        <v>128953121.90000001</v>
      </c>
      <c r="AL221">
        <v>130076144.8</v>
      </c>
      <c r="AM221">
        <v>131199201.2</v>
      </c>
      <c r="AN221">
        <v>132467036.90000001</v>
      </c>
      <c r="AO221">
        <v>133692962.3</v>
      </c>
      <c r="AP221">
        <v>134895869.69999999</v>
      </c>
      <c r="AQ221">
        <v>136124191.80000001</v>
      </c>
      <c r="AR221">
        <v>137312769</v>
      </c>
      <c r="AS221">
        <v>138393595.40000001</v>
      </c>
      <c r="AT221">
        <v>139495972.19999999</v>
      </c>
      <c r="AU221">
        <v>140600647.5</v>
      </c>
      <c r="AV221">
        <v>141723340.90000001</v>
      </c>
      <c r="AW221">
        <v>143032757.09999999</v>
      </c>
    </row>
    <row r="222" spans="2:49" x14ac:dyDescent="0.25">
      <c r="B222" t="s">
        <v>321</v>
      </c>
      <c r="C222">
        <v>50816086.547106199</v>
      </c>
      <c r="D222">
        <v>51631955.253548898</v>
      </c>
      <c r="E222">
        <v>52460923</v>
      </c>
      <c r="F222">
        <v>53015645.520000003</v>
      </c>
      <c r="G222">
        <v>51813795.859999999</v>
      </c>
      <c r="H222">
        <v>48593603.039999999</v>
      </c>
      <c r="I222">
        <v>50046163.850000001</v>
      </c>
      <c r="J222">
        <v>50560788.149999999</v>
      </c>
      <c r="K222">
        <v>48792305.710000001</v>
      </c>
      <c r="L222">
        <v>47691141.799999997</v>
      </c>
      <c r="M222">
        <v>47699456.950000003</v>
      </c>
      <c r="N222">
        <v>48439512.939999998</v>
      </c>
      <c r="O222">
        <v>49235488.799999997</v>
      </c>
      <c r="P222">
        <v>48204422.390000001</v>
      </c>
      <c r="Q222">
        <v>45214668.490000002</v>
      </c>
      <c r="R222">
        <v>41960094.149999999</v>
      </c>
      <c r="S222">
        <v>41761655.390000001</v>
      </c>
      <c r="T222">
        <v>38573995.240000002</v>
      </c>
      <c r="U222">
        <v>35424654.600000001</v>
      </c>
      <c r="V222">
        <v>32737873.670000002</v>
      </c>
      <c r="W222">
        <v>32866074.850000001</v>
      </c>
      <c r="X222">
        <v>32841164.52</v>
      </c>
      <c r="Y222">
        <v>32989502.030000001</v>
      </c>
      <c r="Z222">
        <v>33108930.23</v>
      </c>
      <c r="AA222">
        <v>33122923.559999999</v>
      </c>
      <c r="AB222">
        <v>33030271.850000001</v>
      </c>
      <c r="AC222">
        <v>32867974.780000001</v>
      </c>
      <c r="AD222">
        <v>32952133.780000001</v>
      </c>
      <c r="AE222">
        <v>32852745.34</v>
      </c>
      <c r="AF222">
        <v>32692075.940000001</v>
      </c>
      <c r="AG222">
        <v>32508189.91</v>
      </c>
      <c r="AH222">
        <v>32333627.989999998</v>
      </c>
      <c r="AI222">
        <v>32357224.48</v>
      </c>
      <c r="AJ222">
        <v>32399475.100000001</v>
      </c>
      <c r="AK222">
        <v>32463695.300000001</v>
      </c>
      <c r="AL222">
        <v>32537047.190000001</v>
      </c>
      <c r="AM222">
        <v>32619525.260000002</v>
      </c>
      <c r="AN222">
        <v>32607722.420000002</v>
      </c>
      <c r="AO222">
        <v>32598491.690000001</v>
      </c>
      <c r="AP222">
        <v>32590887.52</v>
      </c>
      <c r="AQ222">
        <v>32588995</v>
      </c>
      <c r="AR222">
        <v>32581374.710000001</v>
      </c>
      <c r="AS222">
        <v>33291578.489999998</v>
      </c>
      <c r="AT222">
        <v>34090624.509999998</v>
      </c>
      <c r="AU222">
        <v>34895042.670000002</v>
      </c>
      <c r="AV222">
        <v>35694158.520000003</v>
      </c>
      <c r="AW222">
        <v>36509635.700000003</v>
      </c>
    </row>
    <row r="223" spans="2:49" x14ac:dyDescent="0.25">
      <c r="B223" t="s">
        <v>322</v>
      </c>
      <c r="C223">
        <v>404907114.48809499</v>
      </c>
      <c r="D223">
        <v>411408029.182118</v>
      </c>
      <c r="E223">
        <v>418013318.19999999</v>
      </c>
      <c r="F223">
        <v>415499564</v>
      </c>
      <c r="G223">
        <v>396874544.80000001</v>
      </c>
      <c r="H223">
        <v>376397078.5</v>
      </c>
      <c r="I223">
        <v>376231519.89999998</v>
      </c>
      <c r="J223">
        <v>368348858.39999998</v>
      </c>
      <c r="K223">
        <v>350568854.10000002</v>
      </c>
      <c r="L223">
        <v>340194968.89999998</v>
      </c>
      <c r="M223">
        <v>335625044.80000001</v>
      </c>
      <c r="N223">
        <v>333435748.19999999</v>
      </c>
      <c r="O223">
        <v>330195503</v>
      </c>
      <c r="P223">
        <v>319850000.69999999</v>
      </c>
      <c r="Q223">
        <v>305672474.10000002</v>
      </c>
      <c r="R223">
        <v>295240149.5</v>
      </c>
      <c r="S223">
        <v>288755246.60000002</v>
      </c>
      <c r="T223">
        <v>284885937.60000002</v>
      </c>
      <c r="U223">
        <v>281125933.60000002</v>
      </c>
      <c r="V223">
        <v>277880369.19999999</v>
      </c>
      <c r="W223">
        <v>273548454.80000001</v>
      </c>
      <c r="X223">
        <v>268034767.19999999</v>
      </c>
      <c r="Y223">
        <v>264466063.40000001</v>
      </c>
      <c r="Z223">
        <v>262177019.5</v>
      </c>
      <c r="AA223">
        <v>260707685.40000001</v>
      </c>
      <c r="AB223">
        <v>259816045.80000001</v>
      </c>
      <c r="AC223">
        <v>259301649.30000001</v>
      </c>
      <c r="AD223">
        <v>258751523.80000001</v>
      </c>
      <c r="AE223">
        <v>258030538.80000001</v>
      </c>
      <c r="AF223">
        <v>256898814.40000001</v>
      </c>
      <c r="AG223">
        <v>255949527.69999999</v>
      </c>
      <c r="AH223">
        <v>255003254</v>
      </c>
      <c r="AI223">
        <v>254066172.40000001</v>
      </c>
      <c r="AJ223">
        <v>253043417.5</v>
      </c>
      <c r="AK223">
        <v>252034700.40000001</v>
      </c>
      <c r="AL223">
        <v>251030437.5</v>
      </c>
      <c r="AM223">
        <v>250009807.5</v>
      </c>
      <c r="AN223">
        <v>248995662.69999999</v>
      </c>
      <c r="AO223">
        <v>247944263.80000001</v>
      </c>
      <c r="AP223">
        <v>246884875</v>
      </c>
      <c r="AQ223">
        <v>245889863.59999999</v>
      </c>
      <c r="AR223">
        <v>244884888.30000001</v>
      </c>
      <c r="AS223">
        <v>244544415</v>
      </c>
      <c r="AT223">
        <v>244382580</v>
      </c>
      <c r="AU223">
        <v>244296838.69999999</v>
      </c>
      <c r="AV223">
        <v>244299685.09999999</v>
      </c>
      <c r="AW223">
        <v>244617572.59999999</v>
      </c>
    </row>
    <row r="224" spans="2:49" x14ac:dyDescent="0.25">
      <c r="B224" t="s">
        <v>323</v>
      </c>
      <c r="C224">
        <v>42122345.501310803</v>
      </c>
      <c r="D224">
        <v>42798633.383193001</v>
      </c>
      <c r="E224">
        <v>43485779.289999999</v>
      </c>
      <c r="F224">
        <v>42679634.659999996</v>
      </c>
      <c r="G224">
        <v>38596812.719999999</v>
      </c>
      <c r="H224">
        <v>33634421.850000001</v>
      </c>
      <c r="I224">
        <v>33834699.509999998</v>
      </c>
      <c r="J224">
        <v>32683783.190000001</v>
      </c>
      <c r="K224">
        <v>31034585.620000001</v>
      </c>
      <c r="L224">
        <v>30920104.940000001</v>
      </c>
      <c r="M224">
        <v>30623464.75</v>
      </c>
      <c r="N224">
        <v>29660723.739999998</v>
      </c>
      <c r="O224">
        <v>25809198.73</v>
      </c>
      <c r="P224">
        <v>22157935.629999999</v>
      </c>
      <c r="Q224">
        <v>19637216.550000001</v>
      </c>
      <c r="R224">
        <v>17895551.93</v>
      </c>
      <c r="S224">
        <v>12764901.439999999</v>
      </c>
      <c r="T224">
        <v>11690424.4</v>
      </c>
      <c r="U224">
        <v>11136706.18</v>
      </c>
      <c r="V224">
        <v>10767186.35</v>
      </c>
      <c r="W224">
        <v>10624284.289999999</v>
      </c>
      <c r="X224">
        <v>10477862.84</v>
      </c>
      <c r="Y224">
        <v>10556746.66</v>
      </c>
      <c r="Z224">
        <v>10677240.59</v>
      </c>
      <c r="AA224">
        <v>10820344.27</v>
      </c>
      <c r="AB224">
        <v>10984874.359999999</v>
      </c>
      <c r="AC224">
        <v>11167815.24</v>
      </c>
      <c r="AD224">
        <v>11365211.130000001</v>
      </c>
      <c r="AE224">
        <v>11562122.800000001</v>
      </c>
      <c r="AF224">
        <v>11759470.52</v>
      </c>
      <c r="AG224">
        <v>11956991.5</v>
      </c>
      <c r="AH224">
        <v>12157969.27</v>
      </c>
      <c r="AI224">
        <v>12353678.529999999</v>
      </c>
      <c r="AJ224">
        <v>12549966.17</v>
      </c>
      <c r="AK224">
        <v>12752445.720000001</v>
      </c>
      <c r="AL224">
        <v>12958548.189999999</v>
      </c>
      <c r="AM224">
        <v>13167661.24</v>
      </c>
      <c r="AN224">
        <v>13379657.140000001</v>
      </c>
      <c r="AO224">
        <v>13591750.07</v>
      </c>
      <c r="AP224">
        <v>13804430.35</v>
      </c>
      <c r="AQ224">
        <v>14021106.01</v>
      </c>
      <c r="AR224">
        <v>14236934.939999999</v>
      </c>
      <c r="AS224">
        <v>14465765.119999999</v>
      </c>
      <c r="AT224">
        <v>14704912.789999999</v>
      </c>
      <c r="AU224">
        <v>14950824.43</v>
      </c>
      <c r="AV224">
        <v>15203523</v>
      </c>
      <c r="AW224">
        <v>15475977.630000001</v>
      </c>
    </row>
    <row r="225" spans="2:49" x14ac:dyDescent="0.25">
      <c r="B225" t="s">
        <v>324</v>
      </c>
      <c r="C225">
        <v>274029684.71326298</v>
      </c>
      <c r="D225">
        <v>278429319.93874699</v>
      </c>
      <c r="E225">
        <v>282899592.69999999</v>
      </c>
      <c r="F225">
        <v>281123576</v>
      </c>
      <c r="G225">
        <v>268801551.60000002</v>
      </c>
      <c r="H225">
        <v>256887159.5</v>
      </c>
      <c r="I225">
        <v>255273806.90000001</v>
      </c>
      <c r="J225">
        <v>248929130.5</v>
      </c>
      <c r="K225">
        <v>235960816</v>
      </c>
      <c r="L225">
        <v>227745814.90000001</v>
      </c>
      <c r="M225">
        <v>224111040.90000001</v>
      </c>
      <c r="N225">
        <v>222492892.90000001</v>
      </c>
      <c r="O225">
        <v>223183079.19999999</v>
      </c>
      <c r="P225">
        <v>219238984.69999999</v>
      </c>
      <c r="Q225">
        <v>213134308.40000001</v>
      </c>
      <c r="R225">
        <v>210204458.19999999</v>
      </c>
      <c r="S225">
        <v>211094168.80000001</v>
      </c>
      <c r="T225">
        <v>212353639.80000001</v>
      </c>
      <c r="U225">
        <v>212797455</v>
      </c>
      <c r="V225">
        <v>213141644</v>
      </c>
      <c r="W225">
        <v>209547158.59999999</v>
      </c>
      <c r="X225">
        <v>204991676</v>
      </c>
      <c r="Y225">
        <v>201728578.40000001</v>
      </c>
      <c r="Z225">
        <v>199714685.90000001</v>
      </c>
      <c r="AA225">
        <v>198564844.90000001</v>
      </c>
      <c r="AB225">
        <v>198039632.59999999</v>
      </c>
      <c r="AC225">
        <v>197905258.09999999</v>
      </c>
      <c r="AD225">
        <v>197453473.90000001</v>
      </c>
      <c r="AE225">
        <v>197007196.59999999</v>
      </c>
      <c r="AF225">
        <v>196193861.09999999</v>
      </c>
      <c r="AG225">
        <v>195573782.40000001</v>
      </c>
      <c r="AH225">
        <v>194925727.69999999</v>
      </c>
      <c r="AI225">
        <v>193972787.59999999</v>
      </c>
      <c r="AJ225">
        <v>192903372.19999999</v>
      </c>
      <c r="AK225">
        <v>191809453.30000001</v>
      </c>
      <c r="AL225">
        <v>190702716.80000001</v>
      </c>
      <c r="AM225">
        <v>189562970.09999999</v>
      </c>
      <c r="AN225">
        <v>188534469.30000001</v>
      </c>
      <c r="AO225">
        <v>187461804.90000001</v>
      </c>
      <c r="AP225">
        <v>186377694</v>
      </c>
      <c r="AQ225">
        <v>185346272.09999999</v>
      </c>
      <c r="AR225">
        <v>184312649</v>
      </c>
      <c r="AS225">
        <v>183213335.69999999</v>
      </c>
      <c r="AT225">
        <v>182196247.59999999</v>
      </c>
      <c r="AU225">
        <v>181247570.90000001</v>
      </c>
      <c r="AV225">
        <v>180389843.09999999</v>
      </c>
      <c r="AW225">
        <v>179805891.40000001</v>
      </c>
    </row>
    <row r="226" spans="2:49" x14ac:dyDescent="0.25">
      <c r="B226" t="s">
        <v>325</v>
      </c>
      <c r="C226">
        <v>88755084.273521304</v>
      </c>
      <c r="D226">
        <v>90180075.860178098</v>
      </c>
      <c r="E226">
        <v>91627946.150000006</v>
      </c>
      <c r="F226">
        <v>91696353.329999998</v>
      </c>
      <c r="G226">
        <v>89476180.560000002</v>
      </c>
      <c r="H226">
        <v>85875497.120000005</v>
      </c>
      <c r="I226">
        <v>87123013.420000002</v>
      </c>
      <c r="J226">
        <v>86735944.769999996</v>
      </c>
      <c r="K226">
        <v>83573452.459999904</v>
      </c>
      <c r="L226">
        <v>81529049.099999994</v>
      </c>
      <c r="M226">
        <v>80890539.109999999</v>
      </c>
      <c r="N226">
        <v>81282131.599999994</v>
      </c>
      <c r="O226">
        <v>81203224.989999995</v>
      </c>
      <c r="P226">
        <v>78453080.420000002</v>
      </c>
      <c r="Q226">
        <v>72900949.170000002</v>
      </c>
      <c r="R226">
        <v>67140139.450000003</v>
      </c>
      <c r="S226">
        <v>64896176.420000002</v>
      </c>
      <c r="T226">
        <v>60841873.450000003</v>
      </c>
      <c r="U226">
        <v>57191772.5</v>
      </c>
      <c r="V226">
        <v>53971538.890000001</v>
      </c>
      <c r="W226">
        <v>53377011.859999999</v>
      </c>
      <c r="X226">
        <v>52565228.380000003</v>
      </c>
      <c r="Y226">
        <v>52180738.369999997</v>
      </c>
      <c r="Z226">
        <v>51785092.960000001</v>
      </c>
      <c r="AA226">
        <v>51322496.189999998</v>
      </c>
      <c r="AB226">
        <v>50791538.829999998</v>
      </c>
      <c r="AC226">
        <v>50228576.020000003</v>
      </c>
      <c r="AD226">
        <v>49932838.729999997</v>
      </c>
      <c r="AE226">
        <v>49461219.469999999</v>
      </c>
      <c r="AF226">
        <v>48945482.840000004</v>
      </c>
      <c r="AG226">
        <v>48418753.789999999</v>
      </c>
      <c r="AH226">
        <v>47919557.060000002</v>
      </c>
      <c r="AI226">
        <v>47739706.340000004</v>
      </c>
      <c r="AJ226">
        <v>47590079.119999997</v>
      </c>
      <c r="AK226">
        <v>47472801.469999999</v>
      </c>
      <c r="AL226">
        <v>47369172.5</v>
      </c>
      <c r="AM226">
        <v>47279176.090000004</v>
      </c>
      <c r="AN226">
        <v>47081536.32</v>
      </c>
      <c r="AO226">
        <v>46890708.789999999</v>
      </c>
      <c r="AP226">
        <v>46702750.630000003</v>
      </c>
      <c r="AQ226">
        <v>46522485.530000001</v>
      </c>
      <c r="AR226">
        <v>46335304.310000002</v>
      </c>
      <c r="AS226">
        <v>46865314.229999997</v>
      </c>
      <c r="AT226">
        <v>47481419.539999999</v>
      </c>
      <c r="AU226">
        <v>48098443.43</v>
      </c>
      <c r="AV226">
        <v>48706318.990000002</v>
      </c>
      <c r="AW226">
        <v>49335703.539999999</v>
      </c>
    </row>
    <row r="227" spans="2:49" x14ac:dyDescent="0.25">
      <c r="B227" t="s">
        <v>326</v>
      </c>
      <c r="C227">
        <v>431252676.25727201</v>
      </c>
      <c r="D227">
        <v>438176577.46721298</v>
      </c>
      <c r="E227">
        <v>445211644.60000002</v>
      </c>
      <c r="F227">
        <v>443095867.30000001</v>
      </c>
      <c r="G227">
        <v>423919521.10000002</v>
      </c>
      <c r="H227">
        <v>400741610.80000001</v>
      </c>
      <c r="I227">
        <v>401542340.39999998</v>
      </c>
      <c r="J227">
        <v>394360638.10000002</v>
      </c>
      <c r="K227">
        <v>375999046.5</v>
      </c>
      <c r="L227">
        <v>365380892.19999999</v>
      </c>
      <c r="M227">
        <v>360868575.30000001</v>
      </c>
      <c r="N227">
        <v>358786320.69999999</v>
      </c>
      <c r="O227">
        <v>356148233.39999998</v>
      </c>
      <c r="P227">
        <v>346296259.5</v>
      </c>
      <c r="Q227">
        <v>332531936.30000001</v>
      </c>
      <c r="R227">
        <v>322486744.69999999</v>
      </c>
      <c r="S227">
        <v>316684505.10000002</v>
      </c>
      <c r="T227">
        <v>312874704.39999998</v>
      </c>
      <c r="U227">
        <v>309170203</v>
      </c>
      <c r="V227">
        <v>306375565.60000002</v>
      </c>
      <c r="W227">
        <v>302219408.5</v>
      </c>
      <c r="X227">
        <v>296765743.10000002</v>
      </c>
      <c r="Y227">
        <v>293193980.69999999</v>
      </c>
      <c r="Z227">
        <v>291057921.10000002</v>
      </c>
      <c r="AA227">
        <v>289790692.5</v>
      </c>
      <c r="AB227">
        <v>289126298.19999999</v>
      </c>
      <c r="AC227">
        <v>288870260.39999998</v>
      </c>
      <c r="AD227">
        <v>288645193.80000001</v>
      </c>
      <c r="AE227">
        <v>288245267.89999998</v>
      </c>
      <c r="AF227">
        <v>287445172.19999999</v>
      </c>
      <c r="AG227">
        <v>286838775.19999999</v>
      </c>
      <c r="AH227">
        <v>286276416.30000001</v>
      </c>
      <c r="AI227">
        <v>285713249.5</v>
      </c>
      <c r="AJ227">
        <v>285060330.19999999</v>
      </c>
      <c r="AK227">
        <v>284463680.80000001</v>
      </c>
      <c r="AL227">
        <v>283877511.39999998</v>
      </c>
      <c r="AM227">
        <v>283275160</v>
      </c>
      <c r="AN227">
        <v>282695882.80000001</v>
      </c>
      <c r="AO227">
        <v>282070150.5</v>
      </c>
      <c r="AP227">
        <v>281443188.19999999</v>
      </c>
      <c r="AQ227">
        <v>280918006.5</v>
      </c>
      <c r="AR227">
        <v>280365489.30000001</v>
      </c>
      <c r="AS227">
        <v>280488848.5</v>
      </c>
      <c r="AT227">
        <v>280806237.60000002</v>
      </c>
      <c r="AU227">
        <v>281191653.5</v>
      </c>
      <c r="AV227">
        <v>281667972.89999998</v>
      </c>
      <c r="AW227">
        <v>282586963.5</v>
      </c>
    </row>
    <row r="228" spans="2:49" x14ac:dyDescent="0.25">
      <c r="B228" t="s">
        <v>327</v>
      </c>
      <c r="C228">
        <v>259.678215133631</v>
      </c>
      <c r="D228">
        <v>263.84743287290001</v>
      </c>
      <c r="E228">
        <v>268.92818929999999</v>
      </c>
      <c r="F228">
        <v>274.72021289999998</v>
      </c>
      <c r="G228">
        <v>275.22298590000003</v>
      </c>
      <c r="H228">
        <v>264.4273834</v>
      </c>
      <c r="I228">
        <v>273.27161419999999</v>
      </c>
      <c r="J228">
        <v>274.24474559999999</v>
      </c>
      <c r="K228">
        <v>268.39945399999999</v>
      </c>
      <c r="L228">
        <v>263.32219700000002</v>
      </c>
      <c r="M228">
        <v>260.89241379999999</v>
      </c>
      <c r="N228">
        <v>258.2113296</v>
      </c>
      <c r="O228">
        <v>256.20314819999999</v>
      </c>
      <c r="P228">
        <v>252.79607730000001</v>
      </c>
      <c r="Q228">
        <v>248.17971120000001</v>
      </c>
      <c r="R228">
        <v>242.03553350000001</v>
      </c>
      <c r="S228">
        <v>230.6334756</v>
      </c>
      <c r="T228">
        <v>225.18633070000001</v>
      </c>
      <c r="U228">
        <v>221.2859976</v>
      </c>
      <c r="V228">
        <v>218.25839590000001</v>
      </c>
      <c r="W228">
        <v>225.98223440000001</v>
      </c>
      <c r="X228">
        <v>232.15917690000001</v>
      </c>
      <c r="Y228">
        <v>229.866388</v>
      </c>
      <c r="Z228">
        <v>227.69028299999999</v>
      </c>
      <c r="AA228">
        <v>225.82294189999999</v>
      </c>
      <c r="AB228">
        <v>224.044151</v>
      </c>
      <c r="AC228">
        <v>222.64833540000001</v>
      </c>
      <c r="AD228">
        <v>219.20082479999999</v>
      </c>
      <c r="AE228">
        <v>215.9836966</v>
      </c>
      <c r="AF228">
        <v>214.1467207</v>
      </c>
      <c r="AG228">
        <v>211.69604039999999</v>
      </c>
      <c r="AH228">
        <v>209.41819290000001</v>
      </c>
      <c r="AI228">
        <v>207.4514576</v>
      </c>
      <c r="AJ228">
        <v>205.5411277</v>
      </c>
      <c r="AK228">
        <v>203.7083604</v>
      </c>
      <c r="AL228">
        <v>201.97538800000001</v>
      </c>
      <c r="AM228">
        <v>200.2824152</v>
      </c>
      <c r="AN228">
        <v>198.9090755</v>
      </c>
      <c r="AO228">
        <v>197.5391109</v>
      </c>
      <c r="AP228">
        <v>196.17669330000001</v>
      </c>
      <c r="AQ228">
        <v>194.84602870000001</v>
      </c>
      <c r="AR228">
        <v>193.50780750000001</v>
      </c>
      <c r="AS228">
        <v>192.83686119999999</v>
      </c>
      <c r="AT228">
        <v>192.1633659</v>
      </c>
      <c r="AU228">
        <v>191.47581930000001</v>
      </c>
      <c r="AV228">
        <v>190.7816081</v>
      </c>
      <c r="AW228">
        <v>190.18987089999999</v>
      </c>
    </row>
    <row r="229" spans="2:49" x14ac:dyDescent="0.25">
      <c r="B229" t="s">
        <v>328</v>
      </c>
      <c r="C229">
        <v>5.5705789795526002</v>
      </c>
      <c r="D229">
        <v>5.6600164269241402</v>
      </c>
      <c r="E229">
        <v>5.7508898210000003</v>
      </c>
      <c r="F229">
        <v>5.7774927590000003</v>
      </c>
      <c r="G229">
        <v>4.9993960059999996</v>
      </c>
      <c r="H229">
        <v>4.2504549039999997</v>
      </c>
      <c r="I229">
        <v>4.5163964910000001</v>
      </c>
      <c r="J229">
        <v>4.4004118659999998</v>
      </c>
      <c r="K229">
        <v>4.2012929750000003</v>
      </c>
      <c r="L229">
        <v>4.424850964</v>
      </c>
      <c r="M229">
        <v>4.5880081590000001</v>
      </c>
      <c r="N229">
        <v>4.5938672729999999</v>
      </c>
      <c r="O229">
        <v>3.9255054870000001</v>
      </c>
      <c r="P229">
        <v>3.2603414910000001</v>
      </c>
      <c r="Q229">
        <v>2.8432188639999998</v>
      </c>
      <c r="R229">
        <v>2.6412724430000001</v>
      </c>
      <c r="S229">
        <v>2.4811157599999998</v>
      </c>
      <c r="T229">
        <v>2.4107346679999999</v>
      </c>
      <c r="U229">
        <v>2.402972374</v>
      </c>
      <c r="V229">
        <v>2.4258083510000001</v>
      </c>
      <c r="W229">
        <v>2.4510787110000001</v>
      </c>
      <c r="X229">
        <v>2.4757102639999999</v>
      </c>
      <c r="Y229">
        <v>2.5016986729999999</v>
      </c>
      <c r="Z229">
        <v>2.5337842840000002</v>
      </c>
      <c r="AA229">
        <v>2.5711608269999999</v>
      </c>
      <c r="AB229">
        <v>2.6136259979999998</v>
      </c>
      <c r="AC229">
        <v>2.6604549139999998</v>
      </c>
      <c r="AD229">
        <v>2.7090902739999998</v>
      </c>
      <c r="AE229">
        <v>2.7571260230000001</v>
      </c>
      <c r="AF229">
        <v>2.8050374680000001</v>
      </c>
      <c r="AG229">
        <v>2.852832303</v>
      </c>
      <c r="AH229">
        <v>2.9013594060000001</v>
      </c>
      <c r="AI229">
        <v>2.948421358</v>
      </c>
      <c r="AJ229">
        <v>2.9955657310000001</v>
      </c>
      <c r="AK229">
        <v>3.0442033739999999</v>
      </c>
      <c r="AL229">
        <v>3.093708919</v>
      </c>
      <c r="AM229">
        <v>3.1439485380000001</v>
      </c>
      <c r="AN229">
        <v>3.19463045</v>
      </c>
      <c r="AO229">
        <v>3.245310886</v>
      </c>
      <c r="AP229">
        <v>3.2961557109999999</v>
      </c>
      <c r="AQ229">
        <v>3.3480212499999999</v>
      </c>
      <c r="AR229">
        <v>3.3997270909999999</v>
      </c>
      <c r="AS229">
        <v>3.4545476050000001</v>
      </c>
      <c r="AT229">
        <v>3.5119337659999998</v>
      </c>
      <c r="AU229">
        <v>3.5710622989999998</v>
      </c>
      <c r="AV229">
        <v>3.6319568969999998</v>
      </c>
      <c r="AW229">
        <v>3.697797966</v>
      </c>
    </row>
    <row r="230" spans="2:49" x14ac:dyDescent="0.25">
      <c r="B230" t="s">
        <v>329</v>
      </c>
      <c r="C230">
        <v>5.5705789795526002</v>
      </c>
      <c r="D230">
        <v>5.6600164269241402</v>
      </c>
      <c r="E230">
        <v>5.7508898210000003</v>
      </c>
      <c r="F230">
        <v>5.7774927590000003</v>
      </c>
      <c r="G230">
        <v>4.9993960059999996</v>
      </c>
      <c r="H230">
        <v>4.2504549039999997</v>
      </c>
      <c r="I230">
        <v>4.5163964910000001</v>
      </c>
      <c r="J230">
        <v>4.4004118659999998</v>
      </c>
      <c r="K230">
        <v>4.2012929750000003</v>
      </c>
      <c r="L230">
        <v>4.424850964</v>
      </c>
      <c r="M230">
        <v>4.5880081590000001</v>
      </c>
      <c r="N230">
        <v>4.5938672729999999</v>
      </c>
      <c r="O230">
        <v>3.9255054870000001</v>
      </c>
      <c r="P230">
        <v>3.2603414910000001</v>
      </c>
      <c r="Q230">
        <v>2.8432188639999998</v>
      </c>
      <c r="R230">
        <v>2.6412724430000001</v>
      </c>
      <c r="S230">
        <v>2.4811157599999998</v>
      </c>
      <c r="T230">
        <v>2.4107346679999999</v>
      </c>
      <c r="U230">
        <v>2.402972374</v>
      </c>
      <c r="V230">
        <v>2.4258083510000001</v>
      </c>
      <c r="W230">
        <v>2.4510787110000001</v>
      </c>
      <c r="X230">
        <v>2.4757102639999999</v>
      </c>
      <c r="Y230">
        <v>2.5016986729999999</v>
      </c>
      <c r="Z230">
        <v>2.5337842840000002</v>
      </c>
      <c r="AA230">
        <v>2.5711608269999999</v>
      </c>
      <c r="AB230">
        <v>2.6136259979999998</v>
      </c>
      <c r="AC230">
        <v>2.6604549139999998</v>
      </c>
      <c r="AD230">
        <v>2.7090902739999998</v>
      </c>
      <c r="AE230">
        <v>2.7571260230000001</v>
      </c>
      <c r="AF230">
        <v>2.8050374680000001</v>
      </c>
      <c r="AG230">
        <v>2.852832303</v>
      </c>
      <c r="AH230">
        <v>2.9013594060000001</v>
      </c>
      <c r="AI230">
        <v>2.948421358</v>
      </c>
      <c r="AJ230">
        <v>2.9955657310000001</v>
      </c>
      <c r="AK230">
        <v>3.0442033739999999</v>
      </c>
      <c r="AL230">
        <v>3.093708919</v>
      </c>
      <c r="AM230">
        <v>3.1439485380000001</v>
      </c>
      <c r="AN230">
        <v>3.19463045</v>
      </c>
      <c r="AO230">
        <v>3.245310886</v>
      </c>
      <c r="AP230">
        <v>3.2961557109999999</v>
      </c>
      <c r="AQ230">
        <v>3.3480212499999999</v>
      </c>
      <c r="AR230">
        <v>3.3997270909999999</v>
      </c>
      <c r="AS230">
        <v>3.4545476050000001</v>
      </c>
      <c r="AT230">
        <v>3.5119337659999998</v>
      </c>
      <c r="AU230">
        <v>3.5710622989999998</v>
      </c>
      <c r="AV230">
        <v>3.6319568969999998</v>
      </c>
      <c r="AW230">
        <v>3.697797966</v>
      </c>
    </row>
    <row r="231" spans="2:49" x14ac:dyDescent="0.25">
      <c r="B231" t="s">
        <v>330</v>
      </c>
      <c r="C231">
        <v>85.960981581352499</v>
      </c>
      <c r="D231">
        <v>87.341112945508399</v>
      </c>
      <c r="E231">
        <v>88.747785539999995</v>
      </c>
      <c r="F231">
        <v>88.317586399999996</v>
      </c>
      <c r="G231">
        <v>84.473529339999999</v>
      </c>
      <c r="H231">
        <v>80.765240219999995</v>
      </c>
      <c r="I231">
        <v>80.377160590000003</v>
      </c>
      <c r="J231">
        <v>78.492928660000004</v>
      </c>
      <c r="K231">
        <v>74.449836340000004</v>
      </c>
      <c r="L231">
        <v>71.9402781</v>
      </c>
      <c r="M231">
        <v>70.905884639999996</v>
      </c>
      <c r="N231">
        <v>70.502560200000005</v>
      </c>
      <c r="O231">
        <v>70.793156429999996</v>
      </c>
      <c r="P231">
        <v>69.572284539999998</v>
      </c>
      <c r="Q231">
        <v>67.642977950000002</v>
      </c>
      <c r="R231">
        <v>66.739395139999999</v>
      </c>
      <c r="S231">
        <v>67.152696840000004</v>
      </c>
      <c r="T231">
        <v>67.320377930000006</v>
      </c>
      <c r="U231">
        <v>67.217744850000003</v>
      </c>
      <c r="V231">
        <v>67.095555649999994</v>
      </c>
      <c r="W231">
        <v>66.010039750000004</v>
      </c>
      <c r="X231">
        <v>64.658510109999995</v>
      </c>
      <c r="Y231">
        <v>63.643953500000002</v>
      </c>
      <c r="Z231">
        <v>63.026432229999998</v>
      </c>
      <c r="AA231">
        <v>62.687075669999999</v>
      </c>
      <c r="AB231">
        <v>62.5468373</v>
      </c>
      <c r="AC231">
        <v>62.532003600000003</v>
      </c>
      <c r="AD231">
        <v>62.392501510000002</v>
      </c>
      <c r="AE231">
        <v>62.252638070000003</v>
      </c>
      <c r="AF231">
        <v>62.005910219999997</v>
      </c>
      <c r="AG231">
        <v>61.812731720000002</v>
      </c>
      <c r="AH231">
        <v>61.611057959999997</v>
      </c>
      <c r="AI231">
        <v>61.327225339999998</v>
      </c>
      <c r="AJ231">
        <v>61.007815469999997</v>
      </c>
      <c r="AK231">
        <v>60.681182759999999</v>
      </c>
      <c r="AL231">
        <v>60.350100329999997</v>
      </c>
      <c r="AM231">
        <v>60.008742499999997</v>
      </c>
      <c r="AN231">
        <v>59.691715090000002</v>
      </c>
      <c r="AO231">
        <v>59.358693709999997</v>
      </c>
      <c r="AP231">
        <v>59.021678010000002</v>
      </c>
      <c r="AQ231">
        <v>58.701440310000002</v>
      </c>
      <c r="AR231">
        <v>58.38012732</v>
      </c>
      <c r="AS231">
        <v>58.04482763</v>
      </c>
      <c r="AT231">
        <v>57.73569956</v>
      </c>
      <c r="AU231">
        <v>57.448013660000001</v>
      </c>
      <c r="AV231">
        <v>57.189019950000002</v>
      </c>
      <c r="AW231">
        <v>57.017607409999997</v>
      </c>
    </row>
    <row r="232" spans="2:49" x14ac:dyDescent="0.25">
      <c r="B232" t="s">
        <v>331</v>
      </c>
      <c r="C232">
        <v>0.67805251130835598</v>
      </c>
      <c r="D232">
        <v>0.68893886369971102</v>
      </c>
      <c r="E232">
        <v>0.70003457099999999</v>
      </c>
      <c r="F232">
        <v>1.1064569339999999</v>
      </c>
      <c r="G232">
        <v>1.4521841980000001</v>
      </c>
      <c r="H232">
        <v>1.766863104</v>
      </c>
      <c r="I232">
        <v>2.1368160820000002</v>
      </c>
      <c r="J232">
        <v>2.4726853950000001</v>
      </c>
      <c r="K232">
        <v>2.7157531160000001</v>
      </c>
      <c r="L232">
        <v>2.9859513899999999</v>
      </c>
      <c r="M232">
        <v>3.3029453869999998</v>
      </c>
      <c r="N232">
        <v>3.6451046009999999</v>
      </c>
      <c r="O232">
        <v>3.8701138629999998</v>
      </c>
      <c r="P232">
        <v>4.0215821089999997</v>
      </c>
      <c r="Q232">
        <v>4.1343996230000002</v>
      </c>
      <c r="R232">
        <v>4.3132229110000004</v>
      </c>
      <c r="S232">
        <v>3.3432450039999999</v>
      </c>
      <c r="T232">
        <v>3.5435358140000002</v>
      </c>
      <c r="U232">
        <v>3.7261183510000002</v>
      </c>
      <c r="V232">
        <v>3.9034130949999999</v>
      </c>
      <c r="W232">
        <v>3.9595764600000001</v>
      </c>
      <c r="X232">
        <v>3.9963383619999999</v>
      </c>
      <c r="Y232">
        <v>3.929274929</v>
      </c>
      <c r="Z232">
        <v>3.8868323669999998</v>
      </c>
      <c r="AA232">
        <v>3.8616054769999999</v>
      </c>
      <c r="AB232">
        <v>3.849244852</v>
      </c>
      <c r="AC232">
        <v>3.8446854780000002</v>
      </c>
      <c r="AD232">
        <v>3.8267592279999998</v>
      </c>
      <c r="AE232">
        <v>3.8086966690000001</v>
      </c>
      <c r="AF232">
        <v>3.7898303549999999</v>
      </c>
      <c r="AG232">
        <v>3.770140526</v>
      </c>
      <c r="AH232">
        <v>3.74980023</v>
      </c>
      <c r="AI232">
        <v>3.7303589239999999</v>
      </c>
      <c r="AJ232">
        <v>3.7088670769999998</v>
      </c>
      <c r="AK232">
        <v>3.6870563340000002</v>
      </c>
      <c r="AL232">
        <v>3.663909082</v>
      </c>
      <c r="AM232">
        <v>3.6402506159999999</v>
      </c>
      <c r="AN232">
        <v>3.6321889949999999</v>
      </c>
      <c r="AO232">
        <v>3.6235550120000002</v>
      </c>
      <c r="AP232">
        <v>3.6150963100000002</v>
      </c>
      <c r="AQ232">
        <v>3.6081109640000002</v>
      </c>
      <c r="AR232">
        <v>3.6015346770000001</v>
      </c>
      <c r="AS232">
        <v>3.598705855</v>
      </c>
      <c r="AT232">
        <v>3.5977145560000001</v>
      </c>
      <c r="AU232">
        <v>3.5982968020000001</v>
      </c>
      <c r="AV232">
        <v>3.6009381999999999</v>
      </c>
      <c r="AW232">
        <v>3.6094044630000002</v>
      </c>
    </row>
    <row r="233" spans="2:49" x14ac:dyDescent="0.25">
      <c r="B233" t="s">
        <v>332</v>
      </c>
      <c r="C233">
        <v>85.960981581352499</v>
      </c>
      <c r="D233">
        <v>87.341112945508399</v>
      </c>
      <c r="E233">
        <v>88.747785539999995</v>
      </c>
      <c r="F233">
        <v>88.317586399999996</v>
      </c>
      <c r="G233">
        <v>84.473529339999999</v>
      </c>
      <c r="H233">
        <v>80.765240219999995</v>
      </c>
      <c r="I233">
        <v>80.377160590000003</v>
      </c>
      <c r="J233">
        <v>78.492928660000004</v>
      </c>
      <c r="K233">
        <v>74.449836340000004</v>
      </c>
      <c r="L233">
        <v>71.9402781</v>
      </c>
      <c r="M233">
        <v>70.905884639999996</v>
      </c>
      <c r="N233">
        <v>70.502560200000005</v>
      </c>
      <c r="O233">
        <v>70.793156429999996</v>
      </c>
      <c r="P233">
        <v>69.572284539999998</v>
      </c>
      <c r="Q233">
        <v>67.642977950000002</v>
      </c>
      <c r="R233">
        <v>66.739395139999999</v>
      </c>
      <c r="S233">
        <v>67.152696840000004</v>
      </c>
      <c r="T233">
        <v>67.320377930000006</v>
      </c>
      <c r="U233">
        <v>67.217744850000003</v>
      </c>
      <c r="V233">
        <v>67.095555649999994</v>
      </c>
      <c r="W233">
        <v>66.010039750000004</v>
      </c>
      <c r="X233">
        <v>64.658510109999995</v>
      </c>
      <c r="Y233">
        <v>63.643953500000002</v>
      </c>
      <c r="Z233">
        <v>63.026432229999998</v>
      </c>
      <c r="AA233">
        <v>62.687075669999999</v>
      </c>
      <c r="AB233">
        <v>62.5468373</v>
      </c>
      <c r="AC233">
        <v>62.532003600000003</v>
      </c>
      <c r="AD233">
        <v>62.392501510000002</v>
      </c>
      <c r="AE233">
        <v>62.252638070000003</v>
      </c>
      <c r="AF233">
        <v>62.005910219999997</v>
      </c>
      <c r="AG233">
        <v>61.812731720000002</v>
      </c>
      <c r="AH233">
        <v>61.611057959999997</v>
      </c>
      <c r="AI233">
        <v>61.327225339999998</v>
      </c>
      <c r="AJ233">
        <v>61.007815469999997</v>
      </c>
      <c r="AK233">
        <v>60.681182759999999</v>
      </c>
      <c r="AL233">
        <v>60.350100329999997</v>
      </c>
      <c r="AM233">
        <v>60.008742499999997</v>
      </c>
      <c r="AN233">
        <v>59.691715090000002</v>
      </c>
      <c r="AO233">
        <v>59.358693709999997</v>
      </c>
      <c r="AP233">
        <v>59.021678010000002</v>
      </c>
      <c r="AQ233">
        <v>58.701440310000002</v>
      </c>
      <c r="AR233">
        <v>58.38012732</v>
      </c>
      <c r="AS233">
        <v>58.04482763</v>
      </c>
      <c r="AT233">
        <v>57.73569956</v>
      </c>
      <c r="AU233">
        <v>57.448013660000001</v>
      </c>
      <c r="AV233">
        <v>57.189019950000002</v>
      </c>
      <c r="AW233">
        <v>57.017607409999997</v>
      </c>
    </row>
    <row r="234" spans="2:49" x14ac:dyDescent="0.25">
      <c r="B234" t="s">
        <v>333</v>
      </c>
      <c r="C234">
        <v>0.67805251130835598</v>
      </c>
      <c r="D234">
        <v>0.68893886369971102</v>
      </c>
      <c r="E234">
        <v>0.70003457099999999</v>
      </c>
      <c r="F234">
        <v>1.1064569339999999</v>
      </c>
      <c r="G234">
        <v>1.4521841980000001</v>
      </c>
      <c r="H234">
        <v>1.766863104</v>
      </c>
      <c r="I234">
        <v>2.1368160820000002</v>
      </c>
      <c r="J234">
        <v>2.4726853950000001</v>
      </c>
      <c r="K234">
        <v>2.7157531160000001</v>
      </c>
      <c r="L234">
        <v>2.9859513899999999</v>
      </c>
      <c r="M234">
        <v>3.3029453869999998</v>
      </c>
      <c r="N234">
        <v>3.6451046009999999</v>
      </c>
      <c r="O234">
        <v>3.8701138629999998</v>
      </c>
      <c r="P234">
        <v>4.0215821089999997</v>
      </c>
      <c r="Q234">
        <v>4.1343996230000002</v>
      </c>
      <c r="R234">
        <v>4.3132229110000004</v>
      </c>
      <c r="S234">
        <v>3.3432450039999999</v>
      </c>
      <c r="T234">
        <v>3.5435358140000002</v>
      </c>
      <c r="U234">
        <v>3.7261183510000002</v>
      </c>
      <c r="V234">
        <v>3.9034130949999999</v>
      </c>
      <c r="W234">
        <v>3.9595764600000001</v>
      </c>
      <c r="X234">
        <v>3.9963383619999999</v>
      </c>
      <c r="Y234">
        <v>3.929274929</v>
      </c>
      <c r="Z234">
        <v>3.8868323669999998</v>
      </c>
      <c r="AA234">
        <v>3.8616054769999999</v>
      </c>
      <c r="AB234">
        <v>3.849244852</v>
      </c>
      <c r="AC234">
        <v>3.8446854780000002</v>
      </c>
      <c r="AD234">
        <v>3.8267592279999998</v>
      </c>
      <c r="AE234">
        <v>3.8086966690000001</v>
      </c>
      <c r="AF234">
        <v>3.7898303549999999</v>
      </c>
      <c r="AG234">
        <v>3.770140526</v>
      </c>
      <c r="AH234">
        <v>3.74980023</v>
      </c>
      <c r="AI234">
        <v>3.7303589239999999</v>
      </c>
      <c r="AJ234">
        <v>3.7088670769999998</v>
      </c>
      <c r="AK234">
        <v>3.6870563340000002</v>
      </c>
      <c r="AL234">
        <v>3.663909082</v>
      </c>
      <c r="AM234">
        <v>3.6402506159999999</v>
      </c>
      <c r="AN234">
        <v>3.6321889949999999</v>
      </c>
      <c r="AO234">
        <v>3.6235550120000002</v>
      </c>
      <c r="AP234">
        <v>3.6150963100000002</v>
      </c>
      <c r="AQ234">
        <v>3.6081109640000002</v>
      </c>
      <c r="AR234">
        <v>3.6015346770000001</v>
      </c>
      <c r="AS234">
        <v>3.598705855</v>
      </c>
      <c r="AT234">
        <v>3.5977145560000001</v>
      </c>
      <c r="AU234">
        <v>3.5982968020000001</v>
      </c>
      <c r="AV234">
        <v>3.6009381999999999</v>
      </c>
      <c r="AW234">
        <v>3.6094044630000002</v>
      </c>
    </row>
    <row r="235" spans="2:49" x14ac:dyDescent="0.25">
      <c r="B235" t="s">
        <v>334</v>
      </c>
      <c r="C235">
        <v>114.221490567207</v>
      </c>
      <c r="D235">
        <v>116.055353544252</v>
      </c>
      <c r="E235">
        <v>118.47422469999999</v>
      </c>
      <c r="F235">
        <v>123.551569</v>
      </c>
      <c r="G235">
        <v>128.69002330000001</v>
      </c>
      <c r="H235">
        <v>124.1361656</v>
      </c>
      <c r="I235">
        <v>131.21027169999999</v>
      </c>
      <c r="J235">
        <v>133.32419530000001</v>
      </c>
      <c r="K235">
        <v>132.59197929999999</v>
      </c>
      <c r="L235">
        <v>130.24361830000001</v>
      </c>
      <c r="M235">
        <v>128.30797860000001</v>
      </c>
      <c r="N235">
        <v>125.195652</v>
      </c>
      <c r="O235">
        <v>121.8359798</v>
      </c>
      <c r="P235">
        <v>119.5649518</v>
      </c>
      <c r="Q235">
        <v>117.6849642</v>
      </c>
      <c r="R235">
        <v>113.114419</v>
      </c>
      <c r="S235">
        <v>103.28964329999999</v>
      </c>
      <c r="T235">
        <v>99.55357789</v>
      </c>
      <c r="U235">
        <v>96.99529665</v>
      </c>
      <c r="V235">
        <v>95.059298819999995</v>
      </c>
      <c r="W235">
        <v>102.7593717</v>
      </c>
      <c r="X235">
        <v>109.6166887</v>
      </c>
      <c r="Y235">
        <v>108.11134869999999</v>
      </c>
      <c r="Z235">
        <v>106.36824</v>
      </c>
      <c r="AA235">
        <v>104.6910237</v>
      </c>
      <c r="AB235">
        <v>102.9964112</v>
      </c>
      <c r="AC235">
        <v>101.5466632</v>
      </c>
      <c r="AD235">
        <v>97.731452140000002</v>
      </c>
      <c r="AE235">
        <v>94.250219759999894</v>
      </c>
      <c r="AF235">
        <v>92.105322799999996</v>
      </c>
      <c r="AG235">
        <v>89.361444899999995</v>
      </c>
      <c r="AH235">
        <v>86.777851949999999</v>
      </c>
      <c r="AI235">
        <v>84.419213810000002</v>
      </c>
      <c r="AJ235">
        <v>82.151084519999998</v>
      </c>
      <c r="AK235">
        <v>79.961752559999894</v>
      </c>
      <c r="AL235">
        <v>77.804999080000002</v>
      </c>
      <c r="AM235">
        <v>75.704903509999994</v>
      </c>
      <c r="AN235">
        <v>73.856741049999997</v>
      </c>
      <c r="AO235">
        <v>72.026556389999996</v>
      </c>
      <c r="AP235">
        <v>70.209696449999996</v>
      </c>
      <c r="AQ235">
        <v>68.404579490000003</v>
      </c>
      <c r="AR235">
        <v>66.605290229999994</v>
      </c>
      <c r="AS235">
        <v>65.032049110000003</v>
      </c>
      <c r="AT235">
        <v>63.434058729999997</v>
      </c>
      <c r="AU235">
        <v>61.810943289999997</v>
      </c>
      <c r="AV235">
        <v>60.16227301</v>
      </c>
      <c r="AW235">
        <v>58.50150154</v>
      </c>
    </row>
    <row r="236" spans="2:49" x14ac:dyDescent="0.25">
      <c r="B236" t="s">
        <v>335</v>
      </c>
      <c r="C236">
        <v>1.2736350545564401</v>
      </c>
      <c r="D236">
        <v>1.2940836773262701</v>
      </c>
      <c r="E236">
        <v>1.321055477</v>
      </c>
      <c r="F236">
        <v>1.246876581</v>
      </c>
      <c r="G236">
        <v>1.175457134</v>
      </c>
      <c r="H236">
        <v>1.026256308</v>
      </c>
      <c r="I236">
        <v>0.98181576709999996</v>
      </c>
      <c r="J236">
        <v>0.91268976700000004</v>
      </c>
      <c r="K236">
        <v>0.83036227309999999</v>
      </c>
      <c r="L236">
        <v>0.74615123999999999</v>
      </c>
      <c r="M236">
        <v>0.67240023049999997</v>
      </c>
      <c r="N236">
        <v>0.60013747719999999</v>
      </c>
      <c r="O236">
        <v>0.53357749269999999</v>
      </c>
      <c r="P236">
        <v>0.47836902019999999</v>
      </c>
      <c r="Q236">
        <v>0.43012380690000002</v>
      </c>
      <c r="R236">
        <v>0.37764114430000001</v>
      </c>
      <c r="S236">
        <v>0.32753528009999999</v>
      </c>
      <c r="T236">
        <v>0.5138060069</v>
      </c>
      <c r="U236">
        <v>0.68501829999999997</v>
      </c>
      <c r="V236">
        <v>0.84410526529999996</v>
      </c>
      <c r="W236">
        <v>0.78861102819999995</v>
      </c>
      <c r="X236">
        <v>0.71087133920000001</v>
      </c>
      <c r="Y236">
        <v>0.69564162439999999</v>
      </c>
      <c r="Z236">
        <v>0.67903352959999996</v>
      </c>
      <c r="AA236">
        <v>0.66300650350000001</v>
      </c>
      <c r="AB236">
        <v>0.64722788630000005</v>
      </c>
      <c r="AC236">
        <v>0.63314305959999995</v>
      </c>
      <c r="AD236">
        <v>0.6299213843</v>
      </c>
      <c r="AE236">
        <v>0.62775208709999997</v>
      </c>
      <c r="AF236">
        <v>0.63294446390000003</v>
      </c>
      <c r="AG236">
        <v>0.63487603660000003</v>
      </c>
      <c r="AH236">
        <v>0.63718994520000005</v>
      </c>
      <c r="AI236">
        <v>0.62694782410000005</v>
      </c>
      <c r="AJ236">
        <v>0.61720595460000005</v>
      </c>
      <c r="AK236">
        <v>0.60789104029999996</v>
      </c>
      <c r="AL236">
        <v>0.59887646019999996</v>
      </c>
      <c r="AM236">
        <v>0.59015273229999998</v>
      </c>
      <c r="AN236">
        <v>0.59712671689999997</v>
      </c>
      <c r="AO236">
        <v>0.60401067470000003</v>
      </c>
      <c r="AP236">
        <v>0.61076646980000004</v>
      </c>
      <c r="AQ236" s="39">
        <v>0.61737780860000002</v>
      </c>
      <c r="AR236" s="39">
        <v>0.62378548909999998</v>
      </c>
      <c r="AS236" s="39">
        <v>0.62862468949999994</v>
      </c>
      <c r="AT236" s="39">
        <v>0.63333324390000001</v>
      </c>
      <c r="AU236" s="39">
        <v>0.63789304160000004</v>
      </c>
      <c r="AV236" s="39">
        <v>0.64228319099999998</v>
      </c>
      <c r="AW236" s="39">
        <v>0.64663363470000002</v>
      </c>
    </row>
    <row r="237" spans="2:49" x14ac:dyDescent="0.25">
      <c r="B237" t="s">
        <v>336</v>
      </c>
      <c r="C237">
        <v>3.4574974609126801</v>
      </c>
      <c r="D237">
        <v>3.51300870100687</v>
      </c>
      <c r="E237">
        <v>3.5862282059999999</v>
      </c>
      <c r="F237">
        <v>3.5670692700000002</v>
      </c>
      <c r="G237">
        <v>3.5439028530000001</v>
      </c>
      <c r="H237">
        <v>3.2608788949999998</v>
      </c>
      <c r="I237">
        <v>3.2879912280000001</v>
      </c>
      <c r="J237">
        <v>3.2382088819999999</v>
      </c>
      <c r="K237">
        <v>3.121277976</v>
      </c>
      <c r="L237">
        <v>2.9715084690000002</v>
      </c>
      <c r="M237">
        <v>2.8370390620000001</v>
      </c>
      <c r="N237">
        <v>2.6827340959999999</v>
      </c>
      <c r="O237">
        <v>2.9058255179999999</v>
      </c>
      <c r="P237">
        <v>3.1740230309999999</v>
      </c>
      <c r="Q237">
        <v>3.4773300759999999</v>
      </c>
      <c r="R237">
        <v>3.7202158910000001</v>
      </c>
      <c r="S237">
        <v>5.7528590199999998</v>
      </c>
      <c r="T237">
        <v>4.2140884229999998</v>
      </c>
      <c r="U237">
        <v>2.8632353880000001</v>
      </c>
      <c r="V237">
        <v>1.6382203829999999</v>
      </c>
      <c r="W237">
        <v>1.6837142</v>
      </c>
      <c r="X237">
        <v>1.7059841149999999</v>
      </c>
      <c r="Y237">
        <v>1.6681833319999999</v>
      </c>
      <c r="Z237">
        <v>1.6272178639999999</v>
      </c>
      <c r="AA237">
        <v>1.5877831549999999</v>
      </c>
      <c r="AB237">
        <v>1.5496597459999999</v>
      </c>
      <c r="AC237">
        <v>1.5156061599999999</v>
      </c>
      <c r="AD237">
        <v>1.482083633</v>
      </c>
      <c r="AE237">
        <v>1.452020444</v>
      </c>
      <c r="AF237">
        <v>1.448235881</v>
      </c>
      <c r="AG237">
        <v>1.431392351</v>
      </c>
      <c r="AH237">
        <v>1.4159774970000001</v>
      </c>
      <c r="AI237">
        <v>1.4042549520000001</v>
      </c>
      <c r="AJ237">
        <v>1.3932096009999999</v>
      </c>
      <c r="AK237">
        <v>1.3827019469999999</v>
      </c>
      <c r="AL237">
        <v>1.373492768</v>
      </c>
      <c r="AM237">
        <v>1.3645538189999999</v>
      </c>
      <c r="AN237">
        <v>1.3608370569999999</v>
      </c>
      <c r="AO237">
        <v>1.3570236449999999</v>
      </c>
      <c r="AP237">
        <v>1.353027542</v>
      </c>
      <c r="AQ237">
        <v>1.3488151989999999</v>
      </c>
      <c r="AR237">
        <v>1.3442624620000001</v>
      </c>
      <c r="AS237">
        <v>1.8426063640000001</v>
      </c>
      <c r="AT237">
        <v>2.3383072559999998</v>
      </c>
      <c r="AU237">
        <v>2.8309156299999998</v>
      </c>
      <c r="AV237">
        <v>3.3199272249999998</v>
      </c>
      <c r="AW237">
        <v>3.805679483</v>
      </c>
    </row>
    <row r="238" spans="2:49" x14ac:dyDescent="0.25">
      <c r="B238" t="s">
        <v>337</v>
      </c>
      <c r="C238">
        <v>5.0750954082325404</v>
      </c>
      <c r="D238">
        <v>5.1565777065978304</v>
      </c>
      <c r="E238">
        <v>5.2640531209999999</v>
      </c>
      <c r="F238">
        <v>5.123442077</v>
      </c>
      <c r="G238">
        <v>4.9806303889999999</v>
      </c>
      <c r="H238">
        <v>4.4840713289999998</v>
      </c>
      <c r="I238">
        <v>4.4237016660000004</v>
      </c>
      <c r="J238">
        <v>4.2405107129999999</v>
      </c>
      <c r="K238">
        <v>3.978338639</v>
      </c>
      <c r="L238">
        <v>3.686380491</v>
      </c>
      <c r="M238">
        <v>3.4256288129999999</v>
      </c>
      <c r="N238">
        <v>3.152843056</v>
      </c>
      <c r="O238">
        <v>2.864625406</v>
      </c>
      <c r="P238">
        <v>2.6241516040000001</v>
      </c>
      <c r="Q238">
        <v>2.410543734</v>
      </c>
      <c r="R238">
        <v>2.1619210600000001</v>
      </c>
      <c r="S238">
        <v>0.90270262980000004</v>
      </c>
      <c r="T238">
        <v>0.70888455240000003</v>
      </c>
      <c r="U238">
        <v>0.54091501789999996</v>
      </c>
      <c r="V238">
        <v>0.39009340139999998</v>
      </c>
      <c r="W238">
        <v>0.33299087999999999</v>
      </c>
      <c r="X238">
        <v>0.26096834279999997</v>
      </c>
      <c r="Y238">
        <v>0.25730669270000001</v>
      </c>
      <c r="Z238">
        <v>0.25308476000000002</v>
      </c>
      <c r="AA238">
        <v>0.24902518879999999</v>
      </c>
      <c r="AB238">
        <v>0.24491482980000001</v>
      </c>
      <c r="AC238">
        <v>0.2413900923</v>
      </c>
      <c r="AD238">
        <v>0.2369821423</v>
      </c>
      <c r="AE238">
        <v>0.23312014859999999</v>
      </c>
      <c r="AF238">
        <v>0.23245638930000001</v>
      </c>
      <c r="AG238">
        <v>0.2303192158</v>
      </c>
      <c r="AH238">
        <v>0.2284129754</v>
      </c>
      <c r="AI238">
        <v>0.22715237420000001</v>
      </c>
      <c r="AJ238">
        <v>0.22600335190000001</v>
      </c>
      <c r="AK238">
        <v>0.22494419630000001</v>
      </c>
      <c r="AL238">
        <v>0.2240570976</v>
      </c>
      <c r="AM238">
        <v>0.22321749439999999</v>
      </c>
      <c r="AN238">
        <v>0.22328372569999999</v>
      </c>
      <c r="AO238">
        <v>0.22334112910000001</v>
      </c>
      <c r="AP238">
        <v>0.22337551420000001</v>
      </c>
      <c r="AQ238">
        <v>0.22338120559999999</v>
      </c>
      <c r="AR238">
        <v>0.22333739929999999</v>
      </c>
      <c r="AS238">
        <v>0.22425329760000001</v>
      </c>
      <c r="AT238">
        <v>0.22511928119999999</v>
      </c>
      <c r="AU238">
        <v>0.22592948530000001</v>
      </c>
      <c r="AV238">
        <v>0.226677142</v>
      </c>
      <c r="AW238">
        <v>0.22740862019999999</v>
      </c>
    </row>
    <row r="239" spans="2:49" x14ac:dyDescent="0.25">
      <c r="B239" t="s">
        <v>338</v>
      </c>
      <c r="C239">
        <v>0.35516190417563898</v>
      </c>
      <c r="D239">
        <v>0.36086414342755202</v>
      </c>
      <c r="E239">
        <v>0.36838541540000003</v>
      </c>
      <c r="F239">
        <v>0.60907173920000002</v>
      </c>
      <c r="G239">
        <v>0.83692291760000004</v>
      </c>
      <c r="H239">
        <v>0.97351521750000003</v>
      </c>
      <c r="I239">
        <v>1.1750326310000001</v>
      </c>
      <c r="J239">
        <v>1.365845714</v>
      </c>
      <c r="K239">
        <v>1.5106075450000001</v>
      </c>
      <c r="L239">
        <v>1.612095171</v>
      </c>
      <c r="M239">
        <v>1.6895861080000001</v>
      </c>
      <c r="N239">
        <v>1.718354344</v>
      </c>
      <c r="O239">
        <v>1.9345705550000001</v>
      </c>
      <c r="P239">
        <v>2.1963780160000002</v>
      </c>
      <c r="Q239">
        <v>2.501076216</v>
      </c>
      <c r="R239">
        <v>2.7812188180000001</v>
      </c>
      <c r="S239">
        <v>3.6757253009999999</v>
      </c>
      <c r="T239">
        <v>3.7484893530000001</v>
      </c>
      <c r="U239">
        <v>3.848018272</v>
      </c>
      <c r="V239">
        <v>3.958980618</v>
      </c>
      <c r="W239">
        <v>4.5413655329999996</v>
      </c>
      <c r="X239">
        <v>5.1075114829999997</v>
      </c>
      <c r="Y239">
        <v>5.3763786429999998</v>
      </c>
      <c r="Z239">
        <v>5.6239689070000001</v>
      </c>
      <c r="AA239">
        <v>5.865042152</v>
      </c>
      <c r="AB239">
        <v>5.9925364310000004</v>
      </c>
      <c r="AC239">
        <v>6.1275871029999998</v>
      </c>
      <c r="AD239">
        <v>6.3861595260000001</v>
      </c>
      <c r="AE239">
        <v>6.6489802740000004</v>
      </c>
      <c r="AF239">
        <v>6.9154606870000004</v>
      </c>
      <c r="AG239">
        <v>7.1969747799999997</v>
      </c>
      <c r="AH239">
        <v>7.4789606409999996</v>
      </c>
      <c r="AI239">
        <v>7.7819452729999998</v>
      </c>
      <c r="AJ239">
        <v>8.0844025110000004</v>
      </c>
      <c r="AK239">
        <v>8.3861626450000006</v>
      </c>
      <c r="AL239">
        <v>8.6999722770000005</v>
      </c>
      <c r="AM239">
        <v>9.0123492540000001</v>
      </c>
      <c r="AN239">
        <v>9.3584665269999903</v>
      </c>
      <c r="AO239">
        <v>9.7037926129999903</v>
      </c>
      <c r="AP239">
        <v>10.0477116</v>
      </c>
      <c r="AQ239">
        <v>10.38991637</v>
      </c>
      <c r="AR239">
        <v>10.729338070000001</v>
      </c>
      <c r="AS239">
        <v>11.098025379999999</v>
      </c>
      <c r="AT239">
        <v>11.46659161</v>
      </c>
      <c r="AU239">
        <v>11.83451872</v>
      </c>
      <c r="AV239">
        <v>12.201206539999999</v>
      </c>
      <c r="AW239">
        <v>12.56895312</v>
      </c>
    </row>
    <row r="240" spans="2:49" x14ac:dyDescent="0.25">
      <c r="B240" t="s">
        <v>339</v>
      </c>
      <c r="C240">
        <v>7.99114284395189E-2</v>
      </c>
      <c r="D240">
        <v>8.1194432271199296E-2</v>
      </c>
      <c r="E240">
        <v>8.2886718499999998E-2</v>
      </c>
      <c r="F240">
        <v>0.1047925492</v>
      </c>
      <c r="G240">
        <v>0.13230218630000001</v>
      </c>
      <c r="H240">
        <v>0.15466130880000001</v>
      </c>
      <c r="I240">
        <v>0.19807786099999999</v>
      </c>
      <c r="J240">
        <v>0.25364041459999997</v>
      </c>
      <c r="K240">
        <v>0.31797762489999998</v>
      </c>
      <c r="L240">
        <v>0.39386283490000001</v>
      </c>
      <c r="M240">
        <v>0.48944348729999998</v>
      </c>
      <c r="N240">
        <v>0.60264559949999996</v>
      </c>
      <c r="O240">
        <v>0.70009191159999995</v>
      </c>
      <c r="P240">
        <v>0.82016040150000002</v>
      </c>
      <c r="Q240">
        <v>0.96369555849999999</v>
      </c>
      <c r="R240">
        <v>1.105781482</v>
      </c>
      <c r="S240">
        <v>1.6199109899999999</v>
      </c>
      <c r="T240">
        <v>1.651978481</v>
      </c>
      <c r="U240">
        <v>1.6958413859999999</v>
      </c>
      <c r="V240">
        <v>1.7447430610000001</v>
      </c>
      <c r="W240">
        <v>1.9214594970000001</v>
      </c>
      <c r="X240">
        <v>2.0850913599999998</v>
      </c>
      <c r="Y240">
        <v>2.2087841159999999</v>
      </c>
      <c r="Z240">
        <v>2.3233668160000001</v>
      </c>
      <c r="AA240">
        <v>2.4348903590000002</v>
      </c>
      <c r="AB240">
        <v>2.544255959</v>
      </c>
      <c r="AC240">
        <v>2.6551894040000001</v>
      </c>
      <c r="AD240">
        <v>2.949893796</v>
      </c>
      <c r="AE240">
        <v>3.2409612839999999</v>
      </c>
      <c r="AF240">
        <v>3.5292595750000002</v>
      </c>
      <c r="AG240">
        <v>3.8290027270000002</v>
      </c>
      <c r="AH240">
        <v>4.125624277</v>
      </c>
      <c r="AI240">
        <v>4.437563323</v>
      </c>
      <c r="AJ240">
        <v>4.7470931600000004</v>
      </c>
      <c r="AK240">
        <v>5.054355041</v>
      </c>
      <c r="AL240">
        <v>5.3725315870000001</v>
      </c>
      <c r="AM240">
        <v>5.6883253099999997</v>
      </c>
      <c r="AN240">
        <v>6.0301470869999996</v>
      </c>
      <c r="AO240">
        <v>6.3711232259999999</v>
      </c>
      <c r="AP240">
        <v>6.7108503129999999</v>
      </c>
      <c r="AQ240">
        <v>7.0491073179999999</v>
      </c>
      <c r="AR240">
        <v>7.3851384920000003</v>
      </c>
      <c r="AS240">
        <v>7.5944334189999996</v>
      </c>
      <c r="AT240">
        <v>7.8033453699999997</v>
      </c>
      <c r="AU240">
        <v>8.01155024</v>
      </c>
      <c r="AV240">
        <v>8.218672711</v>
      </c>
      <c r="AW240">
        <v>8.4262849989999999</v>
      </c>
    </row>
    <row r="241" spans="2:49" x14ac:dyDescent="0.25">
      <c r="B241" t="s">
        <v>340</v>
      </c>
      <c r="C241">
        <v>4.4799793836545803</v>
      </c>
      <c r="D241">
        <v>4.5519069017495504</v>
      </c>
      <c r="E241">
        <v>4.6467795299999999</v>
      </c>
      <c r="F241">
        <v>4.7494946889999996</v>
      </c>
      <c r="G241">
        <v>4.8481677059999999</v>
      </c>
      <c r="H241">
        <v>4.5827959370000002</v>
      </c>
      <c r="I241">
        <v>4.7464454119999999</v>
      </c>
      <c r="J241">
        <v>4.8921559739999996</v>
      </c>
      <c r="K241">
        <v>4.9364153579999996</v>
      </c>
      <c r="L241">
        <v>4.9212611549999998</v>
      </c>
      <c r="M241">
        <v>4.9218929559999998</v>
      </c>
      <c r="N241">
        <v>4.8772007659999996</v>
      </c>
      <c r="O241">
        <v>4.9798829299999996</v>
      </c>
      <c r="P241">
        <v>5.1276049610000003</v>
      </c>
      <c r="Q241">
        <v>5.2954581970000003</v>
      </c>
      <c r="R241">
        <v>5.3404411759999997</v>
      </c>
      <c r="S241">
        <v>4.8272901069999996</v>
      </c>
      <c r="T241">
        <v>4.9196350300000002</v>
      </c>
      <c r="U241">
        <v>5.0469643020000001</v>
      </c>
      <c r="V241">
        <v>5.189114311</v>
      </c>
      <c r="W241">
        <v>5.263782709</v>
      </c>
      <c r="X241">
        <v>5.2653997239999999</v>
      </c>
      <c r="Y241">
        <v>5.1786111180000001</v>
      </c>
      <c r="Z241">
        <v>5.0809835000000003</v>
      </c>
      <c r="AA241">
        <v>4.9870705309999996</v>
      </c>
      <c r="AB241">
        <v>4.9019650730000004</v>
      </c>
      <c r="AC241">
        <v>4.8286680190000002</v>
      </c>
      <c r="AD241">
        <v>4.7811817909999998</v>
      </c>
      <c r="AE241">
        <v>4.7443166029999997</v>
      </c>
      <c r="AF241">
        <v>4.7288043139999996</v>
      </c>
      <c r="AG241">
        <v>4.7107062160000002</v>
      </c>
      <c r="AH241">
        <v>4.6973120760000002</v>
      </c>
      <c r="AI241">
        <v>4.6929628640000001</v>
      </c>
      <c r="AJ241">
        <v>4.6910047490000002</v>
      </c>
      <c r="AK241">
        <v>4.6910179410000001</v>
      </c>
      <c r="AL241">
        <v>4.693421807</v>
      </c>
      <c r="AM241">
        <v>4.6969482749999996</v>
      </c>
      <c r="AN241">
        <v>4.7127898090000002</v>
      </c>
      <c r="AO241">
        <v>4.7286050160000004</v>
      </c>
      <c r="AP241">
        <v>4.7440927820000001</v>
      </c>
      <c r="AQ241">
        <v>4.7591296229999998</v>
      </c>
      <c r="AR241">
        <v>4.7732671389999997</v>
      </c>
      <c r="AS241">
        <v>4.7967050770000004</v>
      </c>
      <c r="AT241">
        <v>4.8191229079999998</v>
      </c>
      <c r="AU241">
        <v>4.8403926589999999</v>
      </c>
      <c r="AV241">
        <v>4.8603665720000002</v>
      </c>
      <c r="AW241">
        <v>4.8800366610000001</v>
      </c>
    </row>
    <row r="242" spans="2:49" x14ac:dyDescent="0.25">
      <c r="B242" t="s">
        <v>341</v>
      </c>
      <c r="C242">
        <v>1.4169855567767899</v>
      </c>
      <c r="D242">
        <v>1.4397357182278101</v>
      </c>
      <c r="E242">
        <v>1.469743255</v>
      </c>
      <c r="F242">
        <v>1.604724171</v>
      </c>
      <c r="G242">
        <v>1.749847779</v>
      </c>
      <c r="H242">
        <v>1.766955665</v>
      </c>
      <c r="I242">
        <v>1.9549504179999999</v>
      </c>
      <c r="J242">
        <v>2.09112264</v>
      </c>
      <c r="K242">
        <v>2.189134573</v>
      </c>
      <c r="L242">
        <v>2.2634880970000002</v>
      </c>
      <c r="M242">
        <v>2.3470573159999999</v>
      </c>
      <c r="N242">
        <v>2.4103998710000001</v>
      </c>
      <c r="O242">
        <v>2.6724341119999999</v>
      </c>
      <c r="P242">
        <v>2.985298834</v>
      </c>
      <c r="Q242">
        <v>3.341595597</v>
      </c>
      <c r="R242">
        <v>3.648964893</v>
      </c>
      <c r="S242">
        <v>2.629838414</v>
      </c>
      <c r="T242">
        <v>3.2045990830000002</v>
      </c>
      <c r="U242">
        <v>3.687642522</v>
      </c>
      <c r="V242">
        <v>4.0865309549999997</v>
      </c>
      <c r="W242">
        <v>4.2551127920000003</v>
      </c>
      <c r="X242">
        <v>4.3749844229999999</v>
      </c>
      <c r="Y242">
        <v>4.273905257</v>
      </c>
      <c r="Z242">
        <v>4.1485650539999996</v>
      </c>
      <c r="AA242">
        <v>4.011719298</v>
      </c>
      <c r="AB242">
        <v>3.9073767799999999</v>
      </c>
      <c r="AC242">
        <v>3.8006591529999998</v>
      </c>
      <c r="AD242">
        <v>3.6847188219999998</v>
      </c>
      <c r="AE242">
        <v>3.575312432</v>
      </c>
      <c r="AF242">
        <v>3.5917226860000002</v>
      </c>
      <c r="AG242">
        <v>3.5405722310000001</v>
      </c>
      <c r="AH242">
        <v>3.4913513599999999</v>
      </c>
      <c r="AI242">
        <v>3.5362497909999999</v>
      </c>
      <c r="AJ242">
        <v>3.5635790969999999</v>
      </c>
      <c r="AK242">
        <v>3.573479479</v>
      </c>
      <c r="AL242">
        <v>3.6155759540000001</v>
      </c>
      <c r="AM242">
        <v>3.643530927</v>
      </c>
      <c r="AN242">
        <v>3.6405329850000001</v>
      </c>
      <c r="AO242">
        <v>3.6361905179999998</v>
      </c>
      <c r="AP242">
        <v>3.6302772299999999</v>
      </c>
      <c r="AQ242">
        <v>3.6227067000000002</v>
      </c>
      <c r="AR242">
        <v>3.6131489530000001</v>
      </c>
      <c r="AS242">
        <v>3.6313620420000001</v>
      </c>
      <c r="AT242">
        <v>3.6475779230000001</v>
      </c>
      <c r="AU242">
        <v>3.661687621</v>
      </c>
      <c r="AV242">
        <v>3.6735691309999998</v>
      </c>
      <c r="AW242">
        <v>3.6839631769999999</v>
      </c>
    </row>
    <row r="243" spans="2:49" x14ac:dyDescent="0.25">
      <c r="B243" t="s">
        <v>342</v>
      </c>
      <c r="C243">
        <v>114.221490567207</v>
      </c>
      <c r="D243">
        <v>116.055353544252</v>
      </c>
      <c r="E243">
        <v>118.47422469999999</v>
      </c>
      <c r="F243">
        <v>123.551569</v>
      </c>
      <c r="G243">
        <v>128.69002330000001</v>
      </c>
      <c r="H243">
        <v>124.1361656</v>
      </c>
      <c r="I243">
        <v>131.21027169999999</v>
      </c>
      <c r="J243">
        <v>133.32419530000001</v>
      </c>
      <c r="K243">
        <v>132.59197929999999</v>
      </c>
      <c r="L243">
        <v>130.24361830000001</v>
      </c>
      <c r="M243">
        <v>128.30797860000001</v>
      </c>
      <c r="N243">
        <v>125.195652</v>
      </c>
      <c r="O243">
        <v>121.8359798</v>
      </c>
      <c r="P243">
        <v>119.5649518</v>
      </c>
      <c r="Q243">
        <v>117.6849642</v>
      </c>
      <c r="R243">
        <v>113.114419</v>
      </c>
      <c r="S243">
        <v>103.28964329999999</v>
      </c>
      <c r="T243">
        <v>99.55357789</v>
      </c>
      <c r="U243">
        <v>96.99529665</v>
      </c>
      <c r="V243">
        <v>95.059298819999995</v>
      </c>
      <c r="W243">
        <v>102.7593717</v>
      </c>
      <c r="X243">
        <v>109.6166887</v>
      </c>
      <c r="Y243">
        <v>108.11134869999999</v>
      </c>
      <c r="Z243">
        <v>106.36824</v>
      </c>
      <c r="AA243">
        <v>104.6910237</v>
      </c>
      <c r="AB243">
        <v>102.9964112</v>
      </c>
      <c r="AC243">
        <v>101.5466632</v>
      </c>
      <c r="AD243">
        <v>97.731452140000002</v>
      </c>
      <c r="AE243">
        <v>94.250219759999894</v>
      </c>
      <c r="AF243">
        <v>92.105322799999996</v>
      </c>
      <c r="AG243">
        <v>89.361444899999995</v>
      </c>
      <c r="AH243">
        <v>86.777851949999999</v>
      </c>
      <c r="AI243">
        <v>84.419213810000002</v>
      </c>
      <c r="AJ243">
        <v>82.151084519999998</v>
      </c>
      <c r="AK243">
        <v>79.961752559999894</v>
      </c>
      <c r="AL243">
        <v>77.804999080000002</v>
      </c>
      <c r="AM243">
        <v>75.704903509999994</v>
      </c>
      <c r="AN243">
        <v>73.856741049999997</v>
      </c>
      <c r="AO243">
        <v>72.026556389999996</v>
      </c>
      <c r="AP243">
        <v>70.209696449999996</v>
      </c>
      <c r="AQ243">
        <v>68.404579490000003</v>
      </c>
      <c r="AR243">
        <v>66.605290229999994</v>
      </c>
      <c r="AS243">
        <v>65.032049110000003</v>
      </c>
      <c r="AT243">
        <v>63.434058729999997</v>
      </c>
      <c r="AU243">
        <v>61.810943289999997</v>
      </c>
      <c r="AV243">
        <v>60.16227301</v>
      </c>
      <c r="AW243">
        <v>58.50150154</v>
      </c>
    </row>
    <row r="244" spans="2:49" x14ac:dyDescent="0.25">
      <c r="B244" t="s">
        <v>343</v>
      </c>
      <c r="C244">
        <v>1.2736350545564401</v>
      </c>
      <c r="D244">
        <v>1.2940836773262701</v>
      </c>
      <c r="E244">
        <v>1.321055477</v>
      </c>
      <c r="F244">
        <v>1.246876581</v>
      </c>
      <c r="G244">
        <v>1.175457134</v>
      </c>
      <c r="H244">
        <v>1.026256308</v>
      </c>
      <c r="I244">
        <v>0.98181576709999996</v>
      </c>
      <c r="J244">
        <v>0.91268976700000004</v>
      </c>
      <c r="K244">
        <v>0.83036227309999999</v>
      </c>
      <c r="L244">
        <v>0.74615123999999999</v>
      </c>
      <c r="M244">
        <v>0.67240023049999997</v>
      </c>
      <c r="N244">
        <v>0.60013747719999999</v>
      </c>
      <c r="O244">
        <v>0.53357749269999999</v>
      </c>
      <c r="P244">
        <v>0.47836902019999999</v>
      </c>
      <c r="Q244">
        <v>0.43012380690000002</v>
      </c>
      <c r="R244">
        <v>0.37764114430000001</v>
      </c>
      <c r="S244">
        <v>0.32753528009999999</v>
      </c>
      <c r="T244">
        <v>0.5138060069</v>
      </c>
      <c r="U244">
        <v>0.68501829999999997</v>
      </c>
      <c r="V244">
        <v>0.84410526529999996</v>
      </c>
      <c r="W244">
        <v>0.78861102819999995</v>
      </c>
      <c r="X244">
        <v>0.71087133920000001</v>
      </c>
      <c r="Y244">
        <v>0.69564162439999999</v>
      </c>
      <c r="Z244">
        <v>0.67903352959999996</v>
      </c>
      <c r="AA244">
        <v>0.66300650350000001</v>
      </c>
      <c r="AB244">
        <v>0.64722788630000005</v>
      </c>
      <c r="AC244">
        <v>0.63314305959999995</v>
      </c>
      <c r="AD244">
        <v>0.6299213843</v>
      </c>
      <c r="AE244">
        <v>0.62775208709999997</v>
      </c>
      <c r="AF244">
        <v>0.63294446390000003</v>
      </c>
      <c r="AG244">
        <v>0.63487603660000003</v>
      </c>
      <c r="AH244">
        <v>0.63718994520000005</v>
      </c>
      <c r="AI244">
        <v>0.62694782410000005</v>
      </c>
      <c r="AJ244">
        <v>0.61720595460000005</v>
      </c>
      <c r="AK244">
        <v>0.60789104029999996</v>
      </c>
      <c r="AL244">
        <v>0.59887646019999996</v>
      </c>
      <c r="AM244">
        <v>0.59015273229999998</v>
      </c>
      <c r="AN244">
        <v>0.59712671689999997</v>
      </c>
      <c r="AO244">
        <v>0.60401067470000003</v>
      </c>
      <c r="AP244">
        <v>0.61076646980000004</v>
      </c>
      <c r="AQ244" s="39">
        <v>0.61737780860000002</v>
      </c>
      <c r="AR244" s="39">
        <v>0.62378548909999998</v>
      </c>
      <c r="AS244" s="39">
        <v>0.62862468949999994</v>
      </c>
      <c r="AT244" s="39">
        <v>0.63333324390000001</v>
      </c>
      <c r="AU244" s="39">
        <v>0.63789304160000004</v>
      </c>
      <c r="AV244" s="39">
        <v>0.64228319099999998</v>
      </c>
      <c r="AW244" s="39">
        <v>0.64663363470000002</v>
      </c>
    </row>
    <row r="245" spans="2:49" x14ac:dyDescent="0.25">
      <c r="B245" t="s">
        <v>344</v>
      </c>
      <c r="C245">
        <v>3.4574974609126801</v>
      </c>
      <c r="D245">
        <v>3.51300870100687</v>
      </c>
      <c r="E245">
        <v>3.5862282059999999</v>
      </c>
      <c r="F245">
        <v>3.5670692700000002</v>
      </c>
      <c r="G245">
        <v>3.5439028530000001</v>
      </c>
      <c r="H245">
        <v>3.2608788949999998</v>
      </c>
      <c r="I245">
        <v>3.2879912280000001</v>
      </c>
      <c r="J245">
        <v>3.2382088819999999</v>
      </c>
      <c r="K245">
        <v>3.121277976</v>
      </c>
      <c r="L245">
        <v>2.9715084690000002</v>
      </c>
      <c r="M245">
        <v>2.8370390620000001</v>
      </c>
      <c r="N245">
        <v>2.6827340959999999</v>
      </c>
      <c r="O245">
        <v>2.9058255179999999</v>
      </c>
      <c r="P245">
        <v>3.1740230309999999</v>
      </c>
      <c r="Q245">
        <v>3.4773300759999999</v>
      </c>
      <c r="R245">
        <v>3.7202158910000001</v>
      </c>
      <c r="S245">
        <v>5.7528590199999998</v>
      </c>
      <c r="T245">
        <v>4.2140884229999998</v>
      </c>
      <c r="U245">
        <v>2.8632353880000001</v>
      </c>
      <c r="V245">
        <v>1.6382203829999999</v>
      </c>
      <c r="W245">
        <v>1.6837142</v>
      </c>
      <c r="X245">
        <v>1.7059841149999999</v>
      </c>
      <c r="Y245">
        <v>1.6681833319999999</v>
      </c>
      <c r="Z245">
        <v>1.6272178639999999</v>
      </c>
      <c r="AA245">
        <v>1.5877831549999999</v>
      </c>
      <c r="AB245">
        <v>1.5496597459999999</v>
      </c>
      <c r="AC245">
        <v>1.5156061599999999</v>
      </c>
      <c r="AD245">
        <v>1.482083633</v>
      </c>
      <c r="AE245">
        <v>1.452020444</v>
      </c>
      <c r="AF245">
        <v>1.448235881</v>
      </c>
      <c r="AG245">
        <v>1.431392351</v>
      </c>
      <c r="AH245">
        <v>1.4159774970000001</v>
      </c>
      <c r="AI245">
        <v>1.4042549520000001</v>
      </c>
      <c r="AJ245">
        <v>1.3932096009999999</v>
      </c>
      <c r="AK245">
        <v>1.3827019469999999</v>
      </c>
      <c r="AL245">
        <v>1.373492768</v>
      </c>
      <c r="AM245">
        <v>1.3645538189999999</v>
      </c>
      <c r="AN245">
        <v>1.3608370569999999</v>
      </c>
      <c r="AO245">
        <v>1.3570236449999999</v>
      </c>
      <c r="AP245">
        <v>1.353027542</v>
      </c>
      <c r="AQ245">
        <v>1.3488151989999999</v>
      </c>
      <c r="AR245">
        <v>1.3442624620000001</v>
      </c>
      <c r="AS245">
        <v>1.8426063640000001</v>
      </c>
      <c r="AT245">
        <v>2.3383072559999998</v>
      </c>
      <c r="AU245">
        <v>2.8309156299999998</v>
      </c>
      <c r="AV245">
        <v>3.3199272249999998</v>
      </c>
      <c r="AW245">
        <v>3.805679483</v>
      </c>
    </row>
    <row r="246" spans="2:49" x14ac:dyDescent="0.25">
      <c r="B246" t="s">
        <v>345</v>
      </c>
      <c r="C246">
        <v>5.0750954082325404</v>
      </c>
      <c r="D246">
        <v>5.1565777065978304</v>
      </c>
      <c r="E246">
        <v>5.2640531209999999</v>
      </c>
      <c r="F246">
        <v>5.123442077</v>
      </c>
      <c r="G246">
        <v>4.9806303889999999</v>
      </c>
      <c r="H246">
        <v>4.4840713289999998</v>
      </c>
      <c r="I246">
        <v>4.4237016660000004</v>
      </c>
      <c r="J246">
        <v>4.2405107129999999</v>
      </c>
      <c r="K246">
        <v>3.978338639</v>
      </c>
      <c r="L246">
        <v>3.686380491</v>
      </c>
      <c r="M246">
        <v>3.4256288129999999</v>
      </c>
      <c r="N246">
        <v>3.152843056</v>
      </c>
      <c r="O246">
        <v>2.864625406</v>
      </c>
      <c r="P246">
        <v>2.6241516040000001</v>
      </c>
      <c r="Q246">
        <v>2.410543734</v>
      </c>
      <c r="R246">
        <v>2.1619210600000001</v>
      </c>
      <c r="S246">
        <v>0.90270262980000004</v>
      </c>
      <c r="T246">
        <v>0.70888455240000003</v>
      </c>
      <c r="U246">
        <v>0.54091501789999996</v>
      </c>
      <c r="V246">
        <v>0.39009340139999998</v>
      </c>
      <c r="W246">
        <v>0.33299087999999999</v>
      </c>
      <c r="X246">
        <v>0.26096834279999997</v>
      </c>
      <c r="Y246">
        <v>0.25730669270000001</v>
      </c>
      <c r="Z246">
        <v>0.25308476000000002</v>
      </c>
      <c r="AA246">
        <v>0.24902518879999999</v>
      </c>
      <c r="AB246">
        <v>0.24491482980000001</v>
      </c>
      <c r="AC246">
        <v>0.2413900923</v>
      </c>
      <c r="AD246">
        <v>0.2369821423</v>
      </c>
      <c r="AE246">
        <v>0.23312014859999999</v>
      </c>
      <c r="AF246">
        <v>0.23245638930000001</v>
      </c>
      <c r="AG246">
        <v>0.2303192158</v>
      </c>
      <c r="AH246">
        <v>0.2284129754</v>
      </c>
      <c r="AI246">
        <v>0.22715237420000001</v>
      </c>
      <c r="AJ246">
        <v>0.22600335190000001</v>
      </c>
      <c r="AK246">
        <v>0.22494419630000001</v>
      </c>
      <c r="AL246">
        <v>0.2240570976</v>
      </c>
      <c r="AM246">
        <v>0.22321749439999999</v>
      </c>
      <c r="AN246">
        <v>0.22328372569999999</v>
      </c>
      <c r="AO246">
        <v>0.22334112910000001</v>
      </c>
      <c r="AP246">
        <v>0.22337551420000001</v>
      </c>
      <c r="AQ246">
        <v>0.22338120559999999</v>
      </c>
      <c r="AR246">
        <v>0.22333739929999999</v>
      </c>
      <c r="AS246">
        <v>0.22425329760000001</v>
      </c>
      <c r="AT246">
        <v>0.22511928119999999</v>
      </c>
      <c r="AU246">
        <v>0.22592948530000001</v>
      </c>
      <c r="AV246">
        <v>0.226677142</v>
      </c>
      <c r="AW246">
        <v>0.22740862019999999</v>
      </c>
    </row>
    <row r="247" spans="2:49" x14ac:dyDescent="0.25">
      <c r="B247" t="s">
        <v>346</v>
      </c>
      <c r="C247">
        <v>0.35516190417563898</v>
      </c>
      <c r="D247">
        <v>0.36086414342755202</v>
      </c>
      <c r="E247">
        <v>0.36838541540000003</v>
      </c>
      <c r="F247">
        <v>0.60907173920000002</v>
      </c>
      <c r="G247">
        <v>0.83692291760000004</v>
      </c>
      <c r="H247">
        <v>0.97351521750000003</v>
      </c>
      <c r="I247">
        <v>1.1750326310000001</v>
      </c>
      <c r="J247">
        <v>1.365845714</v>
      </c>
      <c r="K247">
        <v>1.5106075450000001</v>
      </c>
      <c r="L247">
        <v>1.612095171</v>
      </c>
      <c r="M247">
        <v>1.6895861080000001</v>
      </c>
      <c r="N247">
        <v>1.718354344</v>
      </c>
      <c r="O247">
        <v>1.9345705550000001</v>
      </c>
      <c r="P247">
        <v>2.1963780160000002</v>
      </c>
      <c r="Q247">
        <v>2.501076216</v>
      </c>
      <c r="R247">
        <v>2.7812188180000001</v>
      </c>
      <c r="S247">
        <v>3.6757253009999999</v>
      </c>
      <c r="T247">
        <v>3.7484893530000001</v>
      </c>
      <c r="U247">
        <v>3.848018272</v>
      </c>
      <c r="V247">
        <v>3.958980618</v>
      </c>
      <c r="W247">
        <v>4.5413655329999996</v>
      </c>
      <c r="X247">
        <v>5.1075114829999997</v>
      </c>
      <c r="Y247">
        <v>5.3763786429999998</v>
      </c>
      <c r="Z247">
        <v>5.6239689070000001</v>
      </c>
      <c r="AA247">
        <v>5.865042152</v>
      </c>
      <c r="AB247">
        <v>5.9925364310000004</v>
      </c>
      <c r="AC247">
        <v>6.1275871029999998</v>
      </c>
      <c r="AD247">
        <v>6.3861595260000001</v>
      </c>
      <c r="AE247">
        <v>6.6489802740000004</v>
      </c>
      <c r="AF247">
        <v>6.9154606870000004</v>
      </c>
      <c r="AG247">
        <v>7.1969747799999997</v>
      </c>
      <c r="AH247">
        <v>7.4789606409999996</v>
      </c>
      <c r="AI247">
        <v>7.7819452729999998</v>
      </c>
      <c r="AJ247">
        <v>8.0844025110000004</v>
      </c>
      <c r="AK247">
        <v>8.3861626450000006</v>
      </c>
      <c r="AL247">
        <v>8.6999722770000005</v>
      </c>
      <c r="AM247">
        <v>9.0123492540000001</v>
      </c>
      <c r="AN247">
        <v>9.3584665269999903</v>
      </c>
      <c r="AO247">
        <v>9.7037926129999903</v>
      </c>
      <c r="AP247">
        <v>10.0477116</v>
      </c>
      <c r="AQ247">
        <v>10.38991637</v>
      </c>
      <c r="AR247">
        <v>10.729338070000001</v>
      </c>
      <c r="AS247">
        <v>11.098025379999999</v>
      </c>
      <c r="AT247">
        <v>11.46659161</v>
      </c>
      <c r="AU247">
        <v>11.83451872</v>
      </c>
      <c r="AV247">
        <v>12.201206539999999</v>
      </c>
      <c r="AW247">
        <v>12.56895312</v>
      </c>
    </row>
    <row r="248" spans="2:49" x14ac:dyDescent="0.25">
      <c r="B248" t="s">
        <v>347</v>
      </c>
      <c r="C248">
        <v>7.99114284395189E-2</v>
      </c>
      <c r="D248">
        <v>8.1194432271199296E-2</v>
      </c>
      <c r="E248">
        <v>8.2886718499999998E-2</v>
      </c>
      <c r="F248">
        <v>0.1047925492</v>
      </c>
      <c r="G248">
        <v>0.13230218630000001</v>
      </c>
      <c r="H248">
        <v>0.15466130880000001</v>
      </c>
      <c r="I248">
        <v>0.19807786099999999</v>
      </c>
      <c r="J248">
        <v>0.25364041459999997</v>
      </c>
      <c r="K248">
        <v>0.31797762489999998</v>
      </c>
      <c r="L248">
        <v>0.39386283490000001</v>
      </c>
      <c r="M248">
        <v>0.48944348729999998</v>
      </c>
      <c r="N248">
        <v>0.60264559949999996</v>
      </c>
      <c r="O248">
        <v>0.70009191159999995</v>
      </c>
      <c r="P248">
        <v>0.82016040150000002</v>
      </c>
      <c r="Q248">
        <v>0.96369555849999999</v>
      </c>
      <c r="R248">
        <v>1.105781482</v>
      </c>
      <c r="S248">
        <v>1.6199109899999999</v>
      </c>
      <c r="T248">
        <v>1.651978481</v>
      </c>
      <c r="U248">
        <v>1.6958413859999999</v>
      </c>
      <c r="V248">
        <v>1.7447430610000001</v>
      </c>
      <c r="W248">
        <v>1.9214594970000001</v>
      </c>
      <c r="X248">
        <v>2.0850913599999998</v>
      </c>
      <c r="Y248">
        <v>2.2087841159999999</v>
      </c>
      <c r="Z248">
        <v>2.3233668160000001</v>
      </c>
      <c r="AA248">
        <v>2.4348903590000002</v>
      </c>
      <c r="AB248">
        <v>2.544255959</v>
      </c>
      <c r="AC248">
        <v>2.6551894040000001</v>
      </c>
      <c r="AD248">
        <v>2.949893796</v>
      </c>
      <c r="AE248">
        <v>3.2409612839999999</v>
      </c>
      <c r="AF248">
        <v>3.5292595750000002</v>
      </c>
      <c r="AG248">
        <v>3.8290027270000002</v>
      </c>
      <c r="AH248">
        <v>4.125624277</v>
      </c>
      <c r="AI248">
        <v>4.437563323</v>
      </c>
      <c r="AJ248">
        <v>4.7470931600000004</v>
      </c>
      <c r="AK248">
        <v>5.054355041</v>
      </c>
      <c r="AL248">
        <v>5.3725315870000001</v>
      </c>
      <c r="AM248">
        <v>5.6883253099999997</v>
      </c>
      <c r="AN248">
        <v>6.0301470869999996</v>
      </c>
      <c r="AO248">
        <v>6.3711232259999999</v>
      </c>
      <c r="AP248">
        <v>6.7108503129999999</v>
      </c>
      <c r="AQ248">
        <v>7.0491073179999999</v>
      </c>
      <c r="AR248">
        <v>7.3851384920000003</v>
      </c>
      <c r="AS248">
        <v>7.5944334189999996</v>
      </c>
      <c r="AT248">
        <v>7.8033453699999997</v>
      </c>
      <c r="AU248">
        <v>8.01155024</v>
      </c>
      <c r="AV248">
        <v>8.218672711</v>
      </c>
      <c r="AW248">
        <v>8.4262849989999999</v>
      </c>
    </row>
    <row r="249" spans="2:49" x14ac:dyDescent="0.25">
      <c r="B249" t="s">
        <v>348</v>
      </c>
      <c r="C249">
        <v>4.4799793836545803</v>
      </c>
      <c r="D249">
        <v>4.5519069017495504</v>
      </c>
      <c r="E249">
        <v>4.6467795299999999</v>
      </c>
      <c r="F249">
        <v>4.7494946889999996</v>
      </c>
      <c r="G249">
        <v>4.8481677059999999</v>
      </c>
      <c r="H249">
        <v>4.5827959370000002</v>
      </c>
      <c r="I249">
        <v>4.7464454119999999</v>
      </c>
      <c r="J249">
        <v>4.8921559739999996</v>
      </c>
      <c r="K249">
        <v>4.9364153579999996</v>
      </c>
      <c r="L249">
        <v>4.9212611549999998</v>
      </c>
      <c r="M249">
        <v>4.9218929559999998</v>
      </c>
      <c r="N249">
        <v>4.8772007659999996</v>
      </c>
      <c r="O249">
        <v>4.9798829299999996</v>
      </c>
      <c r="P249">
        <v>5.1276049610000003</v>
      </c>
      <c r="Q249">
        <v>5.2954581970000003</v>
      </c>
      <c r="R249">
        <v>5.3404411759999997</v>
      </c>
      <c r="S249">
        <v>4.8272901069999996</v>
      </c>
      <c r="T249">
        <v>4.9196350300000002</v>
      </c>
      <c r="U249">
        <v>5.0469643020000001</v>
      </c>
      <c r="V249">
        <v>5.189114311</v>
      </c>
      <c r="W249">
        <v>5.263782709</v>
      </c>
      <c r="X249">
        <v>5.2653997239999999</v>
      </c>
      <c r="Y249">
        <v>5.1786111180000001</v>
      </c>
      <c r="Z249">
        <v>5.0809835000000003</v>
      </c>
      <c r="AA249">
        <v>4.9870705309999996</v>
      </c>
      <c r="AB249">
        <v>4.9019650730000004</v>
      </c>
      <c r="AC249">
        <v>4.8286680190000002</v>
      </c>
      <c r="AD249">
        <v>4.7811817909999998</v>
      </c>
      <c r="AE249">
        <v>4.7443166029999997</v>
      </c>
      <c r="AF249">
        <v>4.7288043139999996</v>
      </c>
      <c r="AG249">
        <v>4.7107062160000002</v>
      </c>
      <c r="AH249">
        <v>4.6973120760000002</v>
      </c>
      <c r="AI249">
        <v>4.6929628640000001</v>
      </c>
      <c r="AJ249">
        <v>4.6910047490000002</v>
      </c>
      <c r="AK249">
        <v>4.6910179410000001</v>
      </c>
      <c r="AL249">
        <v>4.693421807</v>
      </c>
      <c r="AM249">
        <v>4.6969482749999996</v>
      </c>
      <c r="AN249">
        <v>4.7127898090000002</v>
      </c>
      <c r="AO249">
        <v>4.7286050160000004</v>
      </c>
      <c r="AP249">
        <v>4.7440927820000001</v>
      </c>
      <c r="AQ249">
        <v>4.7591296229999998</v>
      </c>
      <c r="AR249">
        <v>4.7732671389999997</v>
      </c>
      <c r="AS249">
        <v>4.7967050770000004</v>
      </c>
      <c r="AT249">
        <v>4.8191229079999998</v>
      </c>
      <c r="AU249">
        <v>4.8403926589999999</v>
      </c>
      <c r="AV249">
        <v>4.8603665720000002</v>
      </c>
      <c r="AW249">
        <v>4.8800366610000001</v>
      </c>
    </row>
    <row r="250" spans="2:49" x14ac:dyDescent="0.25">
      <c r="B250" t="s">
        <v>349</v>
      </c>
      <c r="C250">
        <v>1.4169855567767899</v>
      </c>
      <c r="D250">
        <v>1.4397357182278101</v>
      </c>
      <c r="E250">
        <v>1.469743255</v>
      </c>
      <c r="F250">
        <v>1.604724171</v>
      </c>
      <c r="G250">
        <v>1.749847779</v>
      </c>
      <c r="H250">
        <v>1.766955665</v>
      </c>
      <c r="I250">
        <v>1.9549504179999999</v>
      </c>
      <c r="J250">
        <v>2.09112264</v>
      </c>
      <c r="K250">
        <v>2.189134573</v>
      </c>
      <c r="L250">
        <v>2.2634880970000002</v>
      </c>
      <c r="M250">
        <v>2.3470573159999999</v>
      </c>
      <c r="N250">
        <v>2.4103998710000001</v>
      </c>
      <c r="O250">
        <v>2.6724341119999999</v>
      </c>
      <c r="P250">
        <v>2.985298834</v>
      </c>
      <c r="Q250">
        <v>3.341595597</v>
      </c>
      <c r="R250">
        <v>3.648964893</v>
      </c>
      <c r="S250">
        <v>2.629838414</v>
      </c>
      <c r="T250">
        <v>3.2045990830000002</v>
      </c>
      <c r="U250">
        <v>3.687642522</v>
      </c>
      <c r="V250">
        <v>4.0865309549999997</v>
      </c>
      <c r="W250">
        <v>4.2551127920000003</v>
      </c>
      <c r="X250">
        <v>4.3749844229999999</v>
      </c>
      <c r="Y250">
        <v>4.273905257</v>
      </c>
      <c r="Z250">
        <v>4.1485650539999996</v>
      </c>
      <c r="AA250">
        <v>4.011719298</v>
      </c>
      <c r="AB250">
        <v>3.9073767799999999</v>
      </c>
      <c r="AC250">
        <v>3.8006591529999998</v>
      </c>
      <c r="AD250">
        <v>3.6847188219999998</v>
      </c>
      <c r="AE250">
        <v>3.575312432</v>
      </c>
      <c r="AF250">
        <v>3.5917226860000002</v>
      </c>
      <c r="AG250">
        <v>3.5405722310000001</v>
      </c>
      <c r="AH250">
        <v>3.4913513599999999</v>
      </c>
      <c r="AI250">
        <v>3.5362497909999999</v>
      </c>
      <c r="AJ250">
        <v>3.5635790969999999</v>
      </c>
      <c r="AK250">
        <v>3.573479479</v>
      </c>
      <c r="AL250">
        <v>3.6155759540000001</v>
      </c>
      <c r="AM250">
        <v>3.643530927</v>
      </c>
      <c r="AN250">
        <v>3.6405329850000001</v>
      </c>
      <c r="AO250">
        <v>3.6361905179999998</v>
      </c>
      <c r="AP250">
        <v>3.6302772299999999</v>
      </c>
      <c r="AQ250">
        <v>3.6227067000000002</v>
      </c>
      <c r="AR250">
        <v>3.6131489530000001</v>
      </c>
      <c r="AS250">
        <v>3.6313620420000001</v>
      </c>
      <c r="AT250">
        <v>3.6475779230000001</v>
      </c>
      <c r="AU250">
        <v>3.661687621</v>
      </c>
      <c r="AV250">
        <v>3.6735691309999998</v>
      </c>
      <c r="AW250">
        <v>3.6839631769999999</v>
      </c>
    </row>
    <row r="251" spans="2:49" x14ac:dyDescent="0.25">
      <c r="B251" t="s">
        <v>350</v>
      </c>
      <c r="C251">
        <v>34.067295461021303</v>
      </c>
      <c r="D251">
        <v>34.614256909026899</v>
      </c>
      <c r="E251">
        <v>35.359228450000003</v>
      </c>
      <c r="F251">
        <v>35.492060449999997</v>
      </c>
      <c r="G251">
        <v>34.656574120000002</v>
      </c>
      <c r="H251">
        <v>33.419112429999998</v>
      </c>
      <c r="I251">
        <v>34.05382556</v>
      </c>
      <c r="J251">
        <v>34.068371089999999</v>
      </c>
      <c r="K251">
        <v>32.943219370000001</v>
      </c>
      <c r="L251">
        <v>32.341805229999999</v>
      </c>
      <c r="M251">
        <v>32.353482829999997</v>
      </c>
      <c r="N251">
        <v>32.844403499999999</v>
      </c>
      <c r="O251">
        <v>32.673978599999998</v>
      </c>
      <c r="P251">
        <v>31.305898689999999</v>
      </c>
      <c r="Q251">
        <v>28.732271369999999</v>
      </c>
      <c r="R251">
        <v>26.160993390000002</v>
      </c>
      <c r="S251">
        <v>23.75674729</v>
      </c>
      <c r="T251">
        <v>22.814586240000001</v>
      </c>
      <c r="U251">
        <v>22.162158940000001</v>
      </c>
      <c r="V251">
        <v>21.628364090000002</v>
      </c>
      <c r="W251">
        <v>21.478564240000001</v>
      </c>
      <c r="X251">
        <v>21.18740343</v>
      </c>
      <c r="Y251">
        <v>21.052869380000001</v>
      </c>
      <c r="Z251">
        <v>20.914522959999999</v>
      </c>
      <c r="AA251">
        <v>20.746653890000001</v>
      </c>
      <c r="AB251">
        <v>20.547494050000001</v>
      </c>
      <c r="AC251">
        <v>20.33211622</v>
      </c>
      <c r="AD251">
        <v>20.217949470000001</v>
      </c>
      <c r="AE251">
        <v>20.02598034</v>
      </c>
      <c r="AF251">
        <v>19.81461938</v>
      </c>
      <c r="AG251">
        <v>19.596883810000001</v>
      </c>
      <c r="AH251">
        <v>19.389808240000001</v>
      </c>
      <c r="AI251">
        <v>19.310832980000001</v>
      </c>
      <c r="AJ251">
        <v>19.24419584</v>
      </c>
      <c r="AK251">
        <v>19.190863490000002</v>
      </c>
      <c r="AL251">
        <v>19.143176319999998</v>
      </c>
      <c r="AM251">
        <v>19.101102350000001</v>
      </c>
      <c r="AN251">
        <v>19.014165169999998</v>
      </c>
      <c r="AO251">
        <v>18.93001142</v>
      </c>
      <c r="AP251">
        <v>18.847203230000002</v>
      </c>
      <c r="AQ251">
        <v>18.767805169999999</v>
      </c>
      <c r="AR251">
        <v>18.685780640000001</v>
      </c>
      <c r="AS251">
        <v>18.604327309999999</v>
      </c>
      <c r="AT251">
        <v>18.520836119999998</v>
      </c>
      <c r="AU251">
        <v>18.43322517</v>
      </c>
      <c r="AV251">
        <v>18.342569409999999</v>
      </c>
      <c r="AW251">
        <v>18.261990969999999</v>
      </c>
    </row>
    <row r="252" spans="2:49" x14ac:dyDescent="0.25">
      <c r="B252" t="s">
        <v>351</v>
      </c>
      <c r="C252">
        <v>1.54983431156195</v>
      </c>
      <c r="D252">
        <v>1.57471740274219</v>
      </c>
      <c r="E252">
        <v>1.60860863</v>
      </c>
      <c r="F252">
        <v>1.873045428</v>
      </c>
      <c r="G252">
        <v>2.0754839629999999</v>
      </c>
      <c r="H252">
        <v>2.2326587369999999</v>
      </c>
      <c r="I252">
        <v>2.5031579580000001</v>
      </c>
      <c r="J252">
        <v>2.713248047</v>
      </c>
      <c r="K252">
        <v>2.8130972179999998</v>
      </c>
      <c r="L252">
        <v>2.933568374</v>
      </c>
      <c r="M252">
        <v>3.0904058409999999</v>
      </c>
      <c r="N252">
        <v>3.2769184330000001</v>
      </c>
      <c r="O252">
        <v>4.2821670090000001</v>
      </c>
      <c r="P252">
        <v>5.3894810370000004</v>
      </c>
      <c r="Q252">
        <v>6.4975823899999998</v>
      </c>
      <c r="R252">
        <v>7.7713954410000001</v>
      </c>
      <c r="S252">
        <v>6.5733574289999996</v>
      </c>
      <c r="T252">
        <v>6.555309566</v>
      </c>
      <c r="U252">
        <v>6.6015330829999996</v>
      </c>
      <c r="V252">
        <v>6.6686515149999996</v>
      </c>
      <c r="W252">
        <v>6.7059391369999997</v>
      </c>
      <c r="X252">
        <v>6.70031804</v>
      </c>
      <c r="Y252">
        <v>6.8103764929999997</v>
      </c>
      <c r="Z252">
        <v>6.9206593559999998</v>
      </c>
      <c r="AA252">
        <v>7.0224280639999996</v>
      </c>
      <c r="AB252">
        <v>7.1167870720000002</v>
      </c>
      <c r="AC252">
        <v>7.2060353480000003</v>
      </c>
      <c r="AD252">
        <v>7.3272374940000002</v>
      </c>
      <c r="AE252">
        <v>7.4198823750000003</v>
      </c>
      <c r="AF252">
        <v>7.5036709669999997</v>
      </c>
      <c r="AG252">
        <v>7.585838023</v>
      </c>
      <c r="AH252">
        <v>7.6707614810000004</v>
      </c>
      <c r="AI252">
        <v>7.69213331</v>
      </c>
      <c r="AJ252">
        <v>7.7182810059999998</v>
      </c>
      <c r="AK252">
        <v>7.7496954379999998</v>
      </c>
      <c r="AL252">
        <v>7.783650808</v>
      </c>
      <c r="AM252">
        <v>7.8199190969999997</v>
      </c>
      <c r="AN252">
        <v>7.865981444</v>
      </c>
      <c r="AO252">
        <v>7.9133599300000004</v>
      </c>
      <c r="AP252">
        <v>7.9614862869999996</v>
      </c>
      <c r="AQ252">
        <v>8.0112626630000001</v>
      </c>
      <c r="AR252">
        <v>8.0601342779999996</v>
      </c>
      <c r="AS252">
        <v>8.0775304949999995</v>
      </c>
      <c r="AT252">
        <v>8.0944446820000007</v>
      </c>
      <c r="AU252">
        <v>8.1099533019999903</v>
      </c>
      <c r="AV252">
        <v>8.1245061080000003</v>
      </c>
      <c r="AW252">
        <v>8.1439373960000001</v>
      </c>
    </row>
    <row r="253" spans="2:49" x14ac:dyDescent="0.25">
      <c r="B253" t="s">
        <v>352</v>
      </c>
      <c r="C253">
        <v>0.19372928894524399</v>
      </c>
      <c r="D253">
        <v>0.196839675342774</v>
      </c>
      <c r="E253">
        <v>0.2010760788</v>
      </c>
      <c r="F253">
        <v>0.1902792512</v>
      </c>
      <c r="G253">
        <v>0.175165448</v>
      </c>
      <c r="H253">
        <v>0.1592429887</v>
      </c>
      <c r="I253">
        <v>0.15297973670000001</v>
      </c>
      <c r="J253">
        <v>0.14373262389999999</v>
      </c>
      <c r="K253">
        <v>0.13046261989999999</v>
      </c>
      <c r="L253">
        <v>0.1201579775</v>
      </c>
      <c r="M253">
        <v>0.1126934901</v>
      </c>
      <c r="N253">
        <v>0.1071803511</v>
      </c>
      <c r="O253">
        <v>0.1069929949</v>
      </c>
      <c r="P253">
        <v>0.10286814079999999</v>
      </c>
      <c r="Q253">
        <v>9.4738812500000005E-2</v>
      </c>
      <c r="R253">
        <v>8.6560020099999996E-2</v>
      </c>
      <c r="S253">
        <v>0.36762176600000002</v>
      </c>
      <c r="T253">
        <v>0.33216920129999999</v>
      </c>
      <c r="U253">
        <v>0.30257919459999999</v>
      </c>
      <c r="V253">
        <v>0.27586186439999999</v>
      </c>
      <c r="W253">
        <v>0.35531553890000001</v>
      </c>
      <c r="X253">
        <v>0.43342952480000002</v>
      </c>
      <c r="Y253">
        <v>0.43485081419999999</v>
      </c>
      <c r="Z253">
        <v>0.43623281780000001</v>
      </c>
      <c r="AA253">
        <v>0.43703295180000001</v>
      </c>
      <c r="AB253">
        <v>0.43719642149999999</v>
      </c>
      <c r="AC253">
        <v>0.43702814029999998</v>
      </c>
      <c r="AD253">
        <v>0.45518879140000001</v>
      </c>
      <c r="AE253">
        <v>0.47155221390000002</v>
      </c>
      <c r="AF253">
        <v>0.4872782041</v>
      </c>
      <c r="AG253">
        <v>0.50291945019999995</v>
      </c>
      <c r="AH253">
        <v>0.51865979579999999</v>
      </c>
      <c r="AI253">
        <v>0.53904665409999997</v>
      </c>
      <c r="AJ253">
        <v>0.55972021839999997</v>
      </c>
      <c r="AK253">
        <v>0.58075272</v>
      </c>
      <c r="AL253">
        <v>0.60236783940000005</v>
      </c>
      <c r="AM253">
        <v>0.62417458729999997</v>
      </c>
      <c r="AN253">
        <v>0.64344829039999996</v>
      </c>
      <c r="AO253">
        <v>0.66286177639999999</v>
      </c>
      <c r="AP253">
        <v>0.68237358619999999</v>
      </c>
      <c r="AQ253">
        <v>0.70206660369999996</v>
      </c>
      <c r="AR253">
        <v>0.72172098070000001</v>
      </c>
      <c r="AS253">
        <v>0.73818583579999997</v>
      </c>
      <c r="AT253">
        <v>0.75472033819999995</v>
      </c>
      <c r="AU253">
        <v>0.77123455539999997</v>
      </c>
      <c r="AV253">
        <v>0.78776481089999995</v>
      </c>
      <c r="AW253">
        <v>0.80488290939999996</v>
      </c>
    </row>
    <row r="254" spans="2:49" x14ac:dyDescent="0.25">
      <c r="B254" t="s">
        <v>353</v>
      </c>
      <c r="C254">
        <v>0.71679836909740502</v>
      </c>
      <c r="D254">
        <v>0.72830679876826598</v>
      </c>
      <c r="E254">
        <v>0.74398149140000003</v>
      </c>
      <c r="F254">
        <v>0.73782271310000003</v>
      </c>
      <c r="G254">
        <v>0.71181624259999998</v>
      </c>
      <c r="H254">
        <v>0.67817009049999999</v>
      </c>
      <c r="I254">
        <v>0.68276473900000001</v>
      </c>
      <c r="J254">
        <v>0.67228185789999995</v>
      </c>
      <c r="K254">
        <v>0.63950065860000005</v>
      </c>
      <c r="L254">
        <v>0.61725749620000003</v>
      </c>
      <c r="M254">
        <v>0.60669645179999998</v>
      </c>
      <c r="N254">
        <v>0.60470932249999998</v>
      </c>
      <c r="O254">
        <v>0.61982612640000001</v>
      </c>
      <c r="P254">
        <v>0.61186537860000001</v>
      </c>
      <c r="Q254">
        <v>0.57854941979999996</v>
      </c>
      <c r="R254">
        <v>0.5426804234</v>
      </c>
      <c r="S254">
        <v>1.418279163</v>
      </c>
      <c r="T254">
        <v>1.196107716</v>
      </c>
      <c r="U254">
        <v>1.0027462279999999</v>
      </c>
      <c r="V254">
        <v>0.82521294720000005</v>
      </c>
      <c r="W254">
        <v>0.83738183200000005</v>
      </c>
      <c r="X254">
        <v>0.8442365356</v>
      </c>
      <c r="Y254">
        <v>0.84585454459999998</v>
      </c>
      <c r="Z254">
        <v>0.84738489500000003</v>
      </c>
      <c r="AA254">
        <v>0.84777531839999998</v>
      </c>
      <c r="AB254">
        <v>0.84677025630000002</v>
      </c>
      <c r="AC254">
        <v>0.84512020880000005</v>
      </c>
      <c r="AD254">
        <v>0.84189028460000004</v>
      </c>
      <c r="AE254">
        <v>0.83542417840000005</v>
      </c>
      <c r="AF254">
        <v>0.82922950250000005</v>
      </c>
      <c r="AG254">
        <v>0.82210455339999999</v>
      </c>
      <c r="AH254">
        <v>0.81541481719999998</v>
      </c>
      <c r="AI254">
        <v>0.81229077719999998</v>
      </c>
      <c r="AJ254">
        <v>0.80968672350000004</v>
      </c>
      <c r="AK254">
        <v>0.80764371319999995</v>
      </c>
      <c r="AL254">
        <v>0.80590716770000004</v>
      </c>
      <c r="AM254">
        <v>0.80440868369999996</v>
      </c>
      <c r="AN254">
        <v>0.80374184289999995</v>
      </c>
      <c r="AO254">
        <v>0.80319963660000004</v>
      </c>
      <c r="AP254">
        <v>0.80272226219999998</v>
      </c>
      <c r="AQ254">
        <v>0.80239875780000003</v>
      </c>
      <c r="AR254">
        <v>0.8019718455</v>
      </c>
      <c r="AS254">
        <v>0.80411319960000005</v>
      </c>
      <c r="AT254">
        <v>0.80621015480000002</v>
      </c>
      <c r="AU254">
        <v>0.808170626</v>
      </c>
      <c r="AV254">
        <v>0.81003925899999996</v>
      </c>
      <c r="AW254">
        <v>0.81239792550000001</v>
      </c>
    </row>
    <row r="255" spans="2:49" x14ac:dyDescent="0.25">
      <c r="B255" t="s">
        <v>354</v>
      </c>
      <c r="C255">
        <v>0.19372928894524399</v>
      </c>
      <c r="D255">
        <v>0.196839675342774</v>
      </c>
      <c r="E255">
        <v>0.2010760788</v>
      </c>
      <c r="F255">
        <v>0.21079329229999999</v>
      </c>
      <c r="G255">
        <v>0.21497064090000001</v>
      </c>
      <c r="H255">
        <v>0.21649924200000001</v>
      </c>
      <c r="I255">
        <v>0.23040681630000001</v>
      </c>
      <c r="J255">
        <v>0.2398181902</v>
      </c>
      <c r="K255">
        <v>0.2411449749</v>
      </c>
      <c r="L255">
        <v>0.2460424732</v>
      </c>
      <c r="M255">
        <v>0.25563579009999998</v>
      </c>
      <c r="N255">
        <v>0.2693415509</v>
      </c>
      <c r="O255">
        <v>0.28780940310000003</v>
      </c>
      <c r="P255">
        <v>0.29620472250000002</v>
      </c>
      <c r="Q255">
        <v>0.29201185130000001</v>
      </c>
      <c r="R255">
        <v>0.28559548890000003</v>
      </c>
      <c r="S255">
        <v>0.32150161030000002</v>
      </c>
      <c r="T255">
        <v>0.30071451069999999</v>
      </c>
      <c r="U255">
        <v>0.28438163189999999</v>
      </c>
      <c r="V255">
        <v>0.27005550509999998</v>
      </c>
      <c r="W255">
        <v>0.27537633589999999</v>
      </c>
      <c r="X255">
        <v>0.27898081590000001</v>
      </c>
      <c r="Y255">
        <v>0.28327494330000003</v>
      </c>
      <c r="Z255">
        <v>0.28757569160000002</v>
      </c>
      <c r="AA255">
        <v>0.2915203623</v>
      </c>
      <c r="AB255">
        <v>0.2950435683</v>
      </c>
      <c r="AC255">
        <v>0.2983536692</v>
      </c>
      <c r="AD255">
        <v>0.29786371189999999</v>
      </c>
      <c r="AE255">
        <v>0.29622466289999999</v>
      </c>
      <c r="AF255">
        <v>0.29427005150000002</v>
      </c>
      <c r="AG255">
        <v>0.29226093510000001</v>
      </c>
      <c r="AH255">
        <v>0.29040047530000002</v>
      </c>
      <c r="AI255">
        <v>0.28974814920000003</v>
      </c>
      <c r="AJ255">
        <v>0.28927942249999999</v>
      </c>
      <c r="AK255">
        <v>0.28900986629999997</v>
      </c>
      <c r="AL255">
        <v>0.28886699739999999</v>
      </c>
      <c r="AM255">
        <v>0.28880903200000002</v>
      </c>
      <c r="AN255">
        <v>0.28912446520000001</v>
      </c>
      <c r="AO255">
        <v>0.28948542100000002</v>
      </c>
      <c r="AP255">
        <v>0.28987056529999999</v>
      </c>
      <c r="AQ255">
        <v>0.29031225049999998</v>
      </c>
      <c r="AR255">
        <v>0.2907175374</v>
      </c>
      <c r="AS255">
        <v>0.29186793500000002</v>
      </c>
      <c r="AT255">
        <v>0.29300490379999999</v>
      </c>
      <c r="AU255">
        <v>0.29409487919999999</v>
      </c>
      <c r="AV255">
        <v>0.29515394480000001</v>
      </c>
      <c r="AW255">
        <v>0.2963942678</v>
      </c>
    </row>
    <row r="256" spans="2:49" x14ac:dyDescent="0.25">
      <c r="B256" t="s">
        <v>355</v>
      </c>
      <c r="C256">
        <v>0.38745857789048899</v>
      </c>
      <c r="D256">
        <v>0.39367935068554899</v>
      </c>
      <c r="E256">
        <v>0.4021521575</v>
      </c>
      <c r="F256">
        <v>0.45763562050000001</v>
      </c>
      <c r="G256">
        <v>0.50661170879999995</v>
      </c>
      <c r="H256">
        <v>0.55384149400000005</v>
      </c>
      <c r="I256">
        <v>0.63981949839999996</v>
      </c>
      <c r="J256">
        <v>0.72289847279999997</v>
      </c>
      <c r="K256">
        <v>0.78905348180000001</v>
      </c>
      <c r="L256">
        <v>0.87391933129999999</v>
      </c>
      <c r="M256">
        <v>0.9856346373</v>
      </c>
      <c r="N256">
        <v>1.1272771269999999</v>
      </c>
      <c r="O256">
        <v>1.216610537</v>
      </c>
      <c r="P256">
        <v>1.264613545</v>
      </c>
      <c r="Q256">
        <v>1.259173528</v>
      </c>
      <c r="R256">
        <v>1.243814762</v>
      </c>
      <c r="S256">
        <v>2.1934056810000002</v>
      </c>
      <c r="T256">
        <v>2.1977361979999999</v>
      </c>
      <c r="U256">
        <v>2.2228311270000001</v>
      </c>
      <c r="V256">
        <v>2.2543860850000002</v>
      </c>
      <c r="W256">
        <v>2.36255404</v>
      </c>
      <c r="X256">
        <v>2.4567503300000002</v>
      </c>
      <c r="Y256">
        <v>2.5940752410000001</v>
      </c>
      <c r="Z256">
        <v>2.732398039</v>
      </c>
      <c r="AA256">
        <v>2.868128392</v>
      </c>
      <c r="AB256">
        <v>3.0068035910000002</v>
      </c>
      <c r="AC256">
        <v>3.1436315760000002</v>
      </c>
      <c r="AD256">
        <v>3.2499507689999998</v>
      </c>
      <c r="AE256">
        <v>3.3434890099999999</v>
      </c>
      <c r="AF256">
        <v>3.4326677129999998</v>
      </c>
      <c r="AG256">
        <v>3.5250406399999998</v>
      </c>
      <c r="AH256">
        <v>3.6182497840000001</v>
      </c>
      <c r="AI256">
        <v>3.6751098519999998</v>
      </c>
      <c r="AJ256">
        <v>3.7341332280000001</v>
      </c>
      <c r="AK256">
        <v>3.7956478690000002</v>
      </c>
      <c r="AL256">
        <v>3.860773504</v>
      </c>
      <c r="AM256">
        <v>3.9270784989999998</v>
      </c>
      <c r="AN256">
        <v>3.9941548010000001</v>
      </c>
      <c r="AO256">
        <v>4.061989906</v>
      </c>
      <c r="AP256">
        <v>4.1303094229999999</v>
      </c>
      <c r="AQ256">
        <v>4.1995970419999997</v>
      </c>
      <c r="AR256">
        <v>4.268524899</v>
      </c>
      <c r="AS256">
        <v>4.3746959910000003</v>
      </c>
      <c r="AT256">
        <v>4.4813455339999999</v>
      </c>
      <c r="AU256">
        <v>4.5879373680000004</v>
      </c>
      <c r="AV256">
        <v>4.6946839919999999</v>
      </c>
      <c r="AW256">
        <v>4.8049964020000004</v>
      </c>
    </row>
    <row r="257" spans="2:49" x14ac:dyDescent="0.25">
      <c r="B257" t="s">
        <v>356</v>
      </c>
      <c r="C257">
        <v>34.067295461021303</v>
      </c>
      <c r="D257">
        <v>34.614256909026899</v>
      </c>
      <c r="E257">
        <v>35.359228450000003</v>
      </c>
      <c r="F257">
        <v>35.492060449999997</v>
      </c>
      <c r="G257">
        <v>34.656574120000002</v>
      </c>
      <c r="H257">
        <v>33.419112429999998</v>
      </c>
      <c r="I257">
        <v>34.05382556</v>
      </c>
      <c r="J257">
        <v>34.068371089999999</v>
      </c>
      <c r="K257">
        <v>32.943219370000001</v>
      </c>
      <c r="L257">
        <v>32.341805229999999</v>
      </c>
      <c r="M257">
        <v>32.353482829999997</v>
      </c>
      <c r="N257">
        <v>32.844403499999999</v>
      </c>
      <c r="O257">
        <v>32.673978599999998</v>
      </c>
      <c r="P257">
        <v>31.305898689999999</v>
      </c>
      <c r="Q257">
        <v>28.732271369999999</v>
      </c>
      <c r="R257">
        <v>26.160993390000002</v>
      </c>
      <c r="S257">
        <v>23.75674729</v>
      </c>
      <c r="T257">
        <v>22.814586240000001</v>
      </c>
      <c r="U257">
        <v>22.162158940000001</v>
      </c>
      <c r="V257">
        <v>21.628364090000002</v>
      </c>
      <c r="W257">
        <v>21.478564240000001</v>
      </c>
      <c r="X257">
        <v>21.18740343</v>
      </c>
      <c r="Y257">
        <v>21.052869380000001</v>
      </c>
      <c r="Z257">
        <v>20.914522959999999</v>
      </c>
      <c r="AA257">
        <v>20.746653890000001</v>
      </c>
      <c r="AB257">
        <v>20.547494050000001</v>
      </c>
      <c r="AC257">
        <v>20.33211622</v>
      </c>
      <c r="AD257">
        <v>20.217949470000001</v>
      </c>
      <c r="AE257">
        <v>20.02598034</v>
      </c>
      <c r="AF257">
        <v>19.81461938</v>
      </c>
      <c r="AG257">
        <v>19.596883810000001</v>
      </c>
      <c r="AH257">
        <v>19.389808240000001</v>
      </c>
      <c r="AI257">
        <v>19.310832980000001</v>
      </c>
      <c r="AJ257">
        <v>19.24419584</v>
      </c>
      <c r="AK257">
        <v>19.190863490000002</v>
      </c>
      <c r="AL257">
        <v>19.143176319999998</v>
      </c>
      <c r="AM257">
        <v>19.101102350000001</v>
      </c>
      <c r="AN257">
        <v>19.014165169999998</v>
      </c>
      <c r="AO257">
        <v>18.93001142</v>
      </c>
      <c r="AP257">
        <v>18.847203230000002</v>
      </c>
      <c r="AQ257">
        <v>18.767805169999999</v>
      </c>
      <c r="AR257">
        <v>18.685780640000001</v>
      </c>
      <c r="AS257">
        <v>18.604327309999999</v>
      </c>
      <c r="AT257">
        <v>18.520836119999998</v>
      </c>
      <c r="AU257">
        <v>18.43322517</v>
      </c>
      <c r="AV257">
        <v>18.342569409999999</v>
      </c>
      <c r="AW257">
        <v>18.261990969999999</v>
      </c>
    </row>
    <row r="258" spans="2:49" x14ac:dyDescent="0.25">
      <c r="B258" t="s">
        <v>357</v>
      </c>
      <c r="C258">
        <v>1.54983431156195</v>
      </c>
      <c r="D258">
        <v>1.57471740274219</v>
      </c>
      <c r="E258">
        <v>1.60860863</v>
      </c>
      <c r="F258">
        <v>1.873045428</v>
      </c>
      <c r="G258">
        <v>2.0754839629999999</v>
      </c>
      <c r="H258">
        <v>2.2326587369999999</v>
      </c>
      <c r="I258">
        <v>2.5031579580000001</v>
      </c>
      <c r="J258">
        <v>2.713248047</v>
      </c>
      <c r="K258">
        <v>2.8130972179999998</v>
      </c>
      <c r="L258">
        <v>2.933568374</v>
      </c>
      <c r="M258">
        <v>3.0904058409999999</v>
      </c>
      <c r="N258">
        <v>3.2769184330000001</v>
      </c>
      <c r="O258">
        <v>4.2821670090000001</v>
      </c>
      <c r="P258">
        <v>5.3894810370000004</v>
      </c>
      <c r="Q258">
        <v>6.4975823899999998</v>
      </c>
      <c r="R258">
        <v>7.7713954410000001</v>
      </c>
      <c r="S258">
        <v>6.5733574289999996</v>
      </c>
      <c r="T258">
        <v>6.555309566</v>
      </c>
      <c r="U258">
        <v>6.6015330829999996</v>
      </c>
      <c r="V258">
        <v>6.6686515149999996</v>
      </c>
      <c r="W258">
        <v>6.7059391369999997</v>
      </c>
      <c r="X258">
        <v>6.70031804</v>
      </c>
      <c r="Y258">
        <v>6.8103764929999997</v>
      </c>
      <c r="Z258">
        <v>6.9206593559999998</v>
      </c>
      <c r="AA258">
        <v>7.0224280639999996</v>
      </c>
      <c r="AB258">
        <v>7.1167870720000002</v>
      </c>
      <c r="AC258">
        <v>7.2060353480000003</v>
      </c>
      <c r="AD258">
        <v>7.3272374940000002</v>
      </c>
      <c r="AE258">
        <v>7.4198823750000003</v>
      </c>
      <c r="AF258">
        <v>7.5036709669999997</v>
      </c>
      <c r="AG258">
        <v>7.585838023</v>
      </c>
      <c r="AH258">
        <v>7.6707614810000004</v>
      </c>
      <c r="AI258">
        <v>7.69213331</v>
      </c>
      <c r="AJ258">
        <v>7.7182810059999998</v>
      </c>
      <c r="AK258">
        <v>7.7496954379999998</v>
      </c>
      <c r="AL258">
        <v>7.783650808</v>
      </c>
      <c r="AM258">
        <v>7.8199190969999997</v>
      </c>
      <c r="AN258">
        <v>7.865981444</v>
      </c>
      <c r="AO258">
        <v>7.9133599300000004</v>
      </c>
      <c r="AP258">
        <v>7.9614862869999996</v>
      </c>
      <c r="AQ258">
        <v>8.0112626630000001</v>
      </c>
      <c r="AR258">
        <v>8.0601342779999996</v>
      </c>
      <c r="AS258">
        <v>8.0775304949999995</v>
      </c>
      <c r="AT258">
        <v>8.0944446820000007</v>
      </c>
      <c r="AU258">
        <v>8.1099533019999903</v>
      </c>
      <c r="AV258">
        <v>8.1245061080000003</v>
      </c>
      <c r="AW258">
        <v>8.1439373960000001</v>
      </c>
    </row>
    <row r="259" spans="2:49" x14ac:dyDescent="0.25">
      <c r="B259" t="s">
        <v>358</v>
      </c>
      <c r="C259">
        <v>0.19372928894524399</v>
      </c>
      <c r="D259">
        <v>0.196839675342774</v>
      </c>
      <c r="E259">
        <v>0.2010760788</v>
      </c>
      <c r="F259">
        <v>0.1902792512</v>
      </c>
      <c r="G259">
        <v>0.175165448</v>
      </c>
      <c r="H259">
        <v>0.1592429887</v>
      </c>
      <c r="I259">
        <v>0.15297973670000001</v>
      </c>
      <c r="J259">
        <v>0.14373262389999999</v>
      </c>
      <c r="K259">
        <v>0.13046261989999999</v>
      </c>
      <c r="L259">
        <v>0.1201579775</v>
      </c>
      <c r="M259">
        <v>0.1126934901</v>
      </c>
      <c r="N259">
        <v>0.1071803511</v>
      </c>
      <c r="O259">
        <v>0.1069929949</v>
      </c>
      <c r="P259">
        <v>0.10286814079999999</v>
      </c>
      <c r="Q259">
        <v>9.4738812500000005E-2</v>
      </c>
      <c r="R259">
        <v>8.6560020099999996E-2</v>
      </c>
      <c r="S259">
        <v>0.36762176600000002</v>
      </c>
      <c r="T259">
        <v>0.33216920129999999</v>
      </c>
      <c r="U259">
        <v>0.30257919459999999</v>
      </c>
      <c r="V259">
        <v>0.27586186439999999</v>
      </c>
      <c r="W259">
        <v>0.35531553890000001</v>
      </c>
      <c r="X259">
        <v>0.43342952480000002</v>
      </c>
      <c r="Y259">
        <v>0.43485081419999999</v>
      </c>
      <c r="Z259">
        <v>0.43623281780000001</v>
      </c>
      <c r="AA259">
        <v>0.43703295180000001</v>
      </c>
      <c r="AB259">
        <v>0.43719642149999999</v>
      </c>
      <c r="AC259">
        <v>0.43702814029999998</v>
      </c>
      <c r="AD259">
        <v>0.45518879140000001</v>
      </c>
      <c r="AE259">
        <v>0.47155221390000002</v>
      </c>
      <c r="AF259">
        <v>0.4872782041</v>
      </c>
      <c r="AG259">
        <v>0.50291945019999995</v>
      </c>
      <c r="AH259">
        <v>0.51865979579999999</v>
      </c>
      <c r="AI259">
        <v>0.53904665409999997</v>
      </c>
      <c r="AJ259">
        <v>0.55972021839999997</v>
      </c>
      <c r="AK259">
        <v>0.58075272</v>
      </c>
      <c r="AL259">
        <v>0.60236783940000005</v>
      </c>
      <c r="AM259">
        <v>0.62417458729999997</v>
      </c>
      <c r="AN259">
        <v>0.64344829039999996</v>
      </c>
      <c r="AO259">
        <v>0.66286177639999999</v>
      </c>
      <c r="AP259">
        <v>0.68237358619999999</v>
      </c>
      <c r="AQ259">
        <v>0.70206660369999996</v>
      </c>
      <c r="AR259">
        <v>0.72172098070000001</v>
      </c>
      <c r="AS259">
        <v>0.73818583579999997</v>
      </c>
      <c r="AT259">
        <v>0.75472033819999995</v>
      </c>
      <c r="AU259">
        <v>0.77123455539999997</v>
      </c>
      <c r="AV259">
        <v>0.78776481089999995</v>
      </c>
      <c r="AW259">
        <v>0.80488290939999996</v>
      </c>
    </row>
    <row r="260" spans="2:49" x14ac:dyDescent="0.25">
      <c r="B260" t="s">
        <v>359</v>
      </c>
      <c r="C260">
        <v>0.71679836909740502</v>
      </c>
      <c r="D260">
        <v>0.72830679876826598</v>
      </c>
      <c r="E260">
        <v>0.74398149140000003</v>
      </c>
      <c r="F260">
        <v>0.73782271310000003</v>
      </c>
      <c r="G260">
        <v>0.71181624259999998</v>
      </c>
      <c r="H260">
        <v>0.67817009049999999</v>
      </c>
      <c r="I260">
        <v>0.68276473900000001</v>
      </c>
      <c r="J260">
        <v>0.67228185789999995</v>
      </c>
      <c r="K260">
        <v>0.63950065860000005</v>
      </c>
      <c r="L260">
        <v>0.61725749620000003</v>
      </c>
      <c r="M260">
        <v>0.60669645179999998</v>
      </c>
      <c r="N260">
        <v>0.60470932249999998</v>
      </c>
      <c r="O260">
        <v>0.61982612640000001</v>
      </c>
      <c r="P260">
        <v>0.61186537860000001</v>
      </c>
      <c r="Q260">
        <v>0.57854941979999996</v>
      </c>
      <c r="R260">
        <v>0.5426804234</v>
      </c>
      <c r="S260">
        <v>1.418279163</v>
      </c>
      <c r="T260">
        <v>1.196107716</v>
      </c>
      <c r="U260">
        <v>1.0027462279999999</v>
      </c>
      <c r="V260">
        <v>0.82521294720000005</v>
      </c>
      <c r="W260">
        <v>0.83738183200000005</v>
      </c>
      <c r="X260">
        <v>0.8442365356</v>
      </c>
      <c r="Y260">
        <v>0.84585454459999998</v>
      </c>
      <c r="Z260">
        <v>0.84738489500000003</v>
      </c>
      <c r="AA260">
        <v>0.84777531839999998</v>
      </c>
      <c r="AB260">
        <v>0.84677025630000002</v>
      </c>
      <c r="AC260">
        <v>0.84512020880000005</v>
      </c>
      <c r="AD260">
        <v>0.84189028460000004</v>
      </c>
      <c r="AE260">
        <v>0.83542417840000005</v>
      </c>
      <c r="AF260">
        <v>0.82922950250000005</v>
      </c>
      <c r="AG260">
        <v>0.82210455339999999</v>
      </c>
      <c r="AH260">
        <v>0.81541481719999998</v>
      </c>
      <c r="AI260">
        <v>0.81229077719999998</v>
      </c>
      <c r="AJ260">
        <v>0.80968672350000004</v>
      </c>
      <c r="AK260">
        <v>0.80764371319999995</v>
      </c>
      <c r="AL260">
        <v>0.80590716770000004</v>
      </c>
      <c r="AM260">
        <v>0.80440868369999996</v>
      </c>
      <c r="AN260">
        <v>0.80374184289999995</v>
      </c>
      <c r="AO260">
        <v>0.80319963660000004</v>
      </c>
      <c r="AP260">
        <v>0.80272226219999998</v>
      </c>
      <c r="AQ260">
        <v>0.80239875780000003</v>
      </c>
      <c r="AR260">
        <v>0.8019718455</v>
      </c>
      <c r="AS260">
        <v>0.80411319960000005</v>
      </c>
      <c r="AT260">
        <v>0.80621015480000002</v>
      </c>
      <c r="AU260">
        <v>0.808170626</v>
      </c>
      <c r="AV260">
        <v>0.81003925899999996</v>
      </c>
      <c r="AW260">
        <v>0.81239792550000001</v>
      </c>
    </row>
    <row r="261" spans="2:49" x14ac:dyDescent="0.25">
      <c r="B261" t="s">
        <v>360</v>
      </c>
      <c r="C261">
        <v>0.19372928894524399</v>
      </c>
      <c r="D261">
        <v>0.196839675342774</v>
      </c>
      <c r="E261">
        <v>0.2010760788</v>
      </c>
      <c r="F261">
        <v>0.21079329229999999</v>
      </c>
      <c r="G261">
        <v>0.21497064090000001</v>
      </c>
      <c r="H261">
        <v>0.21649924200000001</v>
      </c>
      <c r="I261">
        <v>0.23040681630000001</v>
      </c>
      <c r="J261">
        <v>0.2398181902</v>
      </c>
      <c r="K261">
        <v>0.2411449749</v>
      </c>
      <c r="L261">
        <v>0.2460424732</v>
      </c>
      <c r="M261">
        <v>0.25563579009999998</v>
      </c>
      <c r="N261">
        <v>0.2693415509</v>
      </c>
      <c r="O261">
        <v>0.28780940310000003</v>
      </c>
      <c r="P261">
        <v>0.29620472250000002</v>
      </c>
      <c r="Q261">
        <v>0.29201185130000001</v>
      </c>
      <c r="R261">
        <v>0.28559548890000003</v>
      </c>
      <c r="S261">
        <v>0.32150161030000002</v>
      </c>
      <c r="T261">
        <v>0.30071451069999999</v>
      </c>
      <c r="U261">
        <v>0.28438163189999999</v>
      </c>
      <c r="V261">
        <v>0.27005550509999998</v>
      </c>
      <c r="W261">
        <v>0.27537633589999999</v>
      </c>
      <c r="X261">
        <v>0.27898081590000001</v>
      </c>
      <c r="Y261">
        <v>0.28327494330000003</v>
      </c>
      <c r="Z261">
        <v>0.28757569160000002</v>
      </c>
      <c r="AA261">
        <v>0.2915203623</v>
      </c>
      <c r="AB261">
        <v>0.2950435683</v>
      </c>
      <c r="AC261">
        <v>0.2983536692</v>
      </c>
      <c r="AD261">
        <v>0.29786371189999999</v>
      </c>
      <c r="AE261">
        <v>0.29622466289999999</v>
      </c>
      <c r="AF261">
        <v>0.29427005150000002</v>
      </c>
      <c r="AG261">
        <v>0.29226093510000001</v>
      </c>
      <c r="AH261">
        <v>0.29040047530000002</v>
      </c>
      <c r="AI261">
        <v>0.28974814920000003</v>
      </c>
      <c r="AJ261">
        <v>0.28927942249999999</v>
      </c>
      <c r="AK261">
        <v>0.28900986629999997</v>
      </c>
      <c r="AL261">
        <v>0.28886699739999999</v>
      </c>
      <c r="AM261">
        <v>0.28880903200000002</v>
      </c>
      <c r="AN261">
        <v>0.28912446520000001</v>
      </c>
      <c r="AO261">
        <v>0.28948542100000002</v>
      </c>
      <c r="AP261">
        <v>0.28987056529999999</v>
      </c>
      <c r="AQ261">
        <v>0.29031225049999998</v>
      </c>
      <c r="AR261">
        <v>0.2907175374</v>
      </c>
      <c r="AS261">
        <v>0.29186793500000002</v>
      </c>
      <c r="AT261">
        <v>0.29300490379999999</v>
      </c>
      <c r="AU261">
        <v>0.29409487919999999</v>
      </c>
      <c r="AV261">
        <v>0.29515394480000001</v>
      </c>
      <c r="AW261">
        <v>0.2963942678</v>
      </c>
    </row>
    <row r="262" spans="2:49" x14ac:dyDescent="0.25">
      <c r="B262" t="s">
        <v>361</v>
      </c>
      <c r="C262">
        <v>0.38745857789048899</v>
      </c>
      <c r="D262">
        <v>0.39367935068554899</v>
      </c>
      <c r="E262">
        <v>0.4021521575</v>
      </c>
      <c r="F262">
        <v>0.45763562050000001</v>
      </c>
      <c r="G262">
        <v>0.50661170879999995</v>
      </c>
      <c r="H262">
        <v>0.55384149400000005</v>
      </c>
      <c r="I262">
        <v>0.63981949839999996</v>
      </c>
      <c r="J262">
        <v>0.72289847279999997</v>
      </c>
      <c r="K262">
        <v>0.78905348180000001</v>
      </c>
      <c r="L262">
        <v>0.87391933129999999</v>
      </c>
      <c r="M262">
        <v>0.9856346373</v>
      </c>
      <c r="N262">
        <v>1.1272771269999999</v>
      </c>
      <c r="O262">
        <v>1.216610537</v>
      </c>
      <c r="P262">
        <v>1.264613545</v>
      </c>
      <c r="Q262">
        <v>1.259173528</v>
      </c>
      <c r="R262">
        <v>1.243814762</v>
      </c>
      <c r="S262">
        <v>2.1934056810000002</v>
      </c>
      <c r="T262">
        <v>2.1977361979999999</v>
      </c>
      <c r="U262">
        <v>2.2228311270000001</v>
      </c>
      <c r="V262">
        <v>2.2543860850000002</v>
      </c>
      <c r="W262">
        <v>2.36255404</v>
      </c>
      <c r="X262">
        <v>2.4567503300000002</v>
      </c>
      <c r="Y262">
        <v>2.5940752410000001</v>
      </c>
      <c r="Z262">
        <v>2.732398039</v>
      </c>
      <c r="AA262">
        <v>2.868128392</v>
      </c>
      <c r="AB262">
        <v>3.0068035910000002</v>
      </c>
      <c r="AC262">
        <v>3.1436315760000002</v>
      </c>
      <c r="AD262">
        <v>3.2499507689999998</v>
      </c>
      <c r="AE262">
        <v>3.3434890099999999</v>
      </c>
      <c r="AF262">
        <v>3.4326677129999998</v>
      </c>
      <c r="AG262">
        <v>3.5250406399999998</v>
      </c>
      <c r="AH262">
        <v>3.6182497840000001</v>
      </c>
      <c r="AI262">
        <v>3.6751098519999998</v>
      </c>
      <c r="AJ262">
        <v>3.7341332280000001</v>
      </c>
      <c r="AK262">
        <v>3.7956478690000002</v>
      </c>
      <c r="AL262">
        <v>3.860773504</v>
      </c>
      <c r="AM262">
        <v>3.9270784989999998</v>
      </c>
      <c r="AN262">
        <v>3.9941548010000001</v>
      </c>
      <c r="AO262">
        <v>4.061989906</v>
      </c>
      <c r="AP262">
        <v>4.1303094229999999</v>
      </c>
      <c r="AQ262">
        <v>4.1995970419999997</v>
      </c>
      <c r="AR262">
        <v>4.268524899</v>
      </c>
      <c r="AS262">
        <v>4.3746959910000003</v>
      </c>
      <c r="AT262">
        <v>4.4813455339999999</v>
      </c>
      <c r="AU262">
        <v>4.5879373680000004</v>
      </c>
      <c r="AV262">
        <v>4.6946839919999999</v>
      </c>
      <c r="AW262">
        <v>4.8049964020000004</v>
      </c>
    </row>
    <row r="263" spans="2:49" x14ac:dyDescent="0.25">
      <c r="B263" t="s">
        <v>362</v>
      </c>
      <c r="C263">
        <v>1.1905732046364299</v>
      </c>
      <c r="D263">
        <v>1.2096882425386799</v>
      </c>
      <c r="E263">
        <v>1.229110199</v>
      </c>
      <c r="F263">
        <v>1.231521087</v>
      </c>
      <c r="G263">
        <v>1.1449187439999999</v>
      </c>
      <c r="H263">
        <v>0.92601530710000002</v>
      </c>
      <c r="I263">
        <v>1.0179874470000001</v>
      </c>
      <c r="J263">
        <v>1.042558673</v>
      </c>
      <c r="K263">
        <v>0.98423607619999998</v>
      </c>
      <c r="L263">
        <v>0.97519033239999997</v>
      </c>
      <c r="M263">
        <v>0.97964770840000004</v>
      </c>
      <c r="N263">
        <v>0.95446486350000004</v>
      </c>
      <c r="O263">
        <v>0.94806624319999999</v>
      </c>
      <c r="P263">
        <v>0.93623604069999999</v>
      </c>
      <c r="Q263">
        <v>0.92345923740000002</v>
      </c>
      <c r="R263">
        <v>0.91245304920000003</v>
      </c>
      <c r="S263">
        <v>0.90580522900000005</v>
      </c>
      <c r="T263">
        <v>0.89593769059999995</v>
      </c>
      <c r="U263">
        <v>0.89598210369999998</v>
      </c>
      <c r="V263">
        <v>0.90147511339999997</v>
      </c>
      <c r="W263">
        <v>0.90552983409999999</v>
      </c>
      <c r="X263">
        <v>0.90806843400000004</v>
      </c>
      <c r="Y263">
        <v>0.91270464539999996</v>
      </c>
      <c r="Z263">
        <v>0.920110698</v>
      </c>
      <c r="AA263">
        <v>0.92930780180000006</v>
      </c>
      <c r="AB263">
        <v>0.93992503959999996</v>
      </c>
      <c r="AC263">
        <v>0.95183554650000002</v>
      </c>
      <c r="AD263">
        <v>0.96518711499999998</v>
      </c>
      <c r="AE263">
        <v>0.97931532860000003</v>
      </c>
      <c r="AF263">
        <v>0.99431720999999995</v>
      </c>
      <c r="AG263">
        <v>1.010104597</v>
      </c>
      <c r="AH263">
        <v>1.026754189</v>
      </c>
      <c r="AI263">
        <v>1.0437060979999999</v>
      </c>
      <c r="AJ263">
        <v>1.061107542</v>
      </c>
      <c r="AK263">
        <v>1.0791674010000001</v>
      </c>
      <c r="AL263">
        <v>1.0976491559999999</v>
      </c>
      <c r="AM263" s="39">
        <v>1.116484035</v>
      </c>
      <c r="AN263" s="39">
        <v>1.135003414</v>
      </c>
      <c r="AO263" s="39">
        <v>1.1532033779999999</v>
      </c>
      <c r="AP263" s="39">
        <v>1.171176883</v>
      </c>
      <c r="AQ263" s="39">
        <v>1.1891190920000001</v>
      </c>
      <c r="AR263" s="39">
        <v>1.2067087000000001</v>
      </c>
      <c r="AS263" s="39">
        <v>1.224742969</v>
      </c>
      <c r="AT263" s="39">
        <v>1.2430307860000001</v>
      </c>
      <c r="AU263" s="39">
        <v>1.261400667</v>
      </c>
      <c r="AV263">
        <v>1.2798543120000001</v>
      </c>
      <c r="AW263">
        <v>1.299060726</v>
      </c>
    </row>
    <row r="264" spans="2:49" x14ac:dyDescent="0.25">
      <c r="B264" t="s">
        <v>363</v>
      </c>
      <c r="C264">
        <v>1.7112081308179601</v>
      </c>
      <c r="D264">
        <v>1.7386821308642</v>
      </c>
      <c r="E264">
        <v>1.766597204</v>
      </c>
      <c r="F264">
        <v>1.7874173</v>
      </c>
      <c r="G264">
        <v>1.8102049140000001</v>
      </c>
      <c r="H264">
        <v>1.7022870960000001</v>
      </c>
      <c r="I264">
        <v>1.7767754929999999</v>
      </c>
      <c r="J264">
        <v>1.8105801399999999</v>
      </c>
      <c r="K264">
        <v>1.791703525</v>
      </c>
      <c r="L264">
        <v>1.799214453</v>
      </c>
      <c r="M264">
        <v>1.8081051349999999</v>
      </c>
      <c r="N264">
        <v>1.846006977</v>
      </c>
      <c r="O264">
        <v>1.8929714070000001</v>
      </c>
      <c r="P264">
        <v>1.9151731320000001</v>
      </c>
      <c r="Q264">
        <v>1.9258867399999999</v>
      </c>
      <c r="R264">
        <v>1.9410522589999999</v>
      </c>
      <c r="S264">
        <v>1.96103881</v>
      </c>
      <c r="T264">
        <v>1.9607122020000001</v>
      </c>
      <c r="U264">
        <v>1.962381226</v>
      </c>
      <c r="V264">
        <v>1.9682330020000001</v>
      </c>
      <c r="W264">
        <v>1.9704302410000001</v>
      </c>
      <c r="X264">
        <v>1.969363505</v>
      </c>
      <c r="Y264">
        <v>1.9816596280000001</v>
      </c>
      <c r="Z264">
        <v>2.0044157720000002</v>
      </c>
      <c r="AA264">
        <v>2.0346359239999998</v>
      </c>
      <c r="AB264">
        <v>2.0699052720000002</v>
      </c>
      <c r="AC264">
        <v>2.1085799700000001</v>
      </c>
      <c r="AD264">
        <v>2.149561421</v>
      </c>
      <c r="AE264">
        <v>2.1920369449999999</v>
      </c>
      <c r="AF264">
        <v>2.235700757</v>
      </c>
      <c r="AG264">
        <v>2.2804095659999999</v>
      </c>
      <c r="AH264">
        <v>2.3261299179999999</v>
      </c>
      <c r="AI264">
        <v>2.3718306939999998</v>
      </c>
      <c r="AJ264">
        <v>2.41791321</v>
      </c>
      <c r="AK264">
        <v>2.4645494929999998</v>
      </c>
      <c r="AL264">
        <v>2.511844644</v>
      </c>
      <c r="AM264">
        <v>2.5598495020000001</v>
      </c>
      <c r="AN264">
        <v>2.6081068529999998</v>
      </c>
      <c r="AO264">
        <v>2.656752209</v>
      </c>
      <c r="AP264">
        <v>2.7058383410000002</v>
      </c>
      <c r="AQ264">
        <v>2.7554330880000002</v>
      </c>
      <c r="AR264">
        <v>2.8055105569999998</v>
      </c>
      <c r="AS264">
        <v>2.8557117299999999</v>
      </c>
      <c r="AT264">
        <v>2.9061724359999999</v>
      </c>
      <c r="AU264">
        <v>2.9570194409999999</v>
      </c>
      <c r="AV264">
        <v>3.0083514220000001</v>
      </c>
      <c r="AW264">
        <v>3.0603382090000002</v>
      </c>
    </row>
    <row r="265" spans="2:49" x14ac:dyDescent="0.25">
      <c r="B265" t="s">
        <v>364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</row>
    <row r="266" spans="2:49" x14ac:dyDescent="0.25">
      <c r="B266" t="s">
        <v>365</v>
      </c>
      <c r="C266">
        <v>1.5692072404564801</v>
      </c>
      <c r="D266">
        <v>1.5944013702764701</v>
      </c>
      <c r="E266">
        <v>1.6200002060000001</v>
      </c>
      <c r="F266">
        <v>1.6389765730000001</v>
      </c>
      <c r="G266">
        <v>1.663232466</v>
      </c>
      <c r="H266">
        <v>1.551760222</v>
      </c>
      <c r="I266">
        <v>1.62886401</v>
      </c>
      <c r="J266">
        <v>1.676107923</v>
      </c>
      <c r="K266">
        <v>1.6664689850000001</v>
      </c>
      <c r="L266">
        <v>1.67327509</v>
      </c>
      <c r="M266">
        <v>1.6801263360000001</v>
      </c>
      <c r="N266">
        <v>1.6967187770000001</v>
      </c>
      <c r="O266">
        <v>1.770988781</v>
      </c>
      <c r="P266">
        <v>1.848845122</v>
      </c>
      <c r="Q266">
        <v>1.917891228</v>
      </c>
      <c r="R266">
        <v>1.9761282689999999</v>
      </c>
      <c r="S266">
        <v>2.0199594420000002</v>
      </c>
      <c r="T266">
        <v>2.012346602</v>
      </c>
      <c r="U266">
        <v>2.0003880970000001</v>
      </c>
      <c r="V266">
        <v>1.992187304</v>
      </c>
      <c r="W266">
        <v>1.9800388520000001</v>
      </c>
      <c r="X266">
        <v>1.964378607</v>
      </c>
      <c r="Y266">
        <v>1.9719327870000001</v>
      </c>
      <c r="Z266">
        <v>1.990989565</v>
      </c>
      <c r="AA266">
        <v>2.0161556819999999</v>
      </c>
      <c r="AB266">
        <v>2.0448282959999999</v>
      </c>
      <c r="AC266">
        <v>2.0758862530000002</v>
      </c>
      <c r="AD266">
        <v>2.1082401449999999</v>
      </c>
      <c r="AE266">
        <v>2.1416885369999998</v>
      </c>
      <c r="AF266">
        <v>2.1764306530000002</v>
      </c>
      <c r="AG266">
        <v>2.2125020540000002</v>
      </c>
      <c r="AH266">
        <v>2.2499064610000001</v>
      </c>
      <c r="AI266">
        <v>2.2888552120000001</v>
      </c>
      <c r="AJ266">
        <v>2.3290611829999999</v>
      </c>
      <c r="AK266">
        <v>2.3703029720000002</v>
      </c>
      <c r="AL266">
        <v>2.41245515</v>
      </c>
      <c r="AM266">
        <v>2.4554484240000001</v>
      </c>
      <c r="AN266">
        <v>2.4990228239999999</v>
      </c>
      <c r="AO266">
        <v>2.5431953850000002</v>
      </c>
      <c r="AP266">
        <v>2.5878592060000001</v>
      </c>
      <c r="AQ266">
        <v>2.6329502759999999</v>
      </c>
      <c r="AR266">
        <v>2.6783472100000001</v>
      </c>
      <c r="AS266">
        <v>2.723699994</v>
      </c>
      <c r="AT266">
        <v>2.7689658769999999</v>
      </c>
      <c r="AU266" s="39">
        <v>2.8142249600000002</v>
      </c>
      <c r="AV266">
        <v>2.8595461430000002</v>
      </c>
      <c r="AW266">
        <v>2.9050249699999999</v>
      </c>
    </row>
    <row r="267" spans="2:49" x14ac:dyDescent="0.25">
      <c r="B267" t="s">
        <v>366</v>
      </c>
      <c r="C267">
        <v>0.99189533402801899</v>
      </c>
      <c r="D267">
        <v>0.99189533402801799</v>
      </c>
      <c r="E267">
        <v>0.99189532579999995</v>
      </c>
      <c r="F267">
        <v>0.98719299760000001</v>
      </c>
      <c r="G267">
        <v>0.9825309123</v>
      </c>
      <c r="H267">
        <v>0.97786704410000003</v>
      </c>
      <c r="I267">
        <v>0.97325872589999995</v>
      </c>
      <c r="J267">
        <v>0.96867471719999998</v>
      </c>
      <c r="K267">
        <v>0.96412077439999999</v>
      </c>
      <c r="L267">
        <v>0.95959348479999995</v>
      </c>
      <c r="M267">
        <v>0.95507471290000001</v>
      </c>
      <c r="N267">
        <v>0.95058949699999995</v>
      </c>
      <c r="O267">
        <v>0.94786272760000001</v>
      </c>
      <c r="P267">
        <v>0.94500641190000001</v>
      </c>
      <c r="Q267">
        <v>0.94201181119999999</v>
      </c>
      <c r="R267">
        <v>0.93884565080000004</v>
      </c>
      <c r="S267">
        <v>0.95295101820000006</v>
      </c>
      <c r="T267">
        <v>0.95005660729999997</v>
      </c>
      <c r="U267">
        <v>0.94720043779999996</v>
      </c>
      <c r="V267">
        <v>0.94437925810000001</v>
      </c>
      <c r="W267">
        <v>0.94265319110000001</v>
      </c>
      <c r="X267">
        <v>0.94091968560000006</v>
      </c>
      <c r="Y267">
        <v>0.94096280440000002</v>
      </c>
      <c r="Z267">
        <v>0.94100540939999999</v>
      </c>
      <c r="AA267">
        <v>0.94104755740000001</v>
      </c>
      <c r="AB267">
        <v>0.94107129720000005</v>
      </c>
      <c r="AC267">
        <v>0.94109356919999998</v>
      </c>
      <c r="AD267">
        <v>0.94118725400000003</v>
      </c>
      <c r="AE267">
        <v>0.94128516620000002</v>
      </c>
      <c r="AF267">
        <v>0.94138760440000002</v>
      </c>
      <c r="AG267">
        <v>0.94148683190000004</v>
      </c>
      <c r="AH267">
        <v>0.94159047119999995</v>
      </c>
      <c r="AI267">
        <v>0.94161902829999999</v>
      </c>
      <c r="AJ267">
        <v>0.94164846160000004</v>
      </c>
      <c r="AK267">
        <v>0.94167789229999999</v>
      </c>
      <c r="AL267">
        <v>0.94171756019999997</v>
      </c>
      <c r="AM267">
        <v>0.94175788829999996</v>
      </c>
      <c r="AN267">
        <v>0.94160734589999995</v>
      </c>
      <c r="AO267">
        <v>0.94145072870000002</v>
      </c>
      <c r="AP267">
        <v>0.94128719510000003</v>
      </c>
      <c r="AQ267">
        <v>0.94111542459999997</v>
      </c>
      <c r="AR267">
        <v>0.94093564870000002</v>
      </c>
      <c r="AS267">
        <v>0.94071248490000003</v>
      </c>
      <c r="AT267">
        <v>0.94048314619999995</v>
      </c>
      <c r="AU267">
        <v>0.94024770889999998</v>
      </c>
      <c r="AV267">
        <v>0.94000561270000005</v>
      </c>
      <c r="AW267">
        <v>0.93975352710000004</v>
      </c>
    </row>
    <row r="268" spans="2:49" x14ac:dyDescent="0.25">
      <c r="B268" t="s">
        <v>367</v>
      </c>
      <c r="C268">
        <v>8.10466597198101E-3</v>
      </c>
      <c r="D268">
        <v>8.10466597198101E-3</v>
      </c>
      <c r="E268">
        <v>8.1046741600000003E-3</v>
      </c>
      <c r="F268">
        <v>1.28070024E-2</v>
      </c>
      <c r="G268">
        <v>1.74690877E-2</v>
      </c>
      <c r="H268">
        <v>2.2132955900000001E-2</v>
      </c>
      <c r="I268">
        <v>2.67412741E-2</v>
      </c>
      <c r="J268">
        <v>3.13252828E-2</v>
      </c>
      <c r="K268">
        <v>3.5879225600000002E-2</v>
      </c>
      <c r="L268">
        <v>4.04065152E-2</v>
      </c>
      <c r="M268">
        <v>4.4925287100000003E-2</v>
      </c>
      <c r="N268">
        <v>4.9410503000000001E-2</v>
      </c>
      <c r="O268">
        <v>5.2137272399999997E-2</v>
      </c>
      <c r="P268">
        <v>5.4993588099999997E-2</v>
      </c>
      <c r="Q268">
        <v>5.79881888E-2</v>
      </c>
      <c r="R268">
        <v>6.1154349199999999E-2</v>
      </c>
      <c r="S268">
        <v>4.70489818E-2</v>
      </c>
      <c r="T268">
        <v>4.9943392699999999E-2</v>
      </c>
      <c r="U268">
        <v>5.2799562199999997E-2</v>
      </c>
      <c r="V268">
        <v>5.5620741899999999E-2</v>
      </c>
      <c r="W268">
        <v>5.7346808899999997E-2</v>
      </c>
      <c r="X268">
        <v>5.90803144E-2</v>
      </c>
      <c r="Y268">
        <v>5.9037195600000002E-2</v>
      </c>
      <c r="Z268">
        <v>5.8994590600000001E-2</v>
      </c>
      <c r="AA268">
        <v>5.8952442600000002E-2</v>
      </c>
      <c r="AB268">
        <v>5.8928702800000003E-2</v>
      </c>
      <c r="AC268">
        <v>5.8906430799999999E-2</v>
      </c>
      <c r="AD268">
        <v>5.8812745999999999E-2</v>
      </c>
      <c r="AE268">
        <v>5.8714833799999998E-2</v>
      </c>
      <c r="AF268">
        <v>5.8612395599999999E-2</v>
      </c>
      <c r="AG268">
        <v>5.8513168099999999E-2</v>
      </c>
      <c r="AH268">
        <v>5.8409528799999999E-2</v>
      </c>
      <c r="AI268">
        <v>5.8380971699999999E-2</v>
      </c>
      <c r="AJ268">
        <v>5.83515384E-2</v>
      </c>
      <c r="AK268">
        <v>5.83221077E-2</v>
      </c>
      <c r="AL268">
        <v>5.8282439800000002E-2</v>
      </c>
      <c r="AM268">
        <v>5.8242111700000002E-2</v>
      </c>
      <c r="AN268">
        <v>5.8392654099999997E-2</v>
      </c>
      <c r="AO268">
        <v>5.8549271299999997E-2</v>
      </c>
      <c r="AP268">
        <v>5.8712804899999999E-2</v>
      </c>
      <c r="AQ268">
        <v>5.88845754E-2</v>
      </c>
      <c r="AR268">
        <v>5.9064351299999998E-2</v>
      </c>
      <c r="AS268">
        <v>5.92875151E-2</v>
      </c>
      <c r="AT268">
        <v>5.9516853799999998E-2</v>
      </c>
      <c r="AU268">
        <v>5.97522911E-2</v>
      </c>
      <c r="AV268">
        <v>5.99943873E-2</v>
      </c>
      <c r="AW268">
        <v>6.02464729E-2</v>
      </c>
    </row>
    <row r="269" spans="2:49" x14ac:dyDescent="0.25">
      <c r="B269" t="s">
        <v>368</v>
      </c>
      <c r="C269">
        <v>0.79896379760487002</v>
      </c>
      <c r="D269">
        <v>0.79896379760486902</v>
      </c>
      <c r="E269">
        <v>0.79896379760000003</v>
      </c>
      <c r="F269">
        <v>0.79854263209999998</v>
      </c>
      <c r="G269">
        <v>0.79812168849999998</v>
      </c>
      <c r="H269">
        <v>0.79770096690000003</v>
      </c>
      <c r="I269">
        <v>0.79728046699999999</v>
      </c>
      <c r="J269">
        <v>0.79686018879999998</v>
      </c>
      <c r="K269">
        <v>0.79644013209999998</v>
      </c>
      <c r="L269">
        <v>0.79602029689999998</v>
      </c>
      <c r="M269">
        <v>0.79560068299999998</v>
      </c>
      <c r="N269">
        <v>0.79518129029999995</v>
      </c>
      <c r="O269">
        <v>0.78222990709999995</v>
      </c>
      <c r="P269">
        <v>0.76778352620000001</v>
      </c>
      <c r="Q269">
        <v>0.75177697219999995</v>
      </c>
      <c r="R269">
        <v>0.73415414150000002</v>
      </c>
      <c r="S269">
        <v>0.69408091299999997</v>
      </c>
      <c r="T269">
        <v>0.69306060079999998</v>
      </c>
      <c r="U269">
        <v>0.69208266200000002</v>
      </c>
      <c r="V269">
        <v>0.69114451089999995</v>
      </c>
      <c r="W269">
        <v>0.68868891460000004</v>
      </c>
      <c r="X269">
        <v>0.68626280289999997</v>
      </c>
      <c r="Y269">
        <v>0.67775046579999998</v>
      </c>
      <c r="Z269">
        <v>0.66938119969999998</v>
      </c>
      <c r="AA269">
        <v>0.66115142760000001</v>
      </c>
      <c r="AB269">
        <v>0.65475837879999998</v>
      </c>
      <c r="AC269">
        <v>0.64846858620000003</v>
      </c>
      <c r="AD269">
        <v>0.63469239889999995</v>
      </c>
      <c r="AE269">
        <v>0.62123754340000004</v>
      </c>
      <c r="AF269">
        <v>0.60809290640000002</v>
      </c>
      <c r="AG269">
        <v>0.59456247490000003</v>
      </c>
      <c r="AH269">
        <v>0.58133482650000001</v>
      </c>
      <c r="AI269">
        <v>0.5666115799</v>
      </c>
      <c r="AJ269">
        <v>0.55218208820000003</v>
      </c>
      <c r="AK269">
        <v>0.53803764679999999</v>
      </c>
      <c r="AL269">
        <v>0.52355173580000003</v>
      </c>
      <c r="AM269">
        <v>0.50934324639999995</v>
      </c>
      <c r="AN269">
        <v>0.4958055864</v>
      </c>
      <c r="AO269">
        <v>0.48247065709999998</v>
      </c>
      <c r="AP269">
        <v>0.4693339386</v>
      </c>
      <c r="AQ269">
        <v>0.45639104400000002</v>
      </c>
      <c r="AR269">
        <v>0.4436377152</v>
      </c>
      <c r="AS269">
        <v>0.42915867419999998</v>
      </c>
      <c r="AT269">
        <v>0.4148590452</v>
      </c>
      <c r="AU269">
        <v>0.40073551400000001</v>
      </c>
      <c r="AV269">
        <v>0.38678484769999999</v>
      </c>
      <c r="AW269">
        <v>0.3730038919</v>
      </c>
    </row>
    <row r="270" spans="2:49" x14ac:dyDescent="0.25">
      <c r="B270" t="s">
        <v>369</v>
      </c>
      <c r="C270">
        <v>1.02537481030392E-2</v>
      </c>
      <c r="D270">
        <v>1.02537481030392E-2</v>
      </c>
      <c r="E270">
        <v>1.02537481E-2</v>
      </c>
      <c r="F270">
        <v>9.28913229E-3</v>
      </c>
      <c r="G270">
        <v>8.4152621800000008E-3</v>
      </c>
      <c r="H270">
        <v>7.6236009400000001E-3</v>
      </c>
      <c r="I270">
        <v>6.9064147999999999E-3</v>
      </c>
      <c r="J270">
        <v>6.2566975599999998E-3</v>
      </c>
      <c r="K270">
        <v>5.6681021099999999E-3</v>
      </c>
      <c r="L270">
        <v>5.1348784699999997E-3</v>
      </c>
      <c r="M270">
        <v>4.6518175500000003E-3</v>
      </c>
      <c r="N270">
        <v>4.21420033E-3</v>
      </c>
      <c r="O270">
        <v>3.8372227699999999E-3</v>
      </c>
      <c r="P270">
        <v>3.4862213600000001E-3</v>
      </c>
      <c r="Q270">
        <v>3.1596484300000002E-3</v>
      </c>
      <c r="R270">
        <v>2.8560813299999999E-3</v>
      </c>
      <c r="S270">
        <v>2.9085724800000001E-3</v>
      </c>
      <c r="T270">
        <v>4.7403159399999999E-3</v>
      </c>
      <c r="U270">
        <v>6.4959871600000002E-3</v>
      </c>
      <c r="V270">
        <v>8.1802286499999995E-3</v>
      </c>
      <c r="W270">
        <v>7.0718760800000001E-3</v>
      </c>
      <c r="X270">
        <v>5.9768316400000002E-3</v>
      </c>
      <c r="Y270">
        <v>5.8664569800000003E-3</v>
      </c>
      <c r="Z270">
        <v>5.7579374500000002E-3</v>
      </c>
      <c r="AA270">
        <v>5.6512266499999997E-3</v>
      </c>
      <c r="AB270">
        <v>5.5609613300000001E-3</v>
      </c>
      <c r="AC270">
        <v>5.4721539300000002E-3</v>
      </c>
      <c r="AD270">
        <v>5.5302444400000001E-3</v>
      </c>
      <c r="AE270">
        <v>5.5869799900000001E-3</v>
      </c>
      <c r="AF270">
        <v>5.6424074200000004E-3</v>
      </c>
      <c r="AG270">
        <v>5.6994452399999999E-3</v>
      </c>
      <c r="AH270">
        <v>5.7552066799999996E-3</v>
      </c>
      <c r="AI270" s="39">
        <v>5.6820847899999999E-3</v>
      </c>
      <c r="AJ270" s="39">
        <v>5.6104218100000002E-3</v>
      </c>
      <c r="AK270" s="39">
        <v>5.5401745099999998E-3</v>
      </c>
      <c r="AL270" s="39">
        <v>5.4682570800000004E-3</v>
      </c>
      <c r="AM270" s="39">
        <v>5.39771696E-3</v>
      </c>
      <c r="AN270" s="39">
        <v>5.4498631800000003E-3</v>
      </c>
      <c r="AO270" s="39">
        <v>5.5012285000000001E-3</v>
      </c>
      <c r="AP270" s="39">
        <v>5.5518303200000002E-3</v>
      </c>
      <c r="AQ270" s="39">
        <v>5.6016855499999999E-3</v>
      </c>
      <c r="AR270" s="39">
        <v>5.6508105800000003E-3</v>
      </c>
      <c r="AS270" s="39">
        <v>5.6479370500000002E-3</v>
      </c>
      <c r="AT270" s="39">
        <v>5.6450991200000002E-3</v>
      </c>
      <c r="AU270" s="39">
        <v>5.6422961400000001E-3</v>
      </c>
      <c r="AV270" s="39">
        <v>5.63952746E-3</v>
      </c>
      <c r="AW270" s="39">
        <v>5.6367924699999997E-3</v>
      </c>
    </row>
    <row r="271" spans="2:49" x14ac:dyDescent="0.25">
      <c r="B271" t="s">
        <v>370</v>
      </c>
      <c r="C271">
        <v>4.0949078402655603E-2</v>
      </c>
      <c r="D271">
        <v>4.0949078402655603E-2</v>
      </c>
      <c r="E271">
        <v>4.0949078399999998E-2</v>
      </c>
      <c r="F271">
        <v>3.93031244E-2</v>
      </c>
      <c r="G271">
        <v>3.7723329700000002E-2</v>
      </c>
      <c r="H271">
        <v>3.62070351E-2</v>
      </c>
      <c r="I271">
        <v>3.4751688099999997E-2</v>
      </c>
      <c r="J271">
        <v>3.3354839099999999E-2</v>
      </c>
      <c r="K271">
        <v>3.20141366E-2</v>
      </c>
      <c r="L271">
        <v>3.0727323800000001E-2</v>
      </c>
      <c r="M271">
        <v>2.94922346E-2</v>
      </c>
      <c r="N271">
        <v>2.83067901E-2</v>
      </c>
      <c r="O271">
        <v>3.1063401899999999E-2</v>
      </c>
      <c r="P271">
        <v>3.40128887E-2</v>
      </c>
      <c r="Q271">
        <v>3.71521436E-2</v>
      </c>
      <c r="R271">
        <v>4.0473637700000002E-2</v>
      </c>
      <c r="S271">
        <v>6.1546973300000002E-2</v>
      </c>
      <c r="T271">
        <v>4.6782661500000003E-2</v>
      </c>
      <c r="U271">
        <v>3.2631510900000001E-2</v>
      </c>
      <c r="V271">
        <v>1.9056101999999998E-2</v>
      </c>
      <c r="W271">
        <v>1.8253908999999999E-2</v>
      </c>
      <c r="X271">
        <v>1.7461348000000002E-2</v>
      </c>
      <c r="Y271">
        <v>1.7267602999999999E-2</v>
      </c>
      <c r="Z271">
        <v>1.7077114399999999E-2</v>
      </c>
      <c r="AA271">
        <v>1.68898008E-2</v>
      </c>
      <c r="AB271">
        <v>1.6748364599999999E-2</v>
      </c>
      <c r="AC271">
        <v>1.6609212799999998E-2</v>
      </c>
      <c r="AD271">
        <v>1.6592279000000001E-2</v>
      </c>
      <c r="AE271">
        <v>1.6575740299999999E-2</v>
      </c>
      <c r="AF271">
        <v>1.65595828E-2</v>
      </c>
      <c r="AG271">
        <v>1.6543038600000001E-2</v>
      </c>
      <c r="AH271">
        <v>1.65268646E-2</v>
      </c>
      <c r="AI271">
        <v>1.6506447800000001E-2</v>
      </c>
      <c r="AJ271">
        <v>1.64864383E-2</v>
      </c>
      <c r="AK271">
        <v>1.6466824000000001E-2</v>
      </c>
      <c r="AL271">
        <v>1.6446748300000001E-2</v>
      </c>
      <c r="AM271">
        <v>1.64270571E-2</v>
      </c>
      <c r="AN271">
        <v>1.6406935399999999E-2</v>
      </c>
      <c r="AO271">
        <v>1.6387115099999999E-2</v>
      </c>
      <c r="AP271">
        <v>1.63675894E-2</v>
      </c>
      <c r="AQ271">
        <v>1.6348351800000001E-2</v>
      </c>
      <c r="AR271">
        <v>1.6329395999999999E-2</v>
      </c>
      <c r="AS271">
        <v>2.22887264E-2</v>
      </c>
      <c r="AT271">
        <v>2.81742138E-2</v>
      </c>
      <c r="AU271">
        <v>3.39872222E-2</v>
      </c>
      <c r="AV271">
        <v>3.9729082399999997E-2</v>
      </c>
      <c r="AW271">
        <v>4.5401092599999998E-2</v>
      </c>
    </row>
    <row r="272" spans="2:49" x14ac:dyDescent="0.25">
      <c r="B272" t="s">
        <v>371</v>
      </c>
      <c r="C272">
        <v>4.0858446639591303E-2</v>
      </c>
      <c r="D272">
        <v>4.0858446639591303E-2</v>
      </c>
      <c r="E272">
        <v>4.0858446600000001E-2</v>
      </c>
      <c r="F272">
        <v>3.8169239799999997E-2</v>
      </c>
      <c r="G272">
        <v>3.5657030200000002E-2</v>
      </c>
      <c r="H272">
        <v>3.33101684E-2</v>
      </c>
      <c r="I272">
        <v>3.1117771499999999E-2</v>
      </c>
      <c r="J272">
        <v>2.9069672899999999E-2</v>
      </c>
      <c r="K272">
        <v>2.7156375399999998E-2</v>
      </c>
      <c r="L272">
        <v>2.5369006699999998E-2</v>
      </c>
      <c r="M272">
        <v>2.3699278399999999E-2</v>
      </c>
      <c r="N272">
        <v>2.2139447600000001E-2</v>
      </c>
      <c r="O272">
        <v>2.0123113299999999E-2</v>
      </c>
      <c r="P272">
        <v>1.8249865800000001E-2</v>
      </c>
      <c r="Q272">
        <v>1.6510872900000001E-2</v>
      </c>
      <c r="R272">
        <v>1.48980146E-2</v>
      </c>
      <c r="S272">
        <v>5.7328033000000004E-3</v>
      </c>
      <c r="T272">
        <v>4.6851091799999999E-3</v>
      </c>
      <c r="U272">
        <v>3.6809257700000002E-3</v>
      </c>
      <c r="V272">
        <v>2.7175976999999998E-3</v>
      </c>
      <c r="W272">
        <v>2.1373302200000002E-3</v>
      </c>
      <c r="X272">
        <v>1.56403009E-3</v>
      </c>
      <c r="Y272">
        <v>1.54612841E-3</v>
      </c>
      <c r="Z272">
        <v>1.5285276199999999E-3</v>
      </c>
      <c r="AA272">
        <v>1.5112201900000001E-3</v>
      </c>
      <c r="AB272">
        <v>1.49802946E-3</v>
      </c>
      <c r="AC272">
        <v>1.48505177E-3</v>
      </c>
      <c r="AD272">
        <v>1.4831638899999999E-3</v>
      </c>
      <c r="AE272">
        <v>1.48132004E-3</v>
      </c>
      <c r="AF272">
        <v>1.47951871E-3</v>
      </c>
      <c r="AG272">
        <v>1.47766504E-3</v>
      </c>
      <c r="AH272">
        <v>1.47585285E-3</v>
      </c>
      <c r="AI272">
        <v>1.47396348E-3</v>
      </c>
      <c r="AJ272">
        <v>1.4721118E-3</v>
      </c>
      <c r="AK272">
        <v>1.4702966899999999E-3</v>
      </c>
      <c r="AL272">
        <v>1.4684384400000001E-3</v>
      </c>
      <c r="AM272">
        <v>1.4666157700000001E-3</v>
      </c>
      <c r="AN272">
        <v>1.46475898E-3</v>
      </c>
      <c r="AO272">
        <v>1.4629299899999999E-3</v>
      </c>
      <c r="AP272">
        <v>1.46112819E-3</v>
      </c>
      <c r="AQ272">
        <v>1.4593529699999999E-3</v>
      </c>
      <c r="AR272">
        <v>1.45760376E-3</v>
      </c>
      <c r="AS272">
        <v>1.45180257E-3</v>
      </c>
      <c r="AT272" s="39">
        <v>1.44607326E-3</v>
      </c>
      <c r="AU272" s="39">
        <v>1.44041451E-3</v>
      </c>
      <c r="AV272" s="39">
        <v>1.43482502E-3</v>
      </c>
      <c r="AW272" s="39">
        <v>1.4293035300000001E-3</v>
      </c>
    </row>
    <row r="273" spans="2:49" x14ac:dyDescent="0.25">
      <c r="B273" t="s">
        <v>372</v>
      </c>
      <c r="C273">
        <v>8.2546962733871607E-3</v>
      </c>
      <c r="D273">
        <v>8.2546962733871607E-3</v>
      </c>
      <c r="E273">
        <v>8.2546962700000004E-3</v>
      </c>
      <c r="F273">
        <v>1.3385109900000001E-2</v>
      </c>
      <c r="G273">
        <v>1.8063529700000001E-2</v>
      </c>
      <c r="H273">
        <v>2.2286687400000001E-2</v>
      </c>
      <c r="I273">
        <v>2.6043462699999999E-2</v>
      </c>
      <c r="J273">
        <v>2.93135359E-2</v>
      </c>
      <c r="K273">
        <v>3.2065675000000002E-2</v>
      </c>
      <c r="L273">
        <v>3.4255574300000001E-2</v>
      </c>
      <c r="M273">
        <v>3.58231387E-2</v>
      </c>
      <c r="N273">
        <v>3.6689084400000002E-2</v>
      </c>
      <c r="O273">
        <v>4.1917166399999997E-2</v>
      </c>
      <c r="P273">
        <v>4.7784062400000001E-2</v>
      </c>
      <c r="Q273">
        <v>5.4340055399999997E-2</v>
      </c>
      <c r="R273">
        <v>6.1631833800000001E-2</v>
      </c>
      <c r="S273">
        <v>8.39523571E-2</v>
      </c>
      <c r="T273">
        <v>8.8159484400000002E-2</v>
      </c>
      <c r="U273">
        <v>9.2191889900000004E-2</v>
      </c>
      <c r="V273">
        <v>9.6060236399999999E-2</v>
      </c>
      <c r="W273">
        <v>0.1042878832</v>
      </c>
      <c r="X273">
        <v>0.1124167397</v>
      </c>
      <c r="Y273">
        <v>0.1188589171</v>
      </c>
      <c r="Z273">
        <v>0.12519281779999999</v>
      </c>
      <c r="AA273">
        <v>0.13142114860000001</v>
      </c>
      <c r="AB273">
        <v>0.1353528678</v>
      </c>
      <c r="AC273">
        <v>0.13922108429999999</v>
      </c>
      <c r="AD273">
        <v>0.14589482249999999</v>
      </c>
      <c r="AE273">
        <v>0.1524128947</v>
      </c>
      <c r="AF273">
        <v>0.15878068449999999</v>
      </c>
      <c r="AG273">
        <v>0.16533276180000001</v>
      </c>
      <c r="AH273">
        <v>0.17173821719999999</v>
      </c>
      <c r="AI273">
        <v>0.17830255079999999</v>
      </c>
      <c r="AJ273">
        <v>0.1847359143</v>
      </c>
      <c r="AK273">
        <v>0.1910421887</v>
      </c>
      <c r="AL273">
        <v>0.1974979879</v>
      </c>
      <c r="AM273">
        <v>0.2038301512</v>
      </c>
      <c r="AN273">
        <v>0.21036127960000001</v>
      </c>
      <c r="AO273">
        <v>0.21679460219999999</v>
      </c>
      <c r="AP273">
        <v>0.22313229970000001</v>
      </c>
      <c r="AQ273">
        <v>0.2293764885</v>
      </c>
      <c r="AR273">
        <v>0.23552922300000001</v>
      </c>
      <c r="AS273">
        <v>0.2412355598</v>
      </c>
      <c r="AT273">
        <v>0.24687118850000001</v>
      </c>
      <c r="AU273">
        <v>0.25243741520000001</v>
      </c>
      <c r="AV273">
        <v>0.25793551419999999</v>
      </c>
      <c r="AW273">
        <v>0.26336672849999998</v>
      </c>
    </row>
    <row r="274" spans="2:49" x14ac:dyDescent="0.25">
      <c r="B274" t="s">
        <v>373</v>
      </c>
      <c r="C274">
        <v>1.85730666151211E-3</v>
      </c>
      <c r="D274">
        <v>1.85730666151211E-3</v>
      </c>
      <c r="E274">
        <v>1.8573066599999999E-3</v>
      </c>
      <c r="F274">
        <v>2.3029467500000002E-3</v>
      </c>
      <c r="G274">
        <v>2.85551323E-3</v>
      </c>
      <c r="H274">
        <v>3.5406618999999999E-3</v>
      </c>
      <c r="I274">
        <v>4.3902043700000002E-3</v>
      </c>
      <c r="J274">
        <v>5.4435851100000003E-3</v>
      </c>
      <c r="K274">
        <v>6.7497128599999998E-3</v>
      </c>
      <c r="L274">
        <v>8.3692314399999995E-3</v>
      </c>
      <c r="M274">
        <v>1.0377335499999999E-2</v>
      </c>
      <c r="N274">
        <v>1.28672618E-2</v>
      </c>
      <c r="O274">
        <v>1.5169190399999999E-2</v>
      </c>
      <c r="P274">
        <v>1.7843283599999999E-2</v>
      </c>
      <c r="Q274">
        <v>2.0937894499999998E-2</v>
      </c>
      <c r="R274">
        <v>2.45041275E-2</v>
      </c>
      <c r="S274">
        <v>3.6998234300000002E-2</v>
      </c>
      <c r="T274">
        <v>3.8852336899999999E-2</v>
      </c>
      <c r="U274">
        <v>4.0629438699999999E-2</v>
      </c>
      <c r="V274">
        <v>4.23342388E-2</v>
      </c>
      <c r="W274">
        <v>4.4124381099999999E-2</v>
      </c>
      <c r="X274">
        <v>4.5893029000000002E-2</v>
      </c>
      <c r="Y274">
        <v>4.88309522E-2</v>
      </c>
      <c r="Z274">
        <v>5.1719496199999999E-2</v>
      </c>
      <c r="AA274">
        <v>5.4559895599999998E-2</v>
      </c>
      <c r="AB274">
        <v>5.7466874699999997E-2</v>
      </c>
      <c r="AC274">
        <v>6.0326902199999997E-2</v>
      </c>
      <c r="AD274">
        <v>6.7391713300000003E-2</v>
      </c>
      <c r="AE274">
        <v>7.4291736499999997E-2</v>
      </c>
      <c r="AF274">
        <v>8.1032671099999995E-2</v>
      </c>
      <c r="AG274">
        <v>8.7961902800000005E-2</v>
      </c>
      <c r="AH274">
        <v>9.4736072599999999E-2</v>
      </c>
      <c r="AI274">
        <v>0.1016749453</v>
      </c>
      <c r="AJ274">
        <v>0.10847537509999999</v>
      </c>
      <c r="AK274">
        <v>0.11514146460000001</v>
      </c>
      <c r="AL274">
        <v>0.12196178840000001</v>
      </c>
      <c r="AM274">
        <v>0.12865149540000001</v>
      </c>
      <c r="AN274">
        <v>0.1355467216</v>
      </c>
      <c r="AO274">
        <v>0.14233868960000001</v>
      </c>
      <c r="AP274">
        <v>0.14902970169999999</v>
      </c>
      <c r="AQ274">
        <v>0.1556219921</v>
      </c>
      <c r="AR274">
        <v>0.1621177298</v>
      </c>
      <c r="AS274">
        <v>0.16507868149999999</v>
      </c>
      <c r="AT274">
        <v>0.16800294369999999</v>
      </c>
      <c r="AU274">
        <v>0.170891194</v>
      </c>
      <c r="AV274">
        <v>0.17374409360000001</v>
      </c>
      <c r="AW274">
        <v>0.1765622875</v>
      </c>
    </row>
    <row r="275" spans="2:49" x14ac:dyDescent="0.25">
      <c r="B275" t="s">
        <v>374</v>
      </c>
      <c r="C275">
        <v>9.2848272947954696E-2</v>
      </c>
      <c r="D275">
        <v>9.2848272947954599E-2</v>
      </c>
      <c r="E275">
        <v>9.2848272900000001E-2</v>
      </c>
      <c r="F275">
        <v>9.2738145600000002E-2</v>
      </c>
      <c r="G275">
        <v>9.2628149000000007E-2</v>
      </c>
      <c r="H275">
        <v>9.2518282699999996E-2</v>
      </c>
      <c r="I275">
        <v>9.2408546800000005E-2</v>
      </c>
      <c r="J275">
        <v>9.2298941100000004E-2</v>
      </c>
      <c r="K275">
        <v>9.2189465400000004E-2</v>
      </c>
      <c r="L275">
        <v>9.2080119500000002E-2</v>
      </c>
      <c r="M275">
        <v>9.1970903300000004E-2</v>
      </c>
      <c r="N275">
        <v>9.1861816600000007E-2</v>
      </c>
      <c r="O275">
        <v>9.5526416500000003E-2</v>
      </c>
      <c r="P275">
        <v>9.9116978100000003E-2</v>
      </c>
      <c r="Q275">
        <v>0.1025931762</v>
      </c>
      <c r="R275">
        <v>0.1059099842</v>
      </c>
      <c r="S275">
        <v>0.10258601320000001</v>
      </c>
      <c r="T275">
        <v>0.1077269341</v>
      </c>
      <c r="U275">
        <v>0.11265435259999999</v>
      </c>
      <c r="V275">
        <v>0.11738129849999999</v>
      </c>
      <c r="W275">
        <v>0.1124973816</v>
      </c>
      <c r="X275">
        <v>0.1076721065</v>
      </c>
      <c r="Y275">
        <v>0.1064289512</v>
      </c>
      <c r="Z275">
        <v>0.10520669019999999</v>
      </c>
      <c r="AA275">
        <v>0.1040048011</v>
      </c>
      <c r="AB275">
        <v>0.1031054297</v>
      </c>
      <c r="AC275">
        <v>0.1022205843</v>
      </c>
      <c r="AD275">
        <v>0.10204557910000001</v>
      </c>
      <c r="AE275">
        <v>0.1018746559</v>
      </c>
      <c r="AF275">
        <v>0.10170767360000001</v>
      </c>
      <c r="AG275">
        <v>0.10154411570000001</v>
      </c>
      <c r="AH275">
        <v>0.101384218</v>
      </c>
      <c r="AI275">
        <v>0.1012243929</v>
      </c>
      <c r="AJ275">
        <v>0.1010677566</v>
      </c>
      <c r="AK275">
        <v>0.1009142147</v>
      </c>
      <c r="AL275">
        <v>0.1007616802</v>
      </c>
      <c r="AM275">
        <v>0.10061206690000001</v>
      </c>
      <c r="AN275">
        <v>0.1004634444</v>
      </c>
      <c r="AO275">
        <v>0.10031704769999999</v>
      </c>
      <c r="AP275">
        <v>0.1001728269</v>
      </c>
      <c r="AQ275">
        <v>0.1000307341</v>
      </c>
      <c r="AR275">
        <v>9.9890722400000007E-2</v>
      </c>
      <c r="AS275">
        <v>9.9485071199999997E-2</v>
      </c>
      <c r="AT275">
        <v>9.9084446500000006E-2</v>
      </c>
      <c r="AU275">
        <v>9.8688755399999994E-2</v>
      </c>
      <c r="AV275">
        <v>9.8297907300000001E-2</v>
      </c>
      <c r="AW275">
        <v>9.7911814E-2</v>
      </c>
    </row>
    <row r="276" spans="2:49" x14ac:dyDescent="0.25">
      <c r="B276" t="s">
        <v>375</v>
      </c>
      <c r="C276">
        <v>6.0146533669896496E-3</v>
      </c>
      <c r="D276">
        <v>6.0146533669896496E-3</v>
      </c>
      <c r="E276">
        <v>6.0146533700000003E-3</v>
      </c>
      <c r="F276">
        <v>6.2696692400000002E-3</v>
      </c>
      <c r="G276">
        <v>6.5354975499999999E-3</v>
      </c>
      <c r="H276">
        <v>6.8125967500000002E-3</v>
      </c>
      <c r="I276">
        <v>7.1014447E-3</v>
      </c>
      <c r="J276">
        <v>7.4025395400000001E-3</v>
      </c>
      <c r="K276">
        <v>7.7164005299999996E-3</v>
      </c>
      <c r="L276">
        <v>8.0435689499999997E-3</v>
      </c>
      <c r="M276">
        <v>8.3846090100000003E-3</v>
      </c>
      <c r="N276">
        <v>8.7401088599999999E-3</v>
      </c>
      <c r="O276">
        <v>1.01335816E-2</v>
      </c>
      <c r="P276">
        <v>1.17231739E-2</v>
      </c>
      <c r="Q276">
        <v>1.35292368E-2</v>
      </c>
      <c r="R276">
        <v>1.55721794E-2</v>
      </c>
      <c r="S276">
        <v>1.21941333E-2</v>
      </c>
      <c r="T276">
        <v>1.5992557300000002E-2</v>
      </c>
      <c r="U276">
        <v>1.9633232899999999E-2</v>
      </c>
      <c r="V276">
        <v>2.3125786999999998E-2</v>
      </c>
      <c r="W276">
        <v>2.2938324199999999E-2</v>
      </c>
      <c r="X276">
        <v>2.2753112200000002E-2</v>
      </c>
      <c r="Y276">
        <v>2.3450525400000002E-2</v>
      </c>
      <c r="Z276">
        <v>2.4136216700000001E-2</v>
      </c>
      <c r="AA276">
        <v>2.4810479399999998E-2</v>
      </c>
      <c r="AB276">
        <v>2.5509093699999999E-2</v>
      </c>
      <c r="AC276">
        <v>2.6196424400000001E-2</v>
      </c>
      <c r="AD276">
        <v>2.63697988E-2</v>
      </c>
      <c r="AE276">
        <v>2.6539129299999999E-2</v>
      </c>
      <c r="AF276">
        <v>2.6704555599999999E-2</v>
      </c>
      <c r="AG276">
        <v>2.68785959E-2</v>
      </c>
      <c r="AH276">
        <v>2.7048741599999999E-2</v>
      </c>
      <c r="AI276">
        <v>2.8524035100000001E-2</v>
      </c>
      <c r="AJ276">
        <v>2.9969893800000001E-2</v>
      </c>
      <c r="AK276">
        <v>3.1387190099999997E-2</v>
      </c>
      <c r="AL276">
        <v>3.2843363899999999E-2</v>
      </c>
      <c r="AM276">
        <v>3.4271650399999999E-2</v>
      </c>
      <c r="AN276">
        <v>3.4501410400000002E-2</v>
      </c>
      <c r="AO276">
        <v>3.4727729800000003E-2</v>
      </c>
      <c r="AP276">
        <v>3.4950685099999997E-2</v>
      </c>
      <c r="AQ276">
        <v>3.51703508E-2</v>
      </c>
      <c r="AR276">
        <v>3.5386799300000001E-2</v>
      </c>
      <c r="AS276">
        <v>3.5653547299999998E-2</v>
      </c>
      <c r="AT276">
        <v>3.5916990099999997E-2</v>
      </c>
      <c r="AU276">
        <v>3.6177188499999999E-2</v>
      </c>
      <c r="AV276">
        <v>3.6434202300000003E-2</v>
      </c>
      <c r="AW276">
        <v>3.66880895E-2</v>
      </c>
    </row>
    <row r="277" spans="2:49" x14ac:dyDescent="0.25">
      <c r="B277" t="s">
        <v>376</v>
      </c>
      <c r="C277">
        <v>0.92287069498865704</v>
      </c>
      <c r="D277">
        <v>0.92287069498865704</v>
      </c>
      <c r="E277">
        <v>0.92285345399999996</v>
      </c>
      <c r="F277">
        <v>0.91580034509999997</v>
      </c>
      <c r="G277">
        <v>0.90892120880000005</v>
      </c>
      <c r="H277">
        <v>0.90182099569999996</v>
      </c>
      <c r="I277">
        <v>0.89502773629999999</v>
      </c>
      <c r="J277">
        <v>0.88831503030000003</v>
      </c>
      <c r="K277">
        <v>0.88167422770000003</v>
      </c>
      <c r="L277">
        <v>0.87507793840000003</v>
      </c>
      <c r="M277">
        <v>0.86844089150000003</v>
      </c>
      <c r="N277">
        <v>0.86180687919999999</v>
      </c>
      <c r="O277">
        <v>0.83691506230000001</v>
      </c>
      <c r="P277">
        <v>0.80739077049999997</v>
      </c>
      <c r="Q277">
        <v>0.77289297359999998</v>
      </c>
      <c r="R277">
        <v>0.73287770029999999</v>
      </c>
      <c r="S277">
        <v>0.70217569199999996</v>
      </c>
      <c r="T277">
        <v>0.69974554330000005</v>
      </c>
      <c r="U277">
        <v>0.69715705240000003</v>
      </c>
      <c r="V277">
        <v>0.69458761329999996</v>
      </c>
      <c r="W277">
        <v>0.68790611779999999</v>
      </c>
      <c r="X277">
        <v>0.68121709630000005</v>
      </c>
      <c r="Y277">
        <v>0.67481793320000005</v>
      </c>
      <c r="Z277">
        <v>0.66852395229999995</v>
      </c>
      <c r="AA277">
        <v>0.66231130140000005</v>
      </c>
      <c r="AB277">
        <v>0.65599270649999997</v>
      </c>
      <c r="AC277">
        <v>0.64971661810000003</v>
      </c>
      <c r="AD277">
        <v>0.64425900140000003</v>
      </c>
      <c r="AE277">
        <v>0.63894396769999995</v>
      </c>
      <c r="AF277">
        <v>0.63371624090000001</v>
      </c>
      <c r="AG277">
        <v>0.62842332469999995</v>
      </c>
      <c r="AH277">
        <v>0.62318509259999999</v>
      </c>
      <c r="AI277">
        <v>0.62103783140000002</v>
      </c>
      <c r="AJ277">
        <v>0.61890395549999999</v>
      </c>
      <c r="AK277">
        <v>0.6167784811</v>
      </c>
      <c r="AL277">
        <v>0.61460997589999999</v>
      </c>
      <c r="AM277">
        <v>0.61245657909999995</v>
      </c>
      <c r="AN277">
        <v>0.60965705869999998</v>
      </c>
      <c r="AO277">
        <v>0.60686846449999998</v>
      </c>
      <c r="AP277">
        <v>0.6040914946</v>
      </c>
      <c r="AQ277">
        <v>0.60132193</v>
      </c>
      <c r="AR277">
        <v>0.59856783739999997</v>
      </c>
      <c r="AS277">
        <v>0.5957285188</v>
      </c>
      <c r="AT277">
        <v>0.59288248570000002</v>
      </c>
      <c r="AU277">
        <v>0.59003440579999999</v>
      </c>
      <c r="AV277">
        <v>0.58718347989999997</v>
      </c>
      <c r="AW277">
        <v>0.58430665209999999</v>
      </c>
    </row>
    <row r="278" spans="2:49" x14ac:dyDescent="0.25">
      <c r="B278" t="s">
        <v>377</v>
      </c>
      <c r="C278">
        <v>4.1245617653124303E-2</v>
      </c>
      <c r="D278">
        <v>4.1245617653124303E-2</v>
      </c>
      <c r="E278">
        <v>4.1254837400000001E-2</v>
      </c>
      <c r="F278">
        <v>4.7474178300000003E-2</v>
      </c>
      <c r="G278">
        <v>5.3373629700000001E-2</v>
      </c>
      <c r="H278">
        <v>5.9166886699999997E-2</v>
      </c>
      <c r="I278">
        <v>6.4519893600000003E-2</v>
      </c>
      <c r="J278">
        <v>6.9541581000000005E-2</v>
      </c>
      <c r="K278">
        <v>7.4210763099999896E-2</v>
      </c>
      <c r="L278">
        <v>7.8514808399999997E-2</v>
      </c>
      <c r="M278">
        <v>8.2473338600000001E-2</v>
      </c>
      <c r="N278">
        <v>8.6019352699999996E-2</v>
      </c>
      <c r="O278">
        <v>0.1092374599</v>
      </c>
      <c r="P278">
        <v>0.1374960536</v>
      </c>
      <c r="Q278">
        <v>0.17125810499999999</v>
      </c>
      <c r="R278">
        <v>0.21108880529999999</v>
      </c>
      <c r="S278">
        <v>0.18306893220000001</v>
      </c>
      <c r="T278">
        <v>0.1886772669</v>
      </c>
      <c r="U278">
        <v>0.19429140210000001</v>
      </c>
      <c r="V278">
        <v>0.19980681480000001</v>
      </c>
      <c r="W278">
        <v>0.2005335986</v>
      </c>
      <c r="X278">
        <v>0.2012139919</v>
      </c>
      <c r="Y278">
        <v>0.2036980581</v>
      </c>
      <c r="Z278">
        <v>0.20611436929999999</v>
      </c>
      <c r="AA278">
        <v>0.2084791795</v>
      </c>
      <c r="AB278">
        <v>0.21082407</v>
      </c>
      <c r="AC278">
        <v>0.21314371870000001</v>
      </c>
      <c r="AD278">
        <v>0.21567389610000001</v>
      </c>
      <c r="AE278">
        <v>0.21812408790000001</v>
      </c>
      <c r="AF278">
        <v>0.22052811180000001</v>
      </c>
      <c r="AG278">
        <v>0.22290180000000001</v>
      </c>
      <c r="AH278">
        <v>0.22524992620000001</v>
      </c>
      <c r="AI278">
        <v>0.22548091100000001</v>
      </c>
      <c r="AJ278">
        <v>0.22571089420000001</v>
      </c>
      <c r="AK278">
        <v>0.22594273810000001</v>
      </c>
      <c r="AL278">
        <v>0.2261584381</v>
      </c>
      <c r="AM278">
        <v>0.2263720742</v>
      </c>
      <c r="AN278">
        <v>0.2270983869</v>
      </c>
      <c r="AO278">
        <v>0.22782142990000001</v>
      </c>
      <c r="AP278">
        <v>0.2285407938</v>
      </c>
      <c r="AQ278">
        <v>0.2292589032</v>
      </c>
      <c r="AR278">
        <v>0.2299711079</v>
      </c>
      <c r="AS278">
        <v>0.22975040360000001</v>
      </c>
      <c r="AT278">
        <v>0.22953085240000001</v>
      </c>
      <c r="AU278">
        <v>0.2293098032</v>
      </c>
      <c r="AV278">
        <v>0.2290877214</v>
      </c>
      <c r="AW278">
        <v>0.22887731250000001</v>
      </c>
    </row>
    <row r="279" spans="2:49" x14ac:dyDescent="0.25">
      <c r="B279" t="s">
        <v>378</v>
      </c>
      <c r="C279">
        <v>5.1557022066405396E-3</v>
      </c>
      <c r="D279">
        <v>5.1557022066405396E-3</v>
      </c>
      <c r="E279">
        <v>5.1568546799999997E-3</v>
      </c>
      <c r="F279">
        <v>4.8228147400000004E-3</v>
      </c>
      <c r="G279">
        <v>4.5045955199999998E-3</v>
      </c>
      <c r="H279">
        <v>4.2200412099999999E-3</v>
      </c>
      <c r="I279">
        <v>3.9431136599999998E-3</v>
      </c>
      <c r="J279">
        <v>3.6839219E-3</v>
      </c>
      <c r="K279">
        <v>3.44166228E-3</v>
      </c>
      <c r="L279">
        <v>3.2159402399999999E-3</v>
      </c>
      <c r="M279">
        <v>3.0074394299999998E-3</v>
      </c>
      <c r="N279">
        <v>2.81349219E-3</v>
      </c>
      <c r="O279">
        <v>2.7293757999999999E-3</v>
      </c>
      <c r="P279">
        <v>2.6243646300000002E-3</v>
      </c>
      <c r="Q279">
        <v>2.4970502099999998E-3</v>
      </c>
      <c r="R279">
        <v>2.3511673499999998E-3</v>
      </c>
      <c r="S279">
        <v>1.0238318099999999E-2</v>
      </c>
      <c r="T279">
        <v>9.5606128799999995E-3</v>
      </c>
      <c r="U279">
        <v>8.90528537E-3</v>
      </c>
      <c r="V279">
        <v>8.2654012300000003E-3</v>
      </c>
      <c r="W279">
        <v>1.06253132E-2</v>
      </c>
      <c r="X279">
        <v>1.30161112E-2</v>
      </c>
      <c r="Y279">
        <v>1.3006368500000001E-2</v>
      </c>
      <c r="Z279">
        <v>1.29920933E-2</v>
      </c>
      <c r="AA279">
        <v>1.29744684E-2</v>
      </c>
      <c r="AB279">
        <v>1.2951283799999999E-2</v>
      </c>
      <c r="AC279">
        <v>1.2926637E-2</v>
      </c>
      <c r="AD279">
        <v>1.3398274599999999E-2</v>
      </c>
      <c r="AE279">
        <v>1.3862335199999999E-2</v>
      </c>
      <c r="AF279">
        <v>1.43207961E-2</v>
      </c>
      <c r="AG279">
        <v>1.4777754299999999E-2</v>
      </c>
      <c r="AH279">
        <v>1.5230310699999999E-2</v>
      </c>
      <c r="AI279">
        <v>1.5801173200000001E-2</v>
      </c>
      <c r="AJ279">
        <v>1.6368275599999999E-2</v>
      </c>
      <c r="AK279">
        <v>1.6931873100000001E-2</v>
      </c>
      <c r="AL279">
        <v>1.7502143000000001E-2</v>
      </c>
      <c r="AM279">
        <v>1.8068690299999999E-2</v>
      </c>
      <c r="AN279">
        <v>1.8576965899999999E-2</v>
      </c>
      <c r="AO279">
        <v>1.9083438500000001E-2</v>
      </c>
      <c r="AP279">
        <v>1.95880763E-2</v>
      </c>
      <c r="AQ279">
        <v>2.0091092500000001E-2</v>
      </c>
      <c r="AR279">
        <v>2.0592085400000001E-2</v>
      </c>
      <c r="AS279">
        <v>2.09963297E-2</v>
      </c>
      <c r="AT279">
        <v>2.14012955E-2</v>
      </c>
      <c r="AU279">
        <v>2.1806740099999999E-2</v>
      </c>
      <c r="AV279">
        <v>2.22127035E-2</v>
      </c>
      <c r="AW279">
        <v>2.26204388E-2</v>
      </c>
    </row>
    <row r="280" spans="2:49" x14ac:dyDescent="0.25">
      <c r="B280" t="s">
        <v>379</v>
      </c>
      <c r="C280">
        <v>1.5260878531656001E-2</v>
      </c>
      <c r="D280">
        <v>1.5260878531656001E-2</v>
      </c>
      <c r="E280">
        <v>1.52642899E-2</v>
      </c>
      <c r="F280">
        <v>1.4960673799999999E-2</v>
      </c>
      <c r="G280">
        <v>1.4644186E-2</v>
      </c>
      <c r="H280">
        <v>1.4377553499999999E-2</v>
      </c>
      <c r="I280">
        <v>1.4078826500000001E-2</v>
      </c>
      <c r="J280">
        <v>1.3784672099999999E-2</v>
      </c>
      <c r="K280">
        <v>1.34962508E-2</v>
      </c>
      <c r="L280">
        <v>1.32163557E-2</v>
      </c>
      <c r="M280">
        <v>1.2952676E-2</v>
      </c>
      <c r="N280">
        <v>1.26989318E-2</v>
      </c>
      <c r="O280">
        <v>1.27405673E-2</v>
      </c>
      <c r="P280">
        <v>1.2669327500000001E-2</v>
      </c>
      <c r="Q280">
        <v>1.24669616E-2</v>
      </c>
      <c r="R280">
        <v>1.21400603E-2</v>
      </c>
      <c r="S280">
        <v>3.4476534699999999E-2</v>
      </c>
      <c r="T280">
        <v>3.0105274099999999E-2</v>
      </c>
      <c r="U280">
        <v>2.5855842600000001E-2</v>
      </c>
      <c r="V280">
        <v>2.1702595099999999E-2</v>
      </c>
      <c r="W280">
        <v>2.2050617299999999E-2</v>
      </c>
      <c r="X280">
        <v>2.2397389300000001E-2</v>
      </c>
      <c r="Y280">
        <v>2.24162241E-2</v>
      </c>
      <c r="Z280">
        <v>2.2427290799999999E-2</v>
      </c>
      <c r="AA280">
        <v>2.24325974E-2</v>
      </c>
      <c r="AB280">
        <v>2.2419703700000002E-2</v>
      </c>
      <c r="AC280">
        <v>2.24042645E-2</v>
      </c>
      <c r="AD280">
        <v>2.2240525600000002E-2</v>
      </c>
      <c r="AE280">
        <v>2.2072060500000001E-2</v>
      </c>
      <c r="AF280">
        <v>2.1902523399999999E-2</v>
      </c>
      <c r="AG280">
        <v>2.1729765099999999E-2</v>
      </c>
      <c r="AH280">
        <v>2.1558167E-2</v>
      </c>
      <c r="AI280">
        <v>2.1457476400000002E-2</v>
      </c>
      <c r="AJ280">
        <v>2.1357506500000002E-2</v>
      </c>
      <c r="AK280">
        <v>2.12585177E-2</v>
      </c>
      <c r="AL280">
        <v>2.1159258399999999E-2</v>
      </c>
      <c r="AM280">
        <v>2.1060574799999999E-2</v>
      </c>
      <c r="AN280">
        <v>2.1005230699999999E-2</v>
      </c>
      <c r="AO280">
        <v>2.0950003299999999E-2</v>
      </c>
      <c r="AP280">
        <v>2.0894854399999999E-2</v>
      </c>
      <c r="AQ280">
        <v>2.0840003999999999E-2</v>
      </c>
      <c r="AR280">
        <v>2.0785028000000001E-2</v>
      </c>
      <c r="AS280">
        <v>2.0792974799999999E-2</v>
      </c>
      <c r="AT280">
        <v>2.08010665E-2</v>
      </c>
      <c r="AU280">
        <v>2.0809063199999998E-2</v>
      </c>
      <c r="AV280">
        <v>2.0817006700000001E-2</v>
      </c>
      <c r="AW280">
        <v>2.0826053099999998E-2</v>
      </c>
    </row>
    <row r="281" spans="2:49" x14ac:dyDescent="0.25">
      <c r="B281" t="s">
        <v>380</v>
      </c>
      <c r="C281">
        <v>5.1557022066405396E-3</v>
      </c>
      <c r="D281">
        <v>5.1557022066405396E-3</v>
      </c>
      <c r="E281">
        <v>5.1568546799999997E-3</v>
      </c>
      <c r="F281">
        <v>5.3427632800000001E-3</v>
      </c>
      <c r="G281">
        <v>5.5282351399999997E-3</v>
      </c>
      <c r="H281">
        <v>5.7373685999999998E-3</v>
      </c>
      <c r="I281">
        <v>5.9388274799999996E-3</v>
      </c>
      <c r="J281">
        <v>6.14663156E-3</v>
      </c>
      <c r="K281">
        <v>6.3615123200000002E-3</v>
      </c>
      <c r="L281">
        <v>6.5851465399999996E-3</v>
      </c>
      <c r="M281">
        <v>6.8221256899999999E-3</v>
      </c>
      <c r="N281">
        <v>7.0702357499999998E-3</v>
      </c>
      <c r="O281">
        <v>7.3419761700000002E-3</v>
      </c>
      <c r="P281">
        <v>7.5567536300000003E-3</v>
      </c>
      <c r="Q281">
        <v>7.69661596E-3</v>
      </c>
      <c r="R281">
        <v>7.7574241300000001E-3</v>
      </c>
      <c r="S281">
        <v>8.95386523E-3</v>
      </c>
      <c r="T281">
        <v>8.6552727100000001E-3</v>
      </c>
      <c r="U281">
        <v>8.3697082600000007E-3</v>
      </c>
      <c r="V281">
        <v>8.0914304999999999E-3</v>
      </c>
      <c r="W281">
        <v>8.2348208699999995E-3</v>
      </c>
      <c r="X281">
        <v>8.3779371799999995E-3</v>
      </c>
      <c r="Y281">
        <v>8.4727409600000008E-3</v>
      </c>
      <c r="Z281">
        <v>8.5647160599999998E-3</v>
      </c>
      <c r="AA281">
        <v>8.6545458900000004E-3</v>
      </c>
      <c r="AB281">
        <v>8.7402201700000001E-3</v>
      </c>
      <c r="AC281">
        <v>8.8248540900000005E-3</v>
      </c>
      <c r="AD281">
        <v>8.7674825999999994E-3</v>
      </c>
      <c r="AE281">
        <v>8.7081885099999905E-3</v>
      </c>
      <c r="AF281">
        <v>8.6484094399999906E-3</v>
      </c>
      <c r="AG281">
        <v>8.5877774199999996E-3</v>
      </c>
      <c r="AH281">
        <v>8.52753482E-3</v>
      </c>
      <c r="AI281">
        <v>8.4934405100000002E-3</v>
      </c>
      <c r="AJ281">
        <v>8.4595931499999999E-3</v>
      </c>
      <c r="AK281">
        <v>8.4260963599999995E-3</v>
      </c>
      <c r="AL281">
        <v>8.3931962700000001E-3</v>
      </c>
      <c r="AM281">
        <v>8.3604828699999998E-3</v>
      </c>
      <c r="AN281">
        <v>8.3472990800000004E-3</v>
      </c>
      <c r="AO281">
        <v>8.3341315399999994E-3</v>
      </c>
      <c r="AP281">
        <v>8.3209650399999995E-3</v>
      </c>
      <c r="AQ281">
        <v>8.3078874E-3</v>
      </c>
      <c r="AR281">
        <v>8.2947295699999906E-3</v>
      </c>
      <c r="AS281">
        <v>8.3016431699999907E-3</v>
      </c>
      <c r="AT281">
        <v>8.3086200400000008E-3</v>
      </c>
      <c r="AU281">
        <v>8.3155643900000003E-3</v>
      </c>
      <c r="AV281">
        <v>8.3224929299999997E-3</v>
      </c>
      <c r="AW281">
        <v>8.3298679899999999E-3</v>
      </c>
    </row>
    <row r="282" spans="2:49" x14ac:dyDescent="0.25">
      <c r="B282" t="s">
        <v>381</v>
      </c>
      <c r="C282">
        <v>1.0311404413280999E-2</v>
      </c>
      <c r="D282">
        <v>1.0311404413280999E-2</v>
      </c>
      <c r="E282">
        <v>1.0313709399999999E-2</v>
      </c>
      <c r="F282">
        <v>1.15992248E-2</v>
      </c>
      <c r="G282">
        <v>1.30281449E-2</v>
      </c>
      <c r="H282">
        <v>1.46771544E-2</v>
      </c>
      <c r="I282">
        <v>1.6491602500000001E-2</v>
      </c>
      <c r="J282">
        <v>1.8528163199999999E-2</v>
      </c>
      <c r="K282">
        <v>2.0815583799999999E-2</v>
      </c>
      <c r="L282">
        <v>2.3389810699999999E-2</v>
      </c>
      <c r="M282">
        <v>2.63035288E-2</v>
      </c>
      <c r="N282">
        <v>2.95911084E-2</v>
      </c>
      <c r="O282">
        <v>3.1035558500000001E-2</v>
      </c>
      <c r="P282">
        <v>3.2262730099999998E-2</v>
      </c>
      <c r="Q282">
        <v>3.3188293600000002E-2</v>
      </c>
      <c r="R282">
        <v>3.3784842599999997E-2</v>
      </c>
      <c r="S282">
        <v>6.1086657799999999E-2</v>
      </c>
      <c r="T282">
        <v>6.3256030099999999E-2</v>
      </c>
      <c r="U282">
        <v>6.5420709199999996E-2</v>
      </c>
      <c r="V282">
        <v>6.7546145099999996E-2</v>
      </c>
      <c r="W282">
        <v>7.0649532299999998E-2</v>
      </c>
      <c r="X282">
        <v>7.3777474100000004E-2</v>
      </c>
      <c r="Y282">
        <v>7.7588675100000004E-2</v>
      </c>
      <c r="Z282">
        <v>8.1377578300000003E-2</v>
      </c>
      <c r="AA282">
        <v>8.5147907300000006E-2</v>
      </c>
      <c r="AB282">
        <v>8.9072015800000001E-2</v>
      </c>
      <c r="AC282">
        <v>9.2983907500000004E-2</v>
      </c>
      <c r="AD282">
        <v>9.5660819699999997E-2</v>
      </c>
      <c r="AE282">
        <v>9.8289360100000001E-2</v>
      </c>
      <c r="AF282">
        <v>0.1008839183</v>
      </c>
      <c r="AG282">
        <v>0.1035795784</v>
      </c>
      <c r="AH282">
        <v>0.1062489687</v>
      </c>
      <c r="AI282">
        <v>0.1077291675</v>
      </c>
      <c r="AJ282">
        <v>0.10919977509999999</v>
      </c>
      <c r="AK282">
        <v>0.1106622937</v>
      </c>
      <c r="AL282">
        <v>0.1121769883</v>
      </c>
      <c r="AM282">
        <v>0.11368159880000001</v>
      </c>
      <c r="AN282">
        <v>0.11531505879999999</v>
      </c>
      <c r="AO282">
        <v>0.1169425322</v>
      </c>
      <c r="AP282">
        <v>0.11856381589999999</v>
      </c>
      <c r="AQ282">
        <v>0.12018018279999999</v>
      </c>
      <c r="AR282">
        <v>0.1217892117</v>
      </c>
      <c r="AS282">
        <v>0.12443013</v>
      </c>
      <c r="AT282">
        <v>0.12707567980000001</v>
      </c>
      <c r="AU282">
        <v>0.1297244233</v>
      </c>
      <c r="AV282">
        <v>0.1323765955</v>
      </c>
      <c r="AW282">
        <v>0.13503967550000001</v>
      </c>
    </row>
    <row r="283" spans="2:49" x14ac:dyDescent="0.25">
      <c r="B283" t="s">
        <v>382</v>
      </c>
      <c r="C283">
        <v>0.99172610111270199</v>
      </c>
      <c r="D283">
        <v>0.99172610111270199</v>
      </c>
      <c r="E283">
        <v>0.99172610110000003</v>
      </c>
      <c r="F283">
        <v>0.98692243619999998</v>
      </c>
      <c r="G283">
        <v>0.98214203899999997</v>
      </c>
      <c r="H283">
        <v>0.97738479680000001</v>
      </c>
      <c r="I283">
        <v>0.97265059740000004</v>
      </c>
      <c r="J283">
        <v>0.96793932930000004</v>
      </c>
      <c r="K283">
        <v>0.96325088140000004</v>
      </c>
      <c r="L283">
        <v>0.95858514299999997</v>
      </c>
      <c r="M283">
        <v>0.95394200429999998</v>
      </c>
      <c r="N283">
        <v>0.94932135579999999</v>
      </c>
      <c r="O283">
        <v>0.94649834600000005</v>
      </c>
      <c r="P283">
        <v>0.94352743750000001</v>
      </c>
      <c r="Q283">
        <v>0.94040194440000002</v>
      </c>
      <c r="R283">
        <v>0.93711499880000004</v>
      </c>
      <c r="S283">
        <v>0.95161573820000001</v>
      </c>
      <c r="T283">
        <v>0.94863721099999998</v>
      </c>
      <c r="U283">
        <v>0.94569023600000002</v>
      </c>
      <c r="V283">
        <v>0.94277431450000004</v>
      </c>
      <c r="W283">
        <v>0.94096855940000002</v>
      </c>
      <c r="X283">
        <v>0.93914802249999996</v>
      </c>
      <c r="Y283">
        <v>0.93915106670000004</v>
      </c>
      <c r="Z283">
        <v>0.93915429120000005</v>
      </c>
      <c r="AA283">
        <v>0.93915771260000003</v>
      </c>
      <c r="AB283">
        <v>0.93914282400000004</v>
      </c>
      <c r="AC283">
        <v>0.93912696520000005</v>
      </c>
      <c r="AD283">
        <v>0.93917792330000005</v>
      </c>
      <c r="AE283">
        <v>0.93923165669999997</v>
      </c>
      <c r="AF283">
        <v>0.9392883984</v>
      </c>
      <c r="AG283">
        <v>0.93933993189999998</v>
      </c>
      <c r="AH283">
        <v>0.93939452649999999</v>
      </c>
      <c r="AI283">
        <v>0.93936840190000004</v>
      </c>
      <c r="AJ283">
        <v>0.93934093090000004</v>
      </c>
      <c r="AK283">
        <v>0.93931200660000003</v>
      </c>
      <c r="AL283">
        <v>0.93929188559999999</v>
      </c>
      <c r="AM283">
        <v>0.93927064110000003</v>
      </c>
      <c r="AN283">
        <v>0.93905184689999999</v>
      </c>
      <c r="AO283">
        <v>0.93882460950000002</v>
      </c>
      <c r="AP283">
        <v>0.93858843049999996</v>
      </c>
      <c r="AQ283">
        <v>0.93834277150000001</v>
      </c>
      <c r="AR283">
        <v>0.93808705020000005</v>
      </c>
      <c r="AS283">
        <v>0.93778548299999998</v>
      </c>
      <c r="AT283">
        <v>0.93747725920000002</v>
      </c>
      <c r="AU283">
        <v>0.93716215570000005</v>
      </c>
      <c r="AV283">
        <v>0.93683993970000001</v>
      </c>
      <c r="AW283">
        <v>0.93651036759999995</v>
      </c>
    </row>
    <row r="284" spans="2:49" x14ac:dyDescent="0.25">
      <c r="B284" t="s">
        <v>383</v>
      </c>
      <c r="C284">
        <v>0.91950930808135101</v>
      </c>
      <c r="D284">
        <v>0.91950930808135101</v>
      </c>
      <c r="E284">
        <v>0.91950930809999998</v>
      </c>
      <c r="F284">
        <v>0.91215096689999997</v>
      </c>
      <c r="G284">
        <v>0.90485151050000001</v>
      </c>
      <c r="H284">
        <v>0.89761046779999998</v>
      </c>
      <c r="I284">
        <v>0.89042737130000005</v>
      </c>
      <c r="J284">
        <v>0.88330175730000005</v>
      </c>
      <c r="K284">
        <v>0.87623316569999998</v>
      </c>
      <c r="L284">
        <v>0.86922114029999997</v>
      </c>
      <c r="M284">
        <v>0.86226522839999997</v>
      </c>
      <c r="N284">
        <v>0.85536498090000002</v>
      </c>
      <c r="O284">
        <v>0.82919865599999998</v>
      </c>
      <c r="P284">
        <v>0.79785612839999998</v>
      </c>
      <c r="Q284">
        <v>0.76080142579999999</v>
      </c>
      <c r="R284">
        <v>0.71772633799999996</v>
      </c>
      <c r="S284">
        <v>0.68442251590000003</v>
      </c>
      <c r="T284">
        <v>0.68128557830000003</v>
      </c>
      <c r="U284">
        <v>0.67821213570000005</v>
      </c>
      <c r="V284">
        <v>0.67520027940000005</v>
      </c>
      <c r="W284">
        <v>0.66826373350000001</v>
      </c>
      <c r="X284">
        <v>0.66123277800000002</v>
      </c>
      <c r="Y284">
        <v>0.65443644909999998</v>
      </c>
      <c r="Z284">
        <v>0.64762958530000003</v>
      </c>
      <c r="AA284">
        <v>0.64081216200000002</v>
      </c>
      <c r="AB284">
        <v>0.63381081480000001</v>
      </c>
      <c r="AC284">
        <v>0.62680164090000001</v>
      </c>
      <c r="AD284">
        <v>0.62072292949999996</v>
      </c>
      <c r="AE284">
        <v>0.61468461139999997</v>
      </c>
      <c r="AF284">
        <v>0.60868628530000002</v>
      </c>
      <c r="AG284">
        <v>0.60258668010000005</v>
      </c>
      <c r="AH284">
        <v>0.59652857429999995</v>
      </c>
      <c r="AI284">
        <v>0.59378327620000004</v>
      </c>
      <c r="AJ284">
        <v>0.59105026370000002</v>
      </c>
      <c r="AK284">
        <v>0.58832945469999998</v>
      </c>
      <c r="AL284">
        <v>0.58555966999999998</v>
      </c>
      <c r="AM284">
        <v>0.58280186329999994</v>
      </c>
      <c r="AN284">
        <v>0.57930420520000003</v>
      </c>
      <c r="AO284">
        <v>0.57581047640000005</v>
      </c>
      <c r="AP284">
        <v>0.57232066999999998</v>
      </c>
      <c r="AQ284">
        <v>0.56883477959999995</v>
      </c>
      <c r="AR284">
        <v>0.56535279859999998</v>
      </c>
      <c r="AS284">
        <v>0.56177929579999997</v>
      </c>
      <c r="AT284">
        <v>0.55819244999999995</v>
      </c>
      <c r="AU284">
        <v>0.55459218639999996</v>
      </c>
      <c r="AV284">
        <v>0.55097842949999998</v>
      </c>
      <c r="AW284">
        <v>0.54735110340000004</v>
      </c>
    </row>
    <row r="285" spans="2:49" x14ac:dyDescent="0.25">
      <c r="B285" t="s">
        <v>504</v>
      </c>
      <c r="C285">
        <v>383714635.27038902</v>
      </c>
      <c r="D285">
        <v>389875297.85567099</v>
      </c>
      <c r="E285">
        <v>396134871.89999998</v>
      </c>
      <c r="F285">
        <v>412015962.30000001</v>
      </c>
      <c r="G285">
        <v>421142212.10000002</v>
      </c>
      <c r="H285">
        <v>439537486.80000001</v>
      </c>
      <c r="I285">
        <v>454174313.39999998</v>
      </c>
      <c r="J285">
        <v>471398228.10000002</v>
      </c>
      <c r="K285">
        <v>493295712.30000001</v>
      </c>
      <c r="L285">
        <v>519357854.80000001</v>
      </c>
      <c r="M285">
        <v>549571059</v>
      </c>
      <c r="N285">
        <v>565396615.60000002</v>
      </c>
      <c r="O285">
        <v>564683210.29999995</v>
      </c>
      <c r="P285">
        <v>564402753.60000002</v>
      </c>
      <c r="Q285">
        <v>563171617.29999995</v>
      </c>
      <c r="R285">
        <v>562964885.29999995</v>
      </c>
      <c r="S285">
        <v>568389664.20000005</v>
      </c>
      <c r="T285">
        <v>573151842.10000002</v>
      </c>
      <c r="U285">
        <v>575741652.79999995</v>
      </c>
      <c r="V285">
        <v>577569193.20000005</v>
      </c>
      <c r="W285">
        <v>578365194.10000002</v>
      </c>
      <c r="X285">
        <v>578429570.39999998</v>
      </c>
      <c r="Y285">
        <v>579311402.5</v>
      </c>
      <c r="Z285">
        <v>581023838.39999998</v>
      </c>
      <c r="AA285">
        <v>583398043.39999998</v>
      </c>
      <c r="AB285">
        <v>586218396.20000005</v>
      </c>
      <c r="AC285">
        <v>589337964.10000002</v>
      </c>
      <c r="AD285">
        <v>592572491.79999995</v>
      </c>
      <c r="AE285">
        <v>595838590.10000002</v>
      </c>
      <c r="AF285">
        <v>599089954.20000005</v>
      </c>
      <c r="AG285">
        <v>602314555.10000002</v>
      </c>
      <c r="AH285">
        <v>605530684.39999998</v>
      </c>
      <c r="AI285">
        <v>608705612.10000002</v>
      </c>
      <c r="AJ285">
        <v>611876898.29999995</v>
      </c>
      <c r="AK285">
        <v>615071985.39999998</v>
      </c>
      <c r="AL285">
        <v>618317863.39999998</v>
      </c>
      <c r="AM285">
        <v>621626604.89999998</v>
      </c>
      <c r="AN285">
        <v>625114667.70000005</v>
      </c>
      <c r="AO285">
        <v>628762003.60000002</v>
      </c>
      <c r="AP285">
        <v>632525214.60000002</v>
      </c>
      <c r="AQ285">
        <v>636379238.79999995</v>
      </c>
      <c r="AR285">
        <v>640289797</v>
      </c>
      <c r="AS285">
        <v>644224510.20000005</v>
      </c>
      <c r="AT285">
        <v>648180003</v>
      </c>
      <c r="AU285">
        <v>652150300.60000002</v>
      </c>
      <c r="AV285">
        <v>656129908.39999998</v>
      </c>
      <c r="AW285">
        <v>660157671.70000005</v>
      </c>
    </row>
    <row r="286" spans="2:49" x14ac:dyDescent="0.25">
      <c r="B286" t="s">
        <v>505</v>
      </c>
      <c r="C286">
        <v>261485.90393552999</v>
      </c>
      <c r="D286">
        <v>265684.14470322698</v>
      </c>
      <c r="E286">
        <v>269949.78960000002</v>
      </c>
      <c r="F286">
        <v>277098.17139999999</v>
      </c>
      <c r="G286">
        <v>283660.36800000002</v>
      </c>
      <c r="H286">
        <v>284994.24369999999</v>
      </c>
      <c r="I286">
        <v>276966.96340000001</v>
      </c>
      <c r="J286">
        <v>276307.57490000001</v>
      </c>
      <c r="K286">
        <v>278553.35220000002</v>
      </c>
      <c r="L286">
        <v>278770.52230000001</v>
      </c>
      <c r="M286">
        <v>284109.21220000001</v>
      </c>
      <c r="N286">
        <v>292973.05290000001</v>
      </c>
      <c r="O286">
        <v>300358.946</v>
      </c>
      <c r="P286">
        <v>308855.7721</v>
      </c>
      <c r="Q286">
        <v>317341.32799999998</v>
      </c>
      <c r="R286">
        <v>328564.49160000001</v>
      </c>
      <c r="S286">
        <v>327810.94209999999</v>
      </c>
      <c r="T286">
        <v>327012.89730000001</v>
      </c>
      <c r="U286">
        <v>327050.97859999997</v>
      </c>
      <c r="V286">
        <v>326235.16489999997</v>
      </c>
      <c r="W286">
        <v>332723.34850000002</v>
      </c>
      <c r="X286">
        <v>338013.35210000002</v>
      </c>
      <c r="Y286">
        <v>344063.22279999999</v>
      </c>
      <c r="Z286">
        <v>350601.50559999997</v>
      </c>
      <c r="AA286">
        <v>357735.19400000002</v>
      </c>
      <c r="AB286">
        <v>365236.81290000002</v>
      </c>
      <c r="AC286">
        <v>372991.4828</v>
      </c>
      <c r="AD286">
        <v>380950.53110000002</v>
      </c>
      <c r="AE286">
        <v>388961.4817</v>
      </c>
      <c r="AF286">
        <v>396862.21750000003</v>
      </c>
      <c r="AG286">
        <v>404629.25420000002</v>
      </c>
      <c r="AH286">
        <v>412319.61739999999</v>
      </c>
      <c r="AI286">
        <v>419913.73920000001</v>
      </c>
      <c r="AJ286">
        <v>427455.30450000003</v>
      </c>
      <c r="AK286">
        <v>434943.42340000003</v>
      </c>
      <c r="AL286">
        <v>442566.2831</v>
      </c>
      <c r="AM286">
        <v>450366.25689999998</v>
      </c>
      <c r="AN286">
        <v>458444.4828</v>
      </c>
      <c r="AO286">
        <v>466848.38150000002</v>
      </c>
      <c r="AP286">
        <v>475517.4191</v>
      </c>
      <c r="AQ286">
        <v>484525.82760000002</v>
      </c>
      <c r="AR286">
        <v>493886.59250000003</v>
      </c>
      <c r="AS286">
        <v>503553.54979999998</v>
      </c>
      <c r="AT286">
        <v>513606.51980000001</v>
      </c>
      <c r="AU286">
        <v>524047.99910000002</v>
      </c>
      <c r="AV286">
        <v>534842.15689999994</v>
      </c>
      <c r="AW286">
        <v>546206.68570000003</v>
      </c>
    </row>
    <row r="287" spans="2:49" x14ac:dyDescent="0.25">
      <c r="B287" t="s">
        <v>506</v>
      </c>
      <c r="C287">
        <v>158336.21117690401</v>
      </c>
      <c r="D287">
        <v>160878.35026264799</v>
      </c>
      <c r="E287">
        <v>163461.30420000001</v>
      </c>
      <c r="F287">
        <v>168432.2249</v>
      </c>
      <c r="G287">
        <v>175099.30350000001</v>
      </c>
      <c r="H287">
        <v>184374.94149999999</v>
      </c>
      <c r="I287">
        <v>192029.98379999999</v>
      </c>
      <c r="J287">
        <v>200640.10509999999</v>
      </c>
      <c r="K287">
        <v>215029.0747</v>
      </c>
      <c r="L287">
        <v>230854.71179999999</v>
      </c>
      <c r="M287">
        <v>247455.28940000001</v>
      </c>
      <c r="N287">
        <v>260445.78839999999</v>
      </c>
      <c r="O287">
        <v>261238.1514</v>
      </c>
      <c r="P287">
        <v>258850.94699999999</v>
      </c>
      <c r="Q287">
        <v>254983.5484</v>
      </c>
      <c r="R287">
        <v>253647.4817</v>
      </c>
      <c r="S287">
        <v>254238.47260000001</v>
      </c>
      <c r="T287">
        <v>257226.29010000001</v>
      </c>
      <c r="U287">
        <v>258630.81289999999</v>
      </c>
      <c r="V287">
        <v>259531.04060000001</v>
      </c>
      <c r="W287">
        <v>260108.7929</v>
      </c>
      <c r="X287">
        <v>260250.48180000001</v>
      </c>
      <c r="Y287">
        <v>260856.861</v>
      </c>
      <c r="Z287">
        <v>261796.39799999999</v>
      </c>
      <c r="AA287">
        <v>262935.7156</v>
      </c>
      <c r="AB287">
        <v>264148.14500000002</v>
      </c>
      <c r="AC287">
        <v>265360.71600000001</v>
      </c>
      <c r="AD287">
        <v>266605.19959999999</v>
      </c>
      <c r="AE287">
        <v>267784.2721</v>
      </c>
      <c r="AF287">
        <v>268873.3518</v>
      </c>
      <c r="AG287">
        <v>269861.5367</v>
      </c>
      <c r="AH287">
        <v>270757.98430000001</v>
      </c>
      <c r="AI287">
        <v>271545.70730000001</v>
      </c>
      <c r="AJ287">
        <v>272257.95679999999</v>
      </c>
      <c r="AK287">
        <v>272939.46480000002</v>
      </c>
      <c r="AL287">
        <v>273606.56160000002</v>
      </c>
      <c r="AM287">
        <v>274283.66489999997</v>
      </c>
      <c r="AN287">
        <v>274879.38339999999</v>
      </c>
      <c r="AO287">
        <v>275522.61499999999</v>
      </c>
      <c r="AP287">
        <v>276239.28139999998</v>
      </c>
      <c r="AQ287">
        <v>277022.91360000003</v>
      </c>
      <c r="AR287">
        <v>277868.21980000002</v>
      </c>
      <c r="AS287">
        <v>278759.6201</v>
      </c>
      <c r="AT287">
        <v>279692.41499999998</v>
      </c>
      <c r="AU287">
        <v>280667.78480000002</v>
      </c>
      <c r="AV287">
        <v>281686.9314</v>
      </c>
      <c r="AW287">
        <v>282744.929</v>
      </c>
    </row>
    <row r="288" spans="2:49" x14ac:dyDescent="0.25">
      <c r="B288" t="s">
        <v>507</v>
      </c>
      <c r="C288">
        <v>516755.579312385</v>
      </c>
      <c r="D288">
        <v>525052.257287574</v>
      </c>
      <c r="E288">
        <v>533482.14110000001</v>
      </c>
      <c r="F288">
        <v>549193.42940000002</v>
      </c>
      <c r="G288">
        <v>552125.424</v>
      </c>
      <c r="H288">
        <v>567688.75829999999</v>
      </c>
      <c r="I288">
        <v>577880.36120000004</v>
      </c>
      <c r="J288">
        <v>590937.15729999996</v>
      </c>
      <c r="K288">
        <v>606345.13639999996</v>
      </c>
      <c r="L288">
        <v>626358.06810000003</v>
      </c>
      <c r="M288">
        <v>651245.54460000002</v>
      </c>
      <c r="N288">
        <v>668533.77690000006</v>
      </c>
      <c r="O288">
        <v>664358.68770000001</v>
      </c>
      <c r="P288">
        <v>663251.12190000003</v>
      </c>
      <c r="Q288">
        <v>661826.89619999996</v>
      </c>
      <c r="R288">
        <v>660062.11250000005</v>
      </c>
      <c r="S288">
        <v>665344.30469999998</v>
      </c>
      <c r="T288">
        <v>667784.46129999997</v>
      </c>
      <c r="U288">
        <v>668127.22889999999</v>
      </c>
      <c r="V288">
        <v>667695.4534</v>
      </c>
      <c r="W288">
        <v>665960.76260000002</v>
      </c>
      <c r="X288">
        <v>663467.74820000003</v>
      </c>
      <c r="Y288">
        <v>661842.45830000006</v>
      </c>
      <c r="Z288">
        <v>661192.94290000002</v>
      </c>
      <c r="AA288">
        <v>661360.37780000002</v>
      </c>
      <c r="AB288">
        <v>662115.08120000002</v>
      </c>
      <c r="AC288">
        <v>663291.21979999996</v>
      </c>
      <c r="AD288">
        <v>664592.04090000002</v>
      </c>
      <c r="AE288">
        <v>665968.07579999999</v>
      </c>
      <c r="AF288">
        <v>667370.30489999999</v>
      </c>
      <c r="AG288">
        <v>668789.80779999995</v>
      </c>
      <c r="AH288">
        <v>670246.52520000003</v>
      </c>
      <c r="AI288">
        <v>671706.33829999994</v>
      </c>
      <c r="AJ288">
        <v>673198.71750000003</v>
      </c>
      <c r="AK288">
        <v>674729.37620000006</v>
      </c>
      <c r="AL288">
        <v>676324.32869999995</v>
      </c>
      <c r="AM288">
        <v>677981.82440000004</v>
      </c>
      <c r="AN288">
        <v>679935.30059999996</v>
      </c>
      <c r="AO288">
        <v>682057.16819999996</v>
      </c>
      <c r="AP288">
        <v>684264.82270000002</v>
      </c>
      <c r="AQ288">
        <v>686526.57649999997</v>
      </c>
      <c r="AR288">
        <v>688797.33889999997</v>
      </c>
      <c r="AS288">
        <v>691042.9889</v>
      </c>
      <c r="AT288">
        <v>693262.18310000002</v>
      </c>
      <c r="AU288">
        <v>695445.58829999994</v>
      </c>
      <c r="AV288">
        <v>697584.61769999994</v>
      </c>
      <c r="AW288">
        <v>699736.69669999997</v>
      </c>
    </row>
    <row r="289" spans="2:49" x14ac:dyDescent="0.25">
      <c r="B289" t="s">
        <v>508</v>
      </c>
      <c r="C289">
        <v>82711.5521017555</v>
      </c>
      <c r="D289">
        <v>84039.512824558697</v>
      </c>
      <c r="E289">
        <v>85388.794420000006</v>
      </c>
      <c r="F289">
        <v>94624.031529999906</v>
      </c>
      <c r="G289">
        <v>97309.646099999998</v>
      </c>
      <c r="H289">
        <v>103596.4118</v>
      </c>
      <c r="I289">
        <v>107572.5601</v>
      </c>
      <c r="J289">
        <v>114867.7651</v>
      </c>
      <c r="K289">
        <v>120272.13800000001</v>
      </c>
      <c r="L289">
        <v>126784.7227</v>
      </c>
      <c r="M289">
        <v>135783.02499999999</v>
      </c>
      <c r="N289">
        <v>145684.86230000001</v>
      </c>
      <c r="O289">
        <v>136447.04019999999</v>
      </c>
      <c r="P289">
        <v>131142.5851</v>
      </c>
      <c r="Q289">
        <v>126033.62059999999</v>
      </c>
      <c r="R289">
        <v>114474.7169</v>
      </c>
      <c r="S289">
        <v>113952.04489999999</v>
      </c>
      <c r="T289">
        <v>113418.8891</v>
      </c>
      <c r="U289">
        <v>113062.1789</v>
      </c>
      <c r="V289">
        <v>112936.98020000001</v>
      </c>
      <c r="W289">
        <v>112696.91529999999</v>
      </c>
      <c r="X289">
        <v>112558.7157</v>
      </c>
      <c r="Y289">
        <v>112260.64750000001</v>
      </c>
      <c r="Z289">
        <v>112053.2423</v>
      </c>
      <c r="AA289">
        <v>112056.3453</v>
      </c>
      <c r="AB289">
        <v>112111.5609</v>
      </c>
      <c r="AC289">
        <v>112264.4682</v>
      </c>
      <c r="AD289">
        <v>112511.4644</v>
      </c>
      <c r="AE289">
        <v>112846.3031</v>
      </c>
      <c r="AF289">
        <v>113245.7596</v>
      </c>
      <c r="AG289">
        <v>113700.21649999999</v>
      </c>
      <c r="AH289">
        <v>114207.07799999999</v>
      </c>
      <c r="AI289">
        <v>114763.2692</v>
      </c>
      <c r="AJ289">
        <v>115356.4191</v>
      </c>
      <c r="AK289">
        <v>115972.4241</v>
      </c>
      <c r="AL289">
        <v>116615.21030000001</v>
      </c>
      <c r="AM289">
        <v>117275.01089999999</v>
      </c>
      <c r="AN289">
        <v>117995.18520000001</v>
      </c>
      <c r="AO289">
        <v>118723.9218</v>
      </c>
      <c r="AP289">
        <v>119443.19990000001</v>
      </c>
      <c r="AQ289">
        <v>120158.90640000001</v>
      </c>
      <c r="AR289">
        <v>120863.18339999999</v>
      </c>
      <c r="AS289">
        <v>121557.5474</v>
      </c>
      <c r="AT289">
        <v>122245.1485</v>
      </c>
      <c r="AU289">
        <v>122920.4694</v>
      </c>
      <c r="AV289">
        <v>123578.9715</v>
      </c>
      <c r="AW289">
        <v>124246.4912</v>
      </c>
    </row>
    <row r="290" spans="2:49" x14ac:dyDescent="0.25">
      <c r="B290" t="s">
        <v>509</v>
      </c>
      <c r="C290">
        <v>45689.201708803201</v>
      </c>
      <c r="D290">
        <v>46422.756620829103</v>
      </c>
      <c r="E290">
        <v>47168.089010000003</v>
      </c>
      <c r="F290">
        <v>49526.529009999998</v>
      </c>
      <c r="G290">
        <v>49189.343150000001</v>
      </c>
      <c r="H290">
        <v>50577.637569999999</v>
      </c>
      <c r="I290">
        <v>51404.562720000002</v>
      </c>
      <c r="J290">
        <v>52652.134910000001</v>
      </c>
      <c r="K290">
        <v>53240.112910000003</v>
      </c>
      <c r="L290">
        <v>54441.532870000003</v>
      </c>
      <c r="M290">
        <v>56441.933389999998</v>
      </c>
      <c r="N290">
        <v>57915.954149999998</v>
      </c>
      <c r="O290">
        <v>56789.152040000001</v>
      </c>
      <c r="P290">
        <v>56686.277950000003</v>
      </c>
      <c r="Q290">
        <v>56746.732080000002</v>
      </c>
      <c r="R290">
        <v>55973.500339999999</v>
      </c>
      <c r="S290">
        <v>56551.51182</v>
      </c>
      <c r="T290">
        <v>56511.671920000001</v>
      </c>
      <c r="U290">
        <v>56364.061759999997</v>
      </c>
      <c r="V290">
        <v>56202.679880000003</v>
      </c>
      <c r="W290">
        <v>55902.040309999997</v>
      </c>
      <c r="X290">
        <v>55571.265019999999</v>
      </c>
      <c r="Y290">
        <v>55283.175600000002</v>
      </c>
      <c r="Z290">
        <v>55095.774619999997</v>
      </c>
      <c r="AA290">
        <v>55012.832540000003</v>
      </c>
      <c r="AB290">
        <v>55008.447749999999</v>
      </c>
      <c r="AC290">
        <v>55072.659220000001</v>
      </c>
      <c r="AD290">
        <v>55157.086000000003</v>
      </c>
      <c r="AE290">
        <v>55269.149559999998</v>
      </c>
      <c r="AF290">
        <v>55404.366719999998</v>
      </c>
      <c r="AG290">
        <v>55562.457860000002</v>
      </c>
      <c r="AH290">
        <v>55744.66762</v>
      </c>
      <c r="AI290">
        <v>55948.125840000001</v>
      </c>
      <c r="AJ290">
        <v>56171.18591</v>
      </c>
      <c r="AK290">
        <v>56407.25144</v>
      </c>
      <c r="AL290">
        <v>56657.216119999997</v>
      </c>
      <c r="AM290">
        <v>56916.345690000002</v>
      </c>
      <c r="AN290">
        <v>57235.923419999999</v>
      </c>
      <c r="AO290">
        <v>57573.894070000002</v>
      </c>
      <c r="AP290">
        <v>57913.228860000003</v>
      </c>
      <c r="AQ290">
        <v>58250.4908</v>
      </c>
      <c r="AR290">
        <v>58579.033069999998</v>
      </c>
      <c r="AS290">
        <v>58896.414429999997</v>
      </c>
      <c r="AT290">
        <v>59203.111010000001</v>
      </c>
      <c r="AU290">
        <v>59497.098769999997</v>
      </c>
      <c r="AV290">
        <v>59776.7595</v>
      </c>
      <c r="AW290">
        <v>60052.904699999999</v>
      </c>
    </row>
    <row r="291" spans="2:49" x14ac:dyDescent="0.25">
      <c r="B291" t="s">
        <v>510</v>
      </c>
      <c r="C291">
        <v>562444.78102118894</v>
      </c>
      <c r="D291">
        <v>571475.01390840299</v>
      </c>
      <c r="E291">
        <v>580650.23010000004</v>
      </c>
      <c r="F291">
        <v>598711.18130000005</v>
      </c>
      <c r="G291">
        <v>601302.59230000002</v>
      </c>
      <c r="H291">
        <v>618253.87769999995</v>
      </c>
      <c r="I291">
        <v>629272.12410000002</v>
      </c>
      <c r="J291">
        <v>643576.13659999997</v>
      </c>
      <c r="K291">
        <v>659566.48300000001</v>
      </c>
      <c r="L291">
        <v>680777.6324</v>
      </c>
      <c r="M291">
        <v>707664.42610000004</v>
      </c>
      <c r="N291">
        <v>726426.06330000004</v>
      </c>
      <c r="O291">
        <v>721119.62459999998</v>
      </c>
      <c r="P291">
        <v>719909.23149999999</v>
      </c>
      <c r="Q291">
        <v>718545.24360000005</v>
      </c>
      <c r="R291">
        <v>716004.15899999999</v>
      </c>
      <c r="S291">
        <v>721863.96730000002</v>
      </c>
      <c r="T291">
        <v>726382.82860000001</v>
      </c>
      <c r="U291">
        <v>727248.4902</v>
      </c>
      <c r="V291">
        <v>727323.37679999997</v>
      </c>
      <c r="W291">
        <v>725947.495</v>
      </c>
      <c r="X291">
        <v>723775.02049999998</v>
      </c>
      <c r="Y291">
        <v>722515.21270000003</v>
      </c>
      <c r="Z291">
        <v>722338.20250000001</v>
      </c>
      <c r="AA291">
        <v>723090.49309999996</v>
      </c>
      <c r="AB291">
        <v>724516.3787</v>
      </c>
      <c r="AC291">
        <v>726439.91339999996</v>
      </c>
      <c r="AD291">
        <v>728513.08180000004</v>
      </c>
      <c r="AE291">
        <v>730693.68629999994</v>
      </c>
      <c r="AF291">
        <v>732927.73809999996</v>
      </c>
      <c r="AG291">
        <v>735206.01489999995</v>
      </c>
      <c r="AH291">
        <v>737550.12950000004</v>
      </c>
      <c r="AI291">
        <v>739922.61919999996</v>
      </c>
      <c r="AJ291">
        <v>742351.85660000006</v>
      </c>
      <c r="AK291">
        <v>744837.08620000002</v>
      </c>
      <c r="AL291">
        <v>747405.88690000004</v>
      </c>
      <c r="AM291">
        <v>750051.86569999997</v>
      </c>
      <c r="AN291">
        <v>753066.01320000004</v>
      </c>
      <c r="AO291">
        <v>756275.91720000003</v>
      </c>
      <c r="AP291">
        <v>759580.16440000001</v>
      </c>
      <c r="AQ291">
        <v>762943.03319999995</v>
      </c>
      <c r="AR291">
        <v>766311.64040000003</v>
      </c>
      <c r="AS291">
        <v>769648.47660000005</v>
      </c>
      <c r="AT291">
        <v>772952.56030000001</v>
      </c>
      <c r="AU291">
        <v>776212.12419999996</v>
      </c>
      <c r="AV291">
        <v>779416.54339999997</v>
      </c>
      <c r="AW291">
        <v>782635.946</v>
      </c>
    </row>
    <row r="292" spans="2:49" x14ac:dyDescent="0.25">
      <c r="B292" t="s">
        <v>511</v>
      </c>
      <c r="C292">
        <v>241047.76327865999</v>
      </c>
      <c r="D292">
        <v>244917.86308720699</v>
      </c>
      <c r="E292">
        <v>248850.0986</v>
      </c>
      <c r="F292">
        <v>262898.28019999998</v>
      </c>
      <c r="G292">
        <v>272241.68109999999</v>
      </c>
      <c r="H292">
        <v>287790.53649999999</v>
      </c>
      <c r="I292">
        <v>299414.1102</v>
      </c>
      <c r="J292">
        <v>315292.22749999998</v>
      </c>
      <c r="K292">
        <v>335051.05609999999</v>
      </c>
      <c r="L292">
        <v>357358.8982</v>
      </c>
      <c r="M292">
        <v>382937.66470000002</v>
      </c>
      <c r="N292">
        <v>405794.8578</v>
      </c>
      <c r="O292">
        <v>397143.10960000003</v>
      </c>
      <c r="P292">
        <v>389421.31660000002</v>
      </c>
      <c r="Q292">
        <v>380432.32750000001</v>
      </c>
      <c r="R292">
        <v>367224.37280000001</v>
      </c>
      <c r="S292">
        <v>367290.65139999997</v>
      </c>
      <c r="T292">
        <v>369728.74469999998</v>
      </c>
      <c r="U292">
        <v>370771.0612</v>
      </c>
      <c r="V292">
        <v>371543.34259999997</v>
      </c>
      <c r="W292">
        <v>371879.44799999997</v>
      </c>
      <c r="X292">
        <v>371882.80570000003</v>
      </c>
      <c r="Y292">
        <v>372189.37890000001</v>
      </c>
      <c r="Z292">
        <v>372918.52779999998</v>
      </c>
      <c r="AA292">
        <v>374057.3726</v>
      </c>
      <c r="AB292">
        <v>375321.1948</v>
      </c>
      <c r="AC292">
        <v>376682.85960000003</v>
      </c>
      <c r="AD292">
        <v>378170.37439999997</v>
      </c>
      <c r="AE292">
        <v>379680.42460000003</v>
      </c>
      <c r="AF292">
        <v>381165.23420000001</v>
      </c>
      <c r="AG292">
        <v>382604.27010000002</v>
      </c>
      <c r="AH292">
        <v>384004.02480000001</v>
      </c>
      <c r="AI292">
        <v>385344.43079999997</v>
      </c>
      <c r="AJ292">
        <v>386646.31109999999</v>
      </c>
      <c r="AK292">
        <v>387940.2597</v>
      </c>
      <c r="AL292">
        <v>389246.48200000002</v>
      </c>
      <c r="AM292">
        <v>390579.63309999998</v>
      </c>
      <c r="AN292">
        <v>391891.5932</v>
      </c>
      <c r="AO292">
        <v>393259.52549999999</v>
      </c>
      <c r="AP292">
        <v>394691.38280000002</v>
      </c>
      <c r="AQ292">
        <v>396186.55369999999</v>
      </c>
      <c r="AR292">
        <v>397731.92550000001</v>
      </c>
      <c r="AS292">
        <v>399313.44579999999</v>
      </c>
      <c r="AT292">
        <v>400929.55459999997</v>
      </c>
      <c r="AU292">
        <v>402575.93040000001</v>
      </c>
      <c r="AV292">
        <v>404249.24449999997</v>
      </c>
      <c r="AW292">
        <v>405970.31760000001</v>
      </c>
    </row>
    <row r="293" spans="2:49" x14ac:dyDescent="0.25">
      <c r="B293" t="s">
        <v>512</v>
      </c>
      <c r="C293">
        <v>383714635.27038902</v>
      </c>
      <c r="D293">
        <v>389875297.85567099</v>
      </c>
      <c r="E293">
        <v>396134871.89999998</v>
      </c>
      <c r="F293">
        <v>412015962.30000001</v>
      </c>
      <c r="G293">
        <v>421142212.10000002</v>
      </c>
      <c r="H293">
        <v>439537486.80000001</v>
      </c>
      <c r="I293">
        <v>454174313.39999998</v>
      </c>
      <c r="J293">
        <v>471398228.10000002</v>
      </c>
      <c r="K293">
        <v>493295712.30000001</v>
      </c>
      <c r="L293">
        <v>519357854.80000001</v>
      </c>
      <c r="M293">
        <v>549571059</v>
      </c>
      <c r="N293">
        <v>565396615.60000002</v>
      </c>
      <c r="O293">
        <v>564683210.29999995</v>
      </c>
      <c r="P293">
        <v>564402753.60000002</v>
      </c>
      <c r="Q293">
        <v>563171617.29999995</v>
      </c>
      <c r="R293">
        <v>562964885.29999995</v>
      </c>
      <c r="S293">
        <v>568389664.20000005</v>
      </c>
      <c r="T293">
        <v>573151842.10000002</v>
      </c>
      <c r="U293">
        <v>575741652.79999995</v>
      </c>
      <c r="V293">
        <v>577569193.20000005</v>
      </c>
      <c r="W293">
        <v>578328614.5</v>
      </c>
      <c r="X293">
        <v>578324346.89999998</v>
      </c>
      <c r="Y293">
        <v>579144945.10000002</v>
      </c>
      <c r="Z293">
        <v>580813198.70000005</v>
      </c>
      <c r="AA293">
        <v>583158045.39999998</v>
      </c>
      <c r="AB293">
        <v>585959396.60000002</v>
      </c>
      <c r="AC293">
        <v>589065534.89999998</v>
      </c>
      <c r="AD293">
        <v>592285368.79999995</v>
      </c>
      <c r="AE293">
        <v>595539988.5</v>
      </c>
      <c r="AF293">
        <v>598784303.70000005</v>
      </c>
      <c r="AG293">
        <v>602004337.10000002</v>
      </c>
      <c r="AH293">
        <v>605217240.39999998</v>
      </c>
      <c r="AI293">
        <v>608390139</v>
      </c>
      <c r="AJ293">
        <v>611560674.60000002</v>
      </c>
      <c r="AK293">
        <v>614756986.20000005</v>
      </c>
      <c r="AL293">
        <v>618006727.89999998</v>
      </c>
      <c r="AM293">
        <v>621322448.79999995</v>
      </c>
      <c r="AN293">
        <v>624816701.89999998</v>
      </c>
      <c r="AO293">
        <v>628469295.70000005</v>
      </c>
      <c r="AP293">
        <v>632238153</v>
      </c>
      <c r="AQ293">
        <v>636099094.70000005</v>
      </c>
      <c r="AR293">
        <v>640017919.70000005</v>
      </c>
      <c r="AS293">
        <v>643962093.60000002</v>
      </c>
      <c r="AT293">
        <v>647927494.60000002</v>
      </c>
      <c r="AU293">
        <v>651907747.29999995</v>
      </c>
      <c r="AV293">
        <v>655897149.29999995</v>
      </c>
      <c r="AW293">
        <v>659934434</v>
      </c>
    </row>
    <row r="294" spans="2:49" x14ac:dyDescent="0.25">
      <c r="B294" t="s">
        <v>513</v>
      </c>
      <c r="C294">
        <v>261485.90393552999</v>
      </c>
      <c r="D294">
        <v>265684.14470322698</v>
      </c>
      <c r="E294">
        <v>269949.78960000002</v>
      </c>
      <c r="F294">
        <v>277098.17139999999</v>
      </c>
      <c r="G294">
        <v>283660.36800000002</v>
      </c>
      <c r="H294">
        <v>284994.24369999999</v>
      </c>
      <c r="I294">
        <v>276966.96340000001</v>
      </c>
      <c r="J294">
        <v>276307.57490000001</v>
      </c>
      <c r="K294">
        <v>278553.35220000002</v>
      </c>
      <c r="L294">
        <v>278770.52230000001</v>
      </c>
      <c r="M294">
        <v>284109.21220000001</v>
      </c>
      <c r="N294">
        <v>292973.05290000001</v>
      </c>
      <c r="O294">
        <v>300358.946</v>
      </c>
      <c r="P294">
        <v>308855.7721</v>
      </c>
      <c r="Q294">
        <v>317341.32799999998</v>
      </c>
      <c r="R294">
        <v>328564.49160000001</v>
      </c>
      <c r="S294">
        <v>327810.94209999999</v>
      </c>
      <c r="T294">
        <v>327012.89730000001</v>
      </c>
      <c r="U294">
        <v>327050.97859999997</v>
      </c>
      <c r="V294">
        <v>326235.16489999997</v>
      </c>
      <c r="W294">
        <v>332570.49400000001</v>
      </c>
      <c r="X294">
        <v>337426.97859999997</v>
      </c>
      <c r="Y294">
        <v>343078.29830000002</v>
      </c>
      <c r="Z294">
        <v>349292.89270000003</v>
      </c>
      <c r="AA294">
        <v>356156.02439999999</v>
      </c>
      <c r="AB294">
        <v>363423.08980000002</v>
      </c>
      <c r="AC294">
        <v>370962.52</v>
      </c>
      <c r="AD294">
        <v>378722.84940000001</v>
      </c>
      <c r="AE294">
        <v>386532.24709999998</v>
      </c>
      <c r="AF294">
        <v>394241.40299999999</v>
      </c>
      <c r="AG294">
        <v>401811.47869999998</v>
      </c>
      <c r="AH294">
        <v>409301.96720000001</v>
      </c>
      <c r="AI294">
        <v>416696.7046</v>
      </c>
      <c r="AJ294">
        <v>424046.02630000003</v>
      </c>
      <c r="AK294">
        <v>431357.1802</v>
      </c>
      <c r="AL294">
        <v>438824.11430000002</v>
      </c>
      <c r="AM294">
        <v>446494.96059999999</v>
      </c>
      <c r="AN294">
        <v>454470.09639999998</v>
      </c>
      <c r="AO294">
        <v>462788.74410000001</v>
      </c>
      <c r="AP294">
        <v>471397.26209999999</v>
      </c>
      <c r="AQ294">
        <v>480372.2</v>
      </c>
      <c r="AR294">
        <v>489725.35680000001</v>
      </c>
      <c r="AS294">
        <v>499408.86599999998</v>
      </c>
      <c r="AT294">
        <v>509499.68359999999</v>
      </c>
      <c r="AU294">
        <v>519997.92349999998</v>
      </c>
      <c r="AV294">
        <v>530865.89110000001</v>
      </c>
      <c r="AW294">
        <v>542319.30759999994</v>
      </c>
    </row>
    <row r="295" spans="2:49" x14ac:dyDescent="0.25">
      <c r="B295" t="s">
        <v>514</v>
      </c>
      <c r="C295">
        <v>158336.21117690401</v>
      </c>
      <c r="D295">
        <v>160878.35026264799</v>
      </c>
      <c r="E295">
        <v>163461.30420000001</v>
      </c>
      <c r="F295">
        <v>168432.2249</v>
      </c>
      <c r="G295">
        <v>175099.30350000001</v>
      </c>
      <c r="H295">
        <v>184374.94149999999</v>
      </c>
      <c r="I295">
        <v>192029.98379999999</v>
      </c>
      <c r="J295">
        <v>200640.10509999999</v>
      </c>
      <c r="K295">
        <v>215029.0747</v>
      </c>
      <c r="L295">
        <v>230854.71179999999</v>
      </c>
      <c r="M295">
        <v>247455.28940000001</v>
      </c>
      <c r="N295">
        <v>260445.78839999999</v>
      </c>
      <c r="O295">
        <v>261238.1514</v>
      </c>
      <c r="P295">
        <v>258850.94699999999</v>
      </c>
      <c r="Q295">
        <v>254983.5484</v>
      </c>
      <c r="R295">
        <v>253647.4817</v>
      </c>
      <c r="S295">
        <v>254238.47260000001</v>
      </c>
      <c r="T295">
        <v>257226.29010000001</v>
      </c>
      <c r="U295">
        <v>258630.81289999999</v>
      </c>
      <c r="V295">
        <v>259531.04060000001</v>
      </c>
      <c r="W295">
        <v>260114.3437</v>
      </c>
      <c r="X295">
        <v>260247.97690000001</v>
      </c>
      <c r="Y295">
        <v>260820.22750000001</v>
      </c>
      <c r="Z295">
        <v>261721.68340000001</v>
      </c>
      <c r="AA295">
        <v>262826.29599999997</v>
      </c>
      <c r="AB295">
        <v>264007.60019999999</v>
      </c>
      <c r="AC295">
        <v>265190.81020000001</v>
      </c>
      <c r="AD295">
        <v>266399.60460000002</v>
      </c>
      <c r="AE295">
        <v>267540.28509999998</v>
      </c>
      <c r="AF295">
        <v>268589.00569999998</v>
      </c>
      <c r="AG295">
        <v>269536.97720000002</v>
      </c>
      <c r="AH295">
        <v>270393.58919999999</v>
      </c>
      <c r="AI295">
        <v>271142.9179</v>
      </c>
      <c r="AJ295">
        <v>271819.16529999999</v>
      </c>
      <c r="AK295">
        <v>272468.19270000001</v>
      </c>
      <c r="AL295">
        <v>273107.41519999999</v>
      </c>
      <c r="AM295">
        <v>273762.16489999997</v>
      </c>
      <c r="AN295">
        <v>274343.84879999998</v>
      </c>
      <c r="AO295">
        <v>274978.28389999998</v>
      </c>
      <c r="AP295">
        <v>275690.66609999997</v>
      </c>
      <c r="AQ295">
        <v>276474.64909999998</v>
      </c>
      <c r="AR295">
        <v>277325.05200000003</v>
      </c>
      <c r="AS295">
        <v>278226.08120000002</v>
      </c>
      <c r="AT295">
        <v>279172.4645</v>
      </c>
      <c r="AU295">
        <v>280164.84899999999</v>
      </c>
      <c r="AV295">
        <v>281203.87060000002</v>
      </c>
      <c r="AW295">
        <v>282283.92879999999</v>
      </c>
    </row>
    <row r="296" spans="2:49" x14ac:dyDescent="0.25">
      <c r="B296" t="s">
        <v>515</v>
      </c>
      <c r="C296">
        <v>516755.579312385</v>
      </c>
      <c r="D296">
        <v>525052.257287574</v>
      </c>
      <c r="E296">
        <v>533482.14110000001</v>
      </c>
      <c r="F296">
        <v>549193.42940000002</v>
      </c>
      <c r="G296">
        <v>552125.424</v>
      </c>
      <c r="H296">
        <v>567688.75829999999</v>
      </c>
      <c r="I296">
        <v>577880.36120000004</v>
      </c>
      <c r="J296">
        <v>590937.15729999996</v>
      </c>
      <c r="K296">
        <v>606345.13639999996</v>
      </c>
      <c r="L296">
        <v>626358.06810000003</v>
      </c>
      <c r="M296">
        <v>651245.54460000002</v>
      </c>
      <c r="N296">
        <v>668533.77690000006</v>
      </c>
      <c r="O296">
        <v>664358.68770000001</v>
      </c>
      <c r="P296">
        <v>663251.12190000003</v>
      </c>
      <c r="Q296">
        <v>661826.89619999996</v>
      </c>
      <c r="R296">
        <v>660062.11250000005</v>
      </c>
      <c r="S296">
        <v>665344.30469999998</v>
      </c>
      <c r="T296">
        <v>667784.46129999997</v>
      </c>
      <c r="U296">
        <v>668127.22889999999</v>
      </c>
      <c r="V296">
        <v>667695.4534</v>
      </c>
      <c r="W296">
        <v>665902.06519999995</v>
      </c>
      <c r="X296">
        <v>663313.27119999996</v>
      </c>
      <c r="Y296">
        <v>661623.41359999997</v>
      </c>
      <c r="Z296">
        <v>660938.02309999999</v>
      </c>
      <c r="AA296">
        <v>661089.25190000003</v>
      </c>
      <c r="AB296">
        <v>661840.51249999995</v>
      </c>
      <c r="AC296">
        <v>663020.19799999997</v>
      </c>
      <c r="AD296">
        <v>664327.59809999994</v>
      </c>
      <c r="AE296">
        <v>665717.05099999998</v>
      </c>
      <c r="AF296">
        <v>667140.70570000005</v>
      </c>
      <c r="AG296">
        <v>668585.1727</v>
      </c>
      <c r="AH296">
        <v>670068.5405</v>
      </c>
      <c r="AI296">
        <v>671555.66469999996</v>
      </c>
      <c r="AJ296">
        <v>673075.40040000004</v>
      </c>
      <c r="AK296">
        <v>674633.59199999995</v>
      </c>
      <c r="AL296">
        <v>676256.35950000002</v>
      </c>
      <c r="AM296">
        <v>677941.90910000005</v>
      </c>
      <c r="AN296">
        <v>679915.99040000001</v>
      </c>
      <c r="AO296">
        <v>682053.14289999998</v>
      </c>
      <c r="AP296">
        <v>684273.18420000002</v>
      </c>
      <c r="AQ296">
        <v>686545.57120000001</v>
      </c>
      <c r="AR296">
        <v>688825.22450000001</v>
      </c>
      <c r="AS296">
        <v>691077.95039999997</v>
      </c>
      <c r="AT296">
        <v>693301.78170000005</v>
      </c>
      <c r="AU296">
        <v>695487.22499999998</v>
      </c>
      <c r="AV296">
        <v>697625.83169999998</v>
      </c>
      <c r="AW296">
        <v>699775.38300000003</v>
      </c>
    </row>
    <row r="297" spans="2:49" x14ac:dyDescent="0.25">
      <c r="B297" t="s">
        <v>516</v>
      </c>
      <c r="C297">
        <v>82711.5521017555</v>
      </c>
      <c r="D297">
        <v>84039.512824558697</v>
      </c>
      <c r="E297">
        <v>85388.794420000006</v>
      </c>
      <c r="F297">
        <v>94624.031529999906</v>
      </c>
      <c r="G297">
        <v>97309.646099999998</v>
      </c>
      <c r="H297">
        <v>103596.4118</v>
      </c>
      <c r="I297">
        <v>107572.5601</v>
      </c>
      <c r="J297">
        <v>114867.7651</v>
      </c>
      <c r="K297">
        <v>120272.13800000001</v>
      </c>
      <c r="L297">
        <v>126784.7227</v>
      </c>
      <c r="M297">
        <v>135783.02499999999</v>
      </c>
      <c r="N297">
        <v>145684.86230000001</v>
      </c>
      <c r="O297">
        <v>136447.04019999999</v>
      </c>
      <c r="P297">
        <v>131142.5851</v>
      </c>
      <c r="Q297">
        <v>126033.62059999999</v>
      </c>
      <c r="R297">
        <v>114474.7169</v>
      </c>
      <c r="S297">
        <v>113952.04489999999</v>
      </c>
      <c r="T297">
        <v>113418.8891</v>
      </c>
      <c r="U297">
        <v>113062.1789</v>
      </c>
      <c r="V297">
        <v>112936.98020000001</v>
      </c>
      <c r="W297">
        <v>112679.2429</v>
      </c>
      <c r="X297">
        <v>112519.63099999999</v>
      </c>
      <c r="Y297">
        <v>112223.091</v>
      </c>
      <c r="Z297">
        <v>112027.92110000001</v>
      </c>
      <c r="AA297">
        <v>112046.0888</v>
      </c>
      <c r="AB297">
        <v>112119.3533</v>
      </c>
      <c r="AC297">
        <v>112291.7338</v>
      </c>
      <c r="AD297">
        <v>112557.7791</v>
      </c>
      <c r="AE297">
        <v>112912.914</v>
      </c>
      <c r="AF297">
        <v>113335.58229999999</v>
      </c>
      <c r="AG297">
        <v>113814.05620000001</v>
      </c>
      <c r="AH297">
        <v>114344.94530000001</v>
      </c>
      <c r="AI297">
        <v>114924.59789999999</v>
      </c>
      <c r="AJ297">
        <v>115540.19560000001</v>
      </c>
      <c r="AK297">
        <v>116177.46060000001</v>
      </c>
      <c r="AL297">
        <v>116840.21090000001</v>
      </c>
      <c r="AM297">
        <v>117518.5913</v>
      </c>
      <c r="AN297">
        <v>118254.4443</v>
      </c>
      <c r="AO297">
        <v>118996.4923</v>
      </c>
      <c r="AP297">
        <v>119727.5848</v>
      </c>
      <c r="AQ297">
        <v>120453.7674</v>
      </c>
      <c r="AR297">
        <v>121166.9967</v>
      </c>
      <c r="AS297">
        <v>121868.74219999999</v>
      </c>
      <c r="AT297">
        <v>122562.0338</v>
      </c>
      <c r="AU297">
        <v>123241.3435</v>
      </c>
      <c r="AV297">
        <v>123902.2166</v>
      </c>
      <c r="AW297">
        <v>124570.641</v>
      </c>
    </row>
    <row r="298" spans="2:49" x14ac:dyDescent="0.25">
      <c r="B298" t="s">
        <v>517</v>
      </c>
      <c r="C298">
        <v>45689.201708803201</v>
      </c>
      <c r="D298">
        <v>46422.756620829103</v>
      </c>
      <c r="E298">
        <v>47168.089010000003</v>
      </c>
      <c r="F298">
        <v>49526.529009999998</v>
      </c>
      <c r="G298">
        <v>49189.343150000001</v>
      </c>
      <c r="H298">
        <v>50577.637569999999</v>
      </c>
      <c r="I298">
        <v>51404.562720000002</v>
      </c>
      <c r="J298">
        <v>52652.134910000001</v>
      </c>
      <c r="K298">
        <v>53240.112910000003</v>
      </c>
      <c r="L298">
        <v>54441.532870000003</v>
      </c>
      <c r="M298">
        <v>56441.933389999998</v>
      </c>
      <c r="N298">
        <v>57915.954149999998</v>
      </c>
      <c r="O298">
        <v>56789.152040000001</v>
      </c>
      <c r="P298">
        <v>56686.277950000003</v>
      </c>
      <c r="Q298">
        <v>56746.732080000002</v>
      </c>
      <c r="R298">
        <v>55973.500339999999</v>
      </c>
      <c r="S298">
        <v>56551.51182</v>
      </c>
      <c r="T298">
        <v>56511.671920000001</v>
      </c>
      <c r="U298">
        <v>56364.061759999997</v>
      </c>
      <c r="V298">
        <v>56202.679880000003</v>
      </c>
      <c r="W298">
        <v>55891.858979999997</v>
      </c>
      <c r="X298">
        <v>55548.964979999997</v>
      </c>
      <c r="Y298">
        <v>55258.834560000003</v>
      </c>
      <c r="Z298">
        <v>55074.420810000003</v>
      </c>
      <c r="AA298">
        <v>54996.600559999999</v>
      </c>
      <c r="AB298">
        <v>54998.58077</v>
      </c>
      <c r="AC298">
        <v>55069.84736</v>
      </c>
      <c r="AD298">
        <v>55162.419860000002</v>
      </c>
      <c r="AE298">
        <v>55284.07548</v>
      </c>
      <c r="AF298">
        <v>55430.498220000001</v>
      </c>
      <c r="AG298">
        <v>55600.386440000002</v>
      </c>
      <c r="AH298">
        <v>55794.618540000003</v>
      </c>
      <c r="AI298">
        <v>56009.973819999999</v>
      </c>
      <c r="AJ298">
        <v>56244.517119999997</v>
      </c>
      <c r="AK298">
        <v>56491.454729999998</v>
      </c>
      <c r="AL298">
        <v>56751.498420000004</v>
      </c>
      <c r="AM298">
        <v>57019.73575</v>
      </c>
      <c r="AN298">
        <v>57345.864280000002</v>
      </c>
      <c r="AO298">
        <v>57688.60557</v>
      </c>
      <c r="AP298">
        <v>58031.40582</v>
      </c>
      <c r="AQ298">
        <v>58370.967279999997</v>
      </c>
      <c r="AR298">
        <v>58700.608690000001</v>
      </c>
      <c r="AS298">
        <v>59017.912190000003</v>
      </c>
      <c r="AT298">
        <v>59323.34837</v>
      </c>
      <c r="AU298">
        <v>59614.957649999997</v>
      </c>
      <c r="AV298">
        <v>59891.245369999997</v>
      </c>
      <c r="AW298">
        <v>60163.200420000001</v>
      </c>
    </row>
    <row r="299" spans="2:49" x14ac:dyDescent="0.25">
      <c r="B299" t="s">
        <v>518</v>
      </c>
      <c r="C299">
        <v>562444.78102118894</v>
      </c>
      <c r="D299">
        <v>571475.01390840299</v>
      </c>
      <c r="E299">
        <v>580650.23010000004</v>
      </c>
      <c r="F299">
        <v>598711.18130000005</v>
      </c>
      <c r="G299">
        <v>601302.59230000002</v>
      </c>
      <c r="H299">
        <v>618253.87769999995</v>
      </c>
      <c r="I299">
        <v>629272.12410000002</v>
      </c>
      <c r="J299">
        <v>643576.13659999997</v>
      </c>
      <c r="K299">
        <v>659566.48300000001</v>
      </c>
      <c r="L299">
        <v>680777.6324</v>
      </c>
      <c r="M299">
        <v>707664.42610000004</v>
      </c>
      <c r="N299">
        <v>726426.06330000004</v>
      </c>
      <c r="O299">
        <v>721119.62459999998</v>
      </c>
      <c r="P299">
        <v>719909.23149999999</v>
      </c>
      <c r="Q299">
        <v>718545.24360000005</v>
      </c>
      <c r="R299">
        <v>716004.15899999999</v>
      </c>
      <c r="S299">
        <v>721863.96730000002</v>
      </c>
      <c r="T299">
        <v>726382.82860000001</v>
      </c>
      <c r="U299">
        <v>727248.4902</v>
      </c>
      <c r="V299">
        <v>727323.37679999997</v>
      </c>
      <c r="W299">
        <v>725878.21270000003</v>
      </c>
      <c r="X299">
        <v>723597.06180000002</v>
      </c>
      <c r="Y299">
        <v>722269.99739999999</v>
      </c>
      <c r="Z299">
        <v>722059.6139</v>
      </c>
      <c r="AA299">
        <v>722800.4693</v>
      </c>
      <c r="AB299">
        <v>724229.04059999995</v>
      </c>
      <c r="AC299">
        <v>726163.02260000003</v>
      </c>
      <c r="AD299">
        <v>728250.82330000005</v>
      </c>
      <c r="AE299">
        <v>730454.47149999999</v>
      </c>
      <c r="AF299">
        <v>732721.35450000002</v>
      </c>
      <c r="AG299">
        <v>735036.70290000003</v>
      </c>
      <c r="AH299">
        <v>737419.88679999998</v>
      </c>
      <c r="AI299">
        <v>739832.05039999995</v>
      </c>
      <c r="AJ299">
        <v>742300.64899999998</v>
      </c>
      <c r="AK299">
        <v>744824.86080000002</v>
      </c>
      <c r="AL299">
        <v>747432.18700000003</v>
      </c>
      <c r="AM299">
        <v>750116.00910000002</v>
      </c>
      <c r="AN299">
        <v>753157.84310000006</v>
      </c>
      <c r="AO299">
        <v>756388.22279999999</v>
      </c>
      <c r="AP299">
        <v>759708.68090000004</v>
      </c>
      <c r="AQ299">
        <v>763084.79960000003</v>
      </c>
      <c r="AR299">
        <v>766463.66440000001</v>
      </c>
      <c r="AS299">
        <v>769807.70779999997</v>
      </c>
      <c r="AT299">
        <v>773115.29390000005</v>
      </c>
      <c r="AU299">
        <v>776374.54709999997</v>
      </c>
      <c r="AV299">
        <v>779575.10179999995</v>
      </c>
      <c r="AW299">
        <v>782787.62600000005</v>
      </c>
    </row>
    <row r="300" spans="2:49" x14ac:dyDescent="0.25">
      <c r="B300" t="s">
        <v>519</v>
      </c>
      <c r="C300">
        <v>241047.76327865999</v>
      </c>
      <c r="D300">
        <v>244917.86308720699</v>
      </c>
      <c r="E300">
        <v>248850.0986</v>
      </c>
      <c r="F300">
        <v>262898.28019999998</v>
      </c>
      <c r="G300">
        <v>272241.68109999999</v>
      </c>
      <c r="H300">
        <v>287790.53649999999</v>
      </c>
      <c r="I300">
        <v>299414.1102</v>
      </c>
      <c r="J300">
        <v>315292.22749999998</v>
      </c>
      <c r="K300">
        <v>335051.05609999999</v>
      </c>
      <c r="L300">
        <v>357358.8982</v>
      </c>
      <c r="M300">
        <v>382937.66470000002</v>
      </c>
      <c r="N300">
        <v>405794.8578</v>
      </c>
      <c r="O300">
        <v>397143.10960000003</v>
      </c>
      <c r="P300">
        <v>389421.31660000002</v>
      </c>
      <c r="Q300">
        <v>380432.32750000001</v>
      </c>
      <c r="R300">
        <v>367224.37280000001</v>
      </c>
      <c r="S300">
        <v>367290.65139999997</v>
      </c>
      <c r="T300">
        <v>369728.74469999998</v>
      </c>
      <c r="U300">
        <v>370771.0612</v>
      </c>
      <c r="V300">
        <v>371543.34259999997</v>
      </c>
      <c r="W300">
        <v>371867.29470000003</v>
      </c>
      <c r="X300">
        <v>371841.23440000002</v>
      </c>
      <c r="Y300">
        <v>372115.34370000003</v>
      </c>
      <c r="Z300">
        <v>372818.81699999998</v>
      </c>
      <c r="AA300">
        <v>373938.15789999999</v>
      </c>
      <c r="AB300">
        <v>375189.02340000001</v>
      </c>
      <c r="AC300">
        <v>376540.89429999999</v>
      </c>
      <c r="AD300">
        <v>378011.86700000003</v>
      </c>
      <c r="AE300">
        <v>379503.90039999998</v>
      </c>
      <c r="AF300">
        <v>380971.61670000001</v>
      </c>
      <c r="AG300">
        <v>382394.48389999999</v>
      </c>
      <c r="AH300">
        <v>383778.435</v>
      </c>
      <c r="AI300">
        <v>385103.88909999997</v>
      </c>
      <c r="AJ300">
        <v>386392.1813</v>
      </c>
      <c r="AK300">
        <v>387674.86790000001</v>
      </c>
      <c r="AL300">
        <v>388973.1323</v>
      </c>
      <c r="AM300">
        <v>390302.45870000002</v>
      </c>
      <c r="AN300">
        <v>391616.00270000001</v>
      </c>
      <c r="AO300">
        <v>392988.39769999997</v>
      </c>
      <c r="AP300">
        <v>394427.73790000001</v>
      </c>
      <c r="AQ300">
        <v>395933.69040000002</v>
      </c>
      <c r="AR300">
        <v>397493.06699999998</v>
      </c>
      <c r="AS300">
        <v>399091.55310000002</v>
      </c>
      <c r="AT300">
        <v>400726.89610000001</v>
      </c>
      <c r="AU300">
        <v>402394.23050000001</v>
      </c>
      <c r="AV300">
        <v>404089.74459999998</v>
      </c>
      <c r="AW300">
        <v>405833.73749999999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9">
    <tabColor rgb="FF0070C0"/>
  </sheetPr>
  <dimension ref="A1:BV376"/>
  <sheetViews>
    <sheetView topLeftCell="A69" zoomScale="80" zoomScaleNormal="80" workbookViewId="0">
      <selection activeCell="H53" sqref="H53"/>
    </sheetView>
  </sheetViews>
  <sheetFormatPr baseColWidth="10" defaultRowHeight="15" x14ac:dyDescent="0.25"/>
  <cols>
    <col min="1" max="2" width="29.85546875" customWidth="1"/>
    <col min="6" max="7" width="11.42578125" customWidth="1"/>
    <col min="9" max="9" width="13.140625" customWidth="1"/>
    <col min="10" max="12" width="11.42578125" style="3"/>
    <col min="13" max="13" width="11.42578125" style="3" customWidth="1"/>
    <col min="14" max="15" width="11.42578125" style="3"/>
    <col min="16" max="16" width="13.42578125" style="3" customWidth="1"/>
    <col min="17" max="19" width="11.42578125" style="3"/>
    <col min="20" max="20" width="11.42578125" style="3" customWidth="1"/>
    <col min="21" max="74" width="11.42578125" style="3"/>
  </cols>
  <sheetData>
    <row r="1" spans="1:28" ht="23.25" x14ac:dyDescent="0.35">
      <c r="A1" s="1" t="s">
        <v>86</v>
      </c>
      <c r="B1" s="46"/>
      <c r="C1" s="3"/>
      <c r="D1" s="3"/>
      <c r="E1" s="3"/>
      <c r="F1" s="3"/>
      <c r="G1" s="3"/>
      <c r="H1" s="3"/>
      <c r="I1" s="3"/>
    </row>
    <row r="2" spans="1:28" ht="18.75" x14ac:dyDescent="0.3">
      <c r="A2" s="41"/>
      <c r="B2" s="41"/>
      <c r="C2" s="3"/>
      <c r="D2" s="3"/>
      <c r="E2" s="3"/>
      <c r="F2" s="3"/>
      <c r="G2" s="3"/>
      <c r="H2" s="3"/>
      <c r="I2" s="3"/>
      <c r="R2" s="41"/>
      <c r="V2" s="45"/>
      <c r="W2" s="45"/>
    </row>
    <row r="3" spans="1:28" ht="23.25" x14ac:dyDescent="0.35">
      <c r="A3" s="161" t="str">
        <f>Résultats!B1</f>
        <v>SNBC3</v>
      </c>
      <c r="B3" s="161"/>
      <c r="C3" s="3"/>
      <c r="D3" s="3"/>
      <c r="E3" s="3"/>
      <c r="F3" s="3"/>
      <c r="G3" s="3"/>
      <c r="H3" s="3"/>
      <c r="I3" s="3"/>
      <c r="R3" s="41"/>
      <c r="V3" s="45"/>
      <c r="W3" s="45"/>
    </row>
    <row r="4" spans="1:28" x14ac:dyDescent="0.25">
      <c r="A4" s="3"/>
      <c r="B4" s="3"/>
      <c r="C4" s="43"/>
      <c r="D4" s="43"/>
      <c r="E4" s="43"/>
      <c r="F4" s="43"/>
      <c r="G4" s="44"/>
      <c r="H4" s="3"/>
      <c r="I4" s="3"/>
      <c r="J4" s="44"/>
      <c r="K4" s="44"/>
      <c r="L4" s="44"/>
      <c r="M4" s="44"/>
      <c r="O4" s="42"/>
      <c r="Q4" s="44"/>
      <c r="R4" s="44"/>
      <c r="S4" s="44"/>
      <c r="T4" s="44"/>
      <c r="X4" s="44"/>
      <c r="Y4" s="44"/>
      <c r="Z4" s="44"/>
      <c r="AA4" s="44"/>
    </row>
    <row r="5" spans="1:28" ht="21" x14ac:dyDescent="0.35">
      <c r="A5" s="145">
        <v>2015</v>
      </c>
      <c r="B5" s="186"/>
      <c r="C5" s="4" t="s">
        <v>36</v>
      </c>
      <c r="D5" s="4" t="s">
        <v>37</v>
      </c>
      <c r="E5" s="4" t="s">
        <v>38</v>
      </c>
      <c r="F5" s="4" t="s">
        <v>39</v>
      </c>
      <c r="G5" s="4" t="s">
        <v>40</v>
      </c>
      <c r="H5" s="93" t="s">
        <v>1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pans="1:28" x14ac:dyDescent="0.25">
      <c r="A6" s="162" t="s">
        <v>18</v>
      </c>
      <c r="B6" s="187"/>
      <c r="C6" s="36">
        <f>C7+C8</f>
        <v>0</v>
      </c>
      <c r="D6" s="36">
        <f>D7+D8</f>
        <v>128.69422959162193</v>
      </c>
      <c r="E6" s="36">
        <f>E7+E8</f>
        <v>0.57623376078281308</v>
      </c>
      <c r="F6" s="36">
        <f>F7+F8</f>
        <v>0.47161807764840896</v>
      </c>
      <c r="G6" s="36">
        <f>G7+G8</f>
        <v>0</v>
      </c>
      <c r="H6" s="163">
        <f t="shared" ref="H6:H15" si="0">SUM(C6:G6)</f>
        <v>129.74208143005316</v>
      </c>
      <c r="I6" s="166"/>
      <c r="J6" s="166"/>
      <c r="K6" s="166" t="s">
        <v>89</v>
      </c>
      <c r="L6" s="166"/>
      <c r="M6" s="166"/>
      <c r="N6" s="38"/>
      <c r="O6" s="206"/>
      <c r="P6" s="206"/>
      <c r="Q6" s="206"/>
      <c r="R6" s="206"/>
      <c r="S6" s="206"/>
      <c r="T6" s="207"/>
      <c r="U6" s="38"/>
      <c r="V6" s="45"/>
      <c r="W6" s="82"/>
      <c r="X6" s="208"/>
      <c r="Y6" s="208"/>
      <c r="Z6" s="208"/>
      <c r="AA6" s="208"/>
      <c r="AB6" s="208"/>
    </row>
    <row r="7" spans="1:28" x14ac:dyDescent="0.25">
      <c r="A7" s="148" t="s">
        <v>19</v>
      </c>
      <c r="B7" s="35"/>
      <c r="C7" s="16">
        <v>0</v>
      </c>
      <c r="D7" s="16">
        <f>'T energie usages'!I12*3.2*Résultats!L283</f>
        <v>78.278924031621926</v>
      </c>
      <c r="E7" s="16">
        <f>'T energie usages'!J12/'T energie usages'!J$20*(Résultats!N$192+Résultats!N$193+Résultats!N$194)/1000000</f>
        <v>7.7560850294451662E-3</v>
      </c>
      <c r="F7" s="16">
        <f>'T energie usages'!K12*2.394*Résultats!L284</f>
        <v>3.6806538408911035E-5</v>
      </c>
      <c r="G7" s="16">
        <v>0</v>
      </c>
      <c r="H7" s="95">
        <f t="shared" si="0"/>
        <v>78.286716923189772</v>
      </c>
      <c r="I7" s="166"/>
      <c r="J7" s="166"/>
      <c r="K7" s="194"/>
      <c r="L7" s="195">
        <v>2020</v>
      </c>
      <c r="M7" s="195">
        <v>2030</v>
      </c>
      <c r="N7" s="196">
        <v>2050</v>
      </c>
      <c r="O7" s="206"/>
      <c r="P7" s="206"/>
      <c r="Q7" s="206"/>
      <c r="R7" s="206"/>
      <c r="S7" s="206"/>
      <c r="T7" s="207"/>
      <c r="U7" s="38"/>
      <c r="V7" s="45"/>
      <c r="W7" s="30"/>
      <c r="X7" s="208"/>
      <c r="Y7" s="208"/>
      <c r="Z7" s="208"/>
      <c r="AA7" s="208"/>
      <c r="AB7" s="208"/>
    </row>
    <row r="8" spans="1:28" x14ac:dyDescent="0.25">
      <c r="A8" s="149" t="s">
        <v>20</v>
      </c>
      <c r="B8" s="35"/>
      <c r="C8" s="16">
        <v>0</v>
      </c>
      <c r="D8" s="16">
        <f>(Résultats!N$183+Résultats!N$184+Résultats!N$185+Résultats!N$186+Résultats!N$187)/1000000</f>
        <v>50.415305559999993</v>
      </c>
      <c r="E8" s="16">
        <f>'T energie usages'!J13/'T energie usages'!J$20*(Résultats!N$192+Résultats!N$193+Résultats!N$194)/1000000</f>
        <v>0.56847767575336794</v>
      </c>
      <c r="F8" s="16">
        <f>(Résultats!N$209+Résultats!N$210+Résultats!N$211+Résultats!N$212+Résultats!N$213)/1000000</f>
        <v>0.47158127111000003</v>
      </c>
      <c r="G8" s="16">
        <v>0</v>
      </c>
      <c r="H8" s="95">
        <f t="shared" si="0"/>
        <v>51.455364506863361</v>
      </c>
      <c r="I8" s="166"/>
      <c r="J8" s="166"/>
      <c r="K8" s="197" t="s">
        <v>18</v>
      </c>
      <c r="L8" s="45">
        <f>H19</f>
        <v>131.40364459792232</v>
      </c>
      <c r="M8" s="45">
        <f>H45</f>
        <v>119.18741908308419</v>
      </c>
      <c r="N8" s="86">
        <f>H71</f>
        <v>90.067151770270399</v>
      </c>
      <c r="O8" s="206"/>
      <c r="P8" s="206"/>
      <c r="Q8" s="206"/>
      <c r="R8" s="206"/>
      <c r="S8" s="206"/>
      <c r="T8" s="207"/>
      <c r="U8" s="38"/>
      <c r="V8" s="45"/>
      <c r="W8" s="30"/>
      <c r="X8" s="208"/>
      <c r="Y8" s="208"/>
      <c r="Z8" s="208"/>
      <c r="AA8" s="208"/>
      <c r="AB8" s="208"/>
    </row>
    <row r="9" spans="1:28" x14ac:dyDescent="0.25">
      <c r="A9" s="162" t="s">
        <v>21</v>
      </c>
      <c r="B9" s="187"/>
      <c r="C9" s="36">
        <f>Résultats!N$135/1000000</f>
        <v>0.89164866789999997</v>
      </c>
      <c r="D9" s="36">
        <f>'T energie usages'!I14*3.2*Résultats!L283</f>
        <v>22.20367454167393</v>
      </c>
      <c r="E9" s="36">
        <f>'T energie usages'!J14/'T energie usages'!J$20*(Résultats!N$192+Résultats!N$193+Résultats!N$194)/1000000</f>
        <v>6.8965477094578755</v>
      </c>
      <c r="F9" s="36">
        <f>('T energie usages'!K14-8)*2.394*Résultats!L284</f>
        <v>26.89790540892745</v>
      </c>
      <c r="G9" s="36">
        <v>0</v>
      </c>
      <c r="H9" s="163">
        <f t="shared" si="0"/>
        <v>56.889776327959254</v>
      </c>
      <c r="I9" s="166"/>
      <c r="J9" s="166"/>
      <c r="K9" s="197" t="s">
        <v>87</v>
      </c>
      <c r="L9" s="45">
        <f>H22</f>
        <v>46.421955144725814</v>
      </c>
      <c r="M9" s="45">
        <f>H48</f>
        <v>36.298975280385577</v>
      </c>
      <c r="N9" s="86">
        <f>H74</f>
        <v>28.841359380060815</v>
      </c>
      <c r="O9" s="206"/>
      <c r="P9" s="206"/>
      <c r="Q9" s="206"/>
      <c r="R9" s="206"/>
      <c r="S9" s="206"/>
      <c r="T9" s="207"/>
      <c r="U9" s="38"/>
      <c r="V9" s="45"/>
      <c r="W9" s="82"/>
      <c r="X9" s="208"/>
      <c r="Y9" s="208"/>
      <c r="Z9" s="208"/>
      <c r="AA9" s="208"/>
      <c r="AB9" s="208"/>
    </row>
    <row r="10" spans="1:28" x14ac:dyDescent="0.25">
      <c r="A10" s="162" t="s">
        <v>22</v>
      </c>
      <c r="B10" s="187"/>
      <c r="C10" s="36">
        <f>(Résultats!N$168+Résultats!N$169)/1000000</f>
        <v>0</v>
      </c>
      <c r="D10" s="36">
        <f>(Résultats!N$188+Résultats!N$189)/1000000</f>
        <v>11.881973332099999</v>
      </c>
      <c r="E10" s="36">
        <f>'T energie usages'!J15/'T energie usages'!J$20*(Résultats!N$192+Résultats!N$193+Résultats!N$194)/1000000</f>
        <v>6.1860672433497204</v>
      </c>
      <c r="F10" s="36">
        <f>(Résultats!N$214+Résultats!N$215)/1000000</f>
        <v>17.391402362999997</v>
      </c>
      <c r="G10" s="36">
        <v>0</v>
      </c>
      <c r="H10" s="163">
        <f t="shared" si="0"/>
        <v>35.459442938449719</v>
      </c>
      <c r="I10" s="166"/>
      <c r="J10" s="166"/>
      <c r="K10" s="157" t="s">
        <v>22</v>
      </c>
      <c r="L10" s="45">
        <f>H23</f>
        <v>25.093690817265099</v>
      </c>
      <c r="M10" s="45">
        <f>H49</f>
        <v>15.957899765566776</v>
      </c>
      <c r="N10" s="86">
        <f>H75</f>
        <v>11.511537444689434</v>
      </c>
      <c r="O10" s="206"/>
      <c r="P10" s="206"/>
      <c r="Q10" s="206"/>
      <c r="R10" s="206"/>
      <c r="S10" s="206"/>
      <c r="T10" s="207"/>
      <c r="U10" s="38"/>
      <c r="V10" s="45"/>
      <c r="W10" s="82"/>
      <c r="X10" s="208"/>
      <c r="Y10" s="208"/>
      <c r="Z10" s="208"/>
      <c r="AA10" s="208"/>
      <c r="AB10" s="208"/>
    </row>
    <row r="11" spans="1:28" x14ac:dyDescent="0.25">
      <c r="A11" s="162" t="s">
        <v>23</v>
      </c>
      <c r="B11" s="187"/>
      <c r="C11" s="36">
        <f>C12+C13</f>
        <v>21.030055656799998</v>
      </c>
      <c r="D11" s="36">
        <f>D12+D13</f>
        <v>64.481106409473909</v>
      </c>
      <c r="E11" s="36">
        <f>E12+E13</f>
        <v>5.28490769640959</v>
      </c>
      <c r="F11" s="36">
        <f>F12+F13</f>
        <v>28.765717046989934</v>
      </c>
      <c r="G11" s="36">
        <f>G12+G13</f>
        <v>12.099488490000001</v>
      </c>
      <c r="H11" s="163">
        <f t="shared" si="0"/>
        <v>131.66127529967343</v>
      </c>
      <c r="I11" s="166"/>
      <c r="J11" s="166"/>
      <c r="K11" s="198" t="s">
        <v>88</v>
      </c>
      <c r="L11" s="199">
        <f>H24</f>
        <v>110.26846416292599</v>
      </c>
      <c r="M11" s="199">
        <f>H50</f>
        <v>117.25713055691658</v>
      </c>
      <c r="N11" s="89">
        <f>H76</f>
        <v>152.05479869261643</v>
      </c>
      <c r="O11" s="206"/>
      <c r="P11" s="206"/>
      <c r="Q11" s="206"/>
      <c r="R11" s="206"/>
      <c r="S11" s="206"/>
      <c r="T11" s="207"/>
      <c r="U11" s="38"/>
      <c r="V11" s="45"/>
      <c r="W11" s="82"/>
      <c r="X11" s="208"/>
      <c r="Y11" s="208"/>
      <c r="Z11" s="208"/>
      <c r="AA11" s="208"/>
      <c r="AB11" s="208"/>
    </row>
    <row r="12" spans="1:28" x14ac:dyDescent="0.25">
      <c r="A12" s="149" t="s">
        <v>24</v>
      </c>
      <c r="B12" s="35"/>
      <c r="C12" s="16">
        <f>(Résultats!N$162+Résultats!N$163+Résultats!N$164+Résultats!N$165+Résultats!N$166+Résultats!N$167)/1000000</f>
        <v>21.030055656799998</v>
      </c>
      <c r="D12" s="16">
        <f>(Résultats!N$171+Résultats!N$173+Résultats!N$174+Résultats!N$175+Résultats!N$176+Résultats!N$177+Résultats!N$178+Résultats!N$179+Résultats!N$180+Résultats!N$181+Résultats!N$182)/1000000</f>
        <v>57.971542090473903</v>
      </c>
      <c r="E12" s="16">
        <f>'T energie usages'!J17/'T energie usages'!J$20*(Résultats!N$192+Résultats!N$193+Résultats!N$194)/1000000</f>
        <v>5.1384122888621455</v>
      </c>
      <c r="F12" s="16">
        <f>(Résultats!N$197+Résultats!N$198+Résultats!N$199+Résultats!N$200+Résultats!N$201+Résultats!N$202+Résultats!N$203+Résultats!N$204+Résultats!N$205+Résultats!N$206+Résultats!N$207+Résultats!N$208+Résultats!N$216+Résultats!N$218)/1000000</f>
        <v>28.068708425189936</v>
      </c>
      <c r="G12" s="16">
        <f>Résultats!N$133/1000000</f>
        <v>12.099488490000001</v>
      </c>
      <c r="H12" s="95">
        <f t="shared" si="0"/>
        <v>124.30820695132599</v>
      </c>
      <c r="I12" s="166"/>
      <c r="J12" s="166"/>
      <c r="K12" s="200" t="s">
        <v>1</v>
      </c>
      <c r="L12" s="188">
        <f>SUM(L8:L11)</f>
        <v>313.18775472283926</v>
      </c>
      <c r="M12" s="188">
        <f t="shared" ref="M12:N12" si="1">SUM(M8:M11)</f>
        <v>288.7014246859531</v>
      </c>
      <c r="N12" s="188">
        <f t="shared" si="1"/>
        <v>282.47484728763709</v>
      </c>
      <c r="O12" s="206"/>
      <c r="P12" s="206"/>
      <c r="Q12" s="206"/>
      <c r="R12" s="206"/>
      <c r="S12" s="206"/>
      <c r="T12" s="207"/>
      <c r="U12" s="38"/>
      <c r="V12" s="45"/>
      <c r="W12" s="30"/>
      <c r="X12" s="208"/>
      <c r="Y12" s="208"/>
      <c r="Z12" s="208"/>
      <c r="AA12" s="208"/>
      <c r="AB12" s="208"/>
    </row>
    <row r="13" spans="1:28" x14ac:dyDescent="0.25">
      <c r="A13" s="149" t="s">
        <v>25</v>
      </c>
      <c r="B13" s="35"/>
      <c r="C13" s="16">
        <v>0</v>
      </c>
      <c r="D13" s="16">
        <f>(Résultats!N$172)/1000000</f>
        <v>6.5095643189999999</v>
      </c>
      <c r="E13" s="16">
        <f>'T energie usages'!J19/'T energie usages'!J$20*(Résultats!N$192+Résultats!N$193+Résultats!N$194)/1000000</f>
        <v>0.14649540754744408</v>
      </c>
      <c r="F13" s="16">
        <f>(Résultats!N$196)/1000000</f>
        <v>0.69700862180000001</v>
      </c>
      <c r="G13" s="16">
        <v>0</v>
      </c>
      <c r="H13" s="95">
        <f t="shared" si="0"/>
        <v>7.3530683483474446</v>
      </c>
      <c r="I13" s="166"/>
      <c r="J13" s="166"/>
      <c r="K13" s="166"/>
      <c r="L13" s="166"/>
      <c r="M13" s="166"/>
      <c r="N13" s="38"/>
      <c r="O13" s="206"/>
      <c r="P13" s="206"/>
      <c r="Q13" s="206"/>
      <c r="R13" s="206"/>
      <c r="S13" s="206"/>
      <c r="T13" s="207"/>
      <c r="U13" s="38"/>
      <c r="V13" s="45"/>
      <c r="W13" s="30"/>
      <c r="X13" s="208"/>
      <c r="Y13" s="208"/>
      <c r="Z13" s="208"/>
      <c r="AA13" s="208"/>
      <c r="AB13" s="208"/>
    </row>
    <row r="14" spans="1:28" x14ac:dyDescent="0.25">
      <c r="A14" s="48" t="s">
        <v>41</v>
      </c>
      <c r="B14" s="37"/>
      <c r="C14" s="37">
        <f>SUM(C9:C11)+C6</f>
        <v>21.921704324699999</v>
      </c>
      <c r="D14" s="37">
        <f>SUM(D9:D11)+D6</f>
        <v>227.26098387486977</v>
      </c>
      <c r="E14" s="37">
        <f>SUM(E9:E11)+E6</f>
        <v>18.943756409999999</v>
      </c>
      <c r="F14" s="37">
        <f>SUM(F9:F11)+F6</f>
        <v>73.526642896565804</v>
      </c>
      <c r="G14" s="37">
        <f>SUM(G9:G11)+G6</f>
        <v>12.099488490000001</v>
      </c>
      <c r="H14" s="167">
        <f t="shared" si="0"/>
        <v>353.75257599613559</v>
      </c>
      <c r="I14" s="166"/>
      <c r="J14" s="166"/>
      <c r="K14" s="166"/>
      <c r="L14" s="166"/>
      <c r="M14" s="166"/>
      <c r="N14" s="38"/>
      <c r="O14" s="206"/>
      <c r="P14" s="206"/>
      <c r="Q14" s="206"/>
      <c r="R14" s="206"/>
      <c r="S14" s="206"/>
      <c r="T14" s="207"/>
      <c r="U14" s="38"/>
      <c r="V14" s="45"/>
      <c r="W14" s="80"/>
      <c r="X14" s="208"/>
      <c r="Y14" s="208"/>
      <c r="Z14" s="208"/>
      <c r="AA14" s="208"/>
      <c r="AB14" s="208"/>
    </row>
    <row r="15" spans="1:28" x14ac:dyDescent="0.25">
      <c r="A15" s="164" t="s">
        <v>43</v>
      </c>
      <c r="B15" s="164"/>
      <c r="C15" s="165">
        <f>(Résultats!N$135+Résultats!N$162+Résultats!N$163+Résultats!N$164+Résultats!N$165+Résultats!N$166+Résultats!N$167+Résultats!N$168+Résultats!N$169)/1000000</f>
        <v>21.921704324699999</v>
      </c>
      <c r="D15" s="165">
        <f>(Résultats!N$137+Résultats!N$171+Résultats!N$172+Résultats!N$173+Résultats!N$174+Résultats!N$175+Résultats!N$176+Résultats!N$177+Résultats!N$178+Résultats!N$179+Résultats!N$180+Résultats!N$181+Résultats!N$182+Résultats!N$183+Résultats!N$184+Résultats!N$185+Résultats!N$186+Résultats!N$187+Résultats!N$188+Résultats!N$189)/1000000</f>
        <v>226.35005290157392</v>
      </c>
      <c r="E15" s="165">
        <f>(Résultats!N$192+Résultats!N$193+Résultats!N$194)/1000000</f>
        <v>18.943756409999999</v>
      </c>
      <c r="F15" s="165">
        <f>(Résultats!N$139+Résultats!N$196+Résultats!N$197+Résultats!N$198+Résultats!N$199+Résultats!N$200+Résultats!N$201+Résultats!N$202+Résultats!N$203+Résultats!N$204+Résultats!N$205+Résultats!N$206+Résultats!N$207+Résultats!N$208+Résultats!N$209+Résultats!N$210+Résultats!N$211+Résultats!N$212+Résultats!N$213+Résultats!N$214+Résultats!N$215+Résultats!N$216+Résultats!N$218)/1000000</f>
        <v>79.47131935109995</v>
      </c>
      <c r="G15" s="165">
        <f>Résultats!N$133/1000000</f>
        <v>12.099488490000001</v>
      </c>
      <c r="H15" s="188">
        <f t="shared" si="0"/>
        <v>358.78632147737386</v>
      </c>
      <c r="I15" s="166"/>
      <c r="J15" s="166"/>
      <c r="K15" s="166"/>
      <c r="L15" s="166"/>
      <c r="M15" s="207"/>
      <c r="N15" s="45"/>
      <c r="O15" s="166"/>
      <c r="P15" s="166"/>
      <c r="Q15" s="166"/>
      <c r="R15" s="166"/>
      <c r="S15" s="207"/>
      <c r="T15" s="207"/>
      <c r="U15" s="45"/>
      <c r="V15" s="45"/>
      <c r="W15" s="79"/>
      <c r="X15" s="208"/>
      <c r="Y15" s="208"/>
      <c r="Z15" s="208"/>
      <c r="AA15" s="208"/>
      <c r="AB15" s="208"/>
    </row>
    <row r="16" spans="1:28" x14ac:dyDescent="0.25">
      <c r="A16" s="164"/>
      <c r="B16" s="164"/>
      <c r="C16" s="189"/>
      <c r="D16" s="189"/>
      <c r="E16" s="189"/>
      <c r="F16" s="189"/>
      <c r="G16" s="189"/>
      <c r="H16" s="165">
        <f>Résultats!N227/1000000</f>
        <v>358.78632069999998</v>
      </c>
      <c r="I16" s="166"/>
      <c r="J16" s="166"/>
      <c r="K16" s="166"/>
      <c r="L16" s="166"/>
      <c r="M16" s="207"/>
      <c r="N16" s="209"/>
      <c r="O16" s="166"/>
      <c r="P16" s="166"/>
      <c r="Q16" s="166"/>
      <c r="R16" s="166"/>
      <c r="S16" s="207"/>
      <c r="T16" s="207"/>
      <c r="U16" s="209"/>
      <c r="V16" s="209"/>
      <c r="W16" s="210"/>
      <c r="X16" s="208"/>
      <c r="Y16" s="208"/>
      <c r="Z16" s="208"/>
      <c r="AA16" s="208"/>
      <c r="AB16" s="208"/>
    </row>
    <row r="17" spans="1:28" x14ac:dyDescent="0.25">
      <c r="A17" s="3"/>
      <c r="B17" s="3"/>
      <c r="C17" s="75"/>
      <c r="D17" s="75"/>
      <c r="E17" s="75"/>
      <c r="F17" s="75"/>
      <c r="G17" s="75"/>
      <c r="H17" s="45"/>
      <c r="I17" s="166"/>
      <c r="J17" s="166"/>
      <c r="K17" s="166"/>
      <c r="L17" s="166"/>
      <c r="M17" s="207"/>
      <c r="O17" s="166"/>
      <c r="P17" s="166"/>
      <c r="Q17" s="166"/>
      <c r="R17" s="166"/>
      <c r="S17" s="207"/>
      <c r="T17" s="207"/>
      <c r="X17" s="208"/>
      <c r="Y17" s="208"/>
      <c r="Z17" s="208"/>
      <c r="AA17" s="208"/>
      <c r="AB17" s="208"/>
    </row>
    <row r="18" spans="1:28" ht="21" x14ac:dyDescent="0.35">
      <c r="A18" s="145">
        <v>2020</v>
      </c>
      <c r="B18" s="186"/>
      <c r="C18" s="27" t="s">
        <v>36</v>
      </c>
      <c r="D18" s="27" t="s">
        <v>37</v>
      </c>
      <c r="E18" s="27" t="s">
        <v>38</v>
      </c>
      <c r="F18" s="27" t="s">
        <v>39</v>
      </c>
      <c r="G18" s="27" t="s">
        <v>40</v>
      </c>
      <c r="H18" s="190" t="s">
        <v>1</v>
      </c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W18" s="19"/>
      <c r="X18" s="19"/>
      <c r="Y18" s="19"/>
      <c r="Z18" s="19"/>
      <c r="AA18" s="19"/>
      <c r="AB18" s="208"/>
    </row>
    <row r="19" spans="1:28" x14ac:dyDescent="0.25">
      <c r="A19" s="162" t="s">
        <v>18</v>
      </c>
      <c r="B19" s="187"/>
      <c r="C19" s="36">
        <f>C20+C21</f>
        <v>0</v>
      </c>
      <c r="D19" s="36">
        <f>D20+D21</f>
        <v>130.61333133925183</v>
      </c>
      <c r="E19" s="36">
        <f>E20+E21</f>
        <v>0.47642763662142101</v>
      </c>
      <c r="F19" s="36">
        <f>F20+F21</f>
        <v>0.31388562204906695</v>
      </c>
      <c r="G19" s="36">
        <f>G20+G21</f>
        <v>0</v>
      </c>
      <c r="H19" s="163">
        <f>SUM(C19:G19)</f>
        <v>131.40364459792232</v>
      </c>
      <c r="I19" s="166"/>
      <c r="J19" s="166"/>
      <c r="K19" s="166"/>
      <c r="L19" s="166"/>
      <c r="M19" s="166"/>
      <c r="N19" s="38"/>
      <c r="O19" s="206"/>
      <c r="P19" s="206"/>
      <c r="Q19" s="206"/>
      <c r="R19" s="206"/>
      <c r="S19" s="206"/>
      <c r="T19" s="207"/>
      <c r="U19" s="75"/>
      <c r="W19" s="82"/>
      <c r="X19" s="208"/>
      <c r="Y19" s="208"/>
      <c r="Z19" s="208"/>
      <c r="AA19" s="208"/>
      <c r="AB19" s="208"/>
    </row>
    <row r="20" spans="1:28" x14ac:dyDescent="0.25">
      <c r="A20" s="148" t="s">
        <v>19</v>
      </c>
      <c r="B20" s="35"/>
      <c r="C20" s="16">
        <v>0</v>
      </c>
      <c r="D20" s="16">
        <f>'T energie usages'!I25*3.2*Résultats!S283</f>
        <v>74.31221037725183</v>
      </c>
      <c r="E20" s="16">
        <f>'T energie usages'!J25/'T energie usages'!J$33*(Résultats!S$192+Résultats!S$193+Résultats!S$194)/1000000</f>
        <v>2.0246870716541774E-2</v>
      </c>
      <c r="F20" s="16">
        <f>'T energie usages'!K25*2.394*Résultats!S284</f>
        <v>4.6809849066976306E-5</v>
      </c>
      <c r="G20" s="16">
        <v>0</v>
      </c>
      <c r="H20" s="95">
        <f>SUM(C20:G20)</f>
        <v>74.332504057817445</v>
      </c>
      <c r="I20" s="166"/>
      <c r="J20" s="166"/>
      <c r="K20" s="166"/>
      <c r="L20" s="166"/>
      <c r="M20" s="166"/>
      <c r="N20" s="38"/>
      <c r="O20" s="206"/>
      <c r="P20" s="206"/>
      <c r="Q20" s="206"/>
      <c r="R20" s="206"/>
      <c r="S20" s="206"/>
      <c r="T20" s="207"/>
      <c r="U20" s="16"/>
      <c r="W20" s="30"/>
      <c r="X20" s="208"/>
      <c r="Y20" s="208"/>
      <c r="Z20" s="208"/>
      <c r="AA20" s="208"/>
      <c r="AB20" s="208"/>
    </row>
    <row r="21" spans="1:28" x14ac:dyDescent="0.25">
      <c r="A21" s="149" t="s">
        <v>20</v>
      </c>
      <c r="B21" s="35"/>
      <c r="C21" s="16">
        <v>0</v>
      </c>
      <c r="D21" s="16">
        <f>(Résultats!S$183+Résultats!S$184+Résultats!S$185+Résultats!S$186+Résultats!S$187)/1000000</f>
        <v>56.301120961999999</v>
      </c>
      <c r="E21" s="16">
        <f>'T energie usages'!J26/'T energie usages'!J$33*(Résultats!S$192+Résultats!S$193+Résultats!S$194)/1000000</f>
        <v>0.45618076590487922</v>
      </c>
      <c r="F21" s="16">
        <f>(Résultats!S$209+Résultats!S$210+Résultats!S$211+Résultats!S$212+Résultats!S$213)/1000000</f>
        <v>0.31383881219999998</v>
      </c>
      <c r="G21" s="16">
        <v>0</v>
      </c>
      <c r="H21" s="95">
        <f>SUM(C21:G21)</f>
        <v>57.071140540104878</v>
      </c>
      <c r="I21" s="166"/>
      <c r="J21" s="166"/>
      <c r="K21" s="166"/>
      <c r="L21" s="166"/>
      <c r="M21" s="166"/>
      <c r="N21" s="38"/>
      <c r="O21" s="206"/>
      <c r="P21" s="206"/>
      <c r="Q21" s="206"/>
      <c r="R21" s="206"/>
      <c r="S21" s="206"/>
      <c r="T21" s="207"/>
      <c r="U21" s="16"/>
      <c r="W21" s="30"/>
      <c r="X21" s="208"/>
      <c r="Y21" s="208"/>
      <c r="Z21" s="208"/>
      <c r="AA21" s="208"/>
      <c r="AB21" s="208"/>
    </row>
    <row r="22" spans="1:28" x14ac:dyDescent="0.25">
      <c r="A22" s="162" t="s">
        <v>21</v>
      </c>
      <c r="B22" s="187"/>
      <c r="C22" s="36">
        <f>Résultats!S$135/1000000</f>
        <v>0.8000126166</v>
      </c>
      <c r="D22" s="36">
        <f>'T energie usages'!I27*3.2*Résultats!S283</f>
        <v>20.948362683381678</v>
      </c>
      <c r="E22" s="36">
        <f>'T energie usages'!J27/'T energie usages'!J$33*(Résultats!S$192+Résultats!S$193+Résultats!S$194)/1000000</f>
        <v>4.9782905000224353</v>
      </c>
      <c r="F22" s="36">
        <f>('T energie usages'!K27-8)*2.394*Résultats!S284</f>
        <v>19.695289344721697</v>
      </c>
      <c r="G22" s="36">
        <v>0</v>
      </c>
      <c r="H22" s="163">
        <f>SUM(C22:G22)</f>
        <v>46.421955144725814</v>
      </c>
      <c r="I22" s="166"/>
      <c r="J22" s="166"/>
      <c r="K22" s="166"/>
      <c r="L22" s="166"/>
      <c r="M22" s="166"/>
      <c r="N22" s="38"/>
      <c r="O22" s="206"/>
      <c r="P22" s="206"/>
      <c r="Q22" s="206"/>
      <c r="R22" s="206"/>
      <c r="S22" s="206"/>
      <c r="T22" s="207"/>
      <c r="U22" s="75"/>
      <c r="W22" s="82"/>
      <c r="X22" s="208"/>
      <c r="Y22" s="208"/>
      <c r="Z22" s="208"/>
      <c r="AA22" s="208"/>
      <c r="AB22" s="208"/>
    </row>
    <row r="23" spans="1:28" x14ac:dyDescent="0.25">
      <c r="A23" s="162" t="s">
        <v>22</v>
      </c>
      <c r="B23" s="187"/>
      <c r="C23" s="36">
        <f>(Résultats!S$168+Résultats!S$169)/1000000</f>
        <v>0</v>
      </c>
      <c r="D23" s="36">
        <f>(Résultats!S$188+Résultats!S$189)/1000000</f>
        <v>9.2998025441000021</v>
      </c>
      <c r="E23" s="36">
        <f>'T energie usages'!J28/'T energie usages'!J$33*(Résultats!S$192+Résultats!S$193+Résultats!S$194)/1000000</f>
        <v>4.1900982031650935</v>
      </c>
      <c r="F23" s="36">
        <f>(Résultats!S$214+Résultats!S$215)/1000000</f>
        <v>11.603790070000001</v>
      </c>
      <c r="G23" s="36">
        <v>0</v>
      </c>
      <c r="H23" s="163">
        <f t="shared" ref="H23:H28" si="2">SUM(C23:G23)</f>
        <v>25.093690817265099</v>
      </c>
      <c r="I23" s="166"/>
      <c r="J23" s="166"/>
      <c r="K23" s="166"/>
      <c r="L23" s="166"/>
      <c r="M23" s="166"/>
      <c r="N23" s="38"/>
      <c r="O23" s="206"/>
      <c r="P23" s="206"/>
      <c r="Q23" s="206"/>
      <c r="R23" s="206"/>
      <c r="S23" s="206"/>
      <c r="T23" s="207"/>
      <c r="U23" s="75"/>
      <c r="W23" s="82"/>
      <c r="X23" s="208"/>
      <c r="Y23" s="208"/>
      <c r="Z23" s="208"/>
      <c r="AA23" s="208"/>
      <c r="AB23" s="208"/>
    </row>
    <row r="24" spans="1:28" x14ac:dyDescent="0.25">
      <c r="A24" s="162" t="s">
        <v>23</v>
      </c>
      <c r="B24" s="187"/>
      <c r="C24" s="36">
        <f>C25+C26</f>
        <v>12.503962342700001</v>
      </c>
      <c r="D24" s="36">
        <f>D25+D26</f>
        <v>55.031276942680321</v>
      </c>
      <c r="E24" s="36">
        <f>E25+E26</f>
        <v>3.4624761451910397</v>
      </c>
      <c r="F24" s="36">
        <f>F25+F26</f>
        <v>24.585670002354632</v>
      </c>
      <c r="G24" s="36">
        <f>G25+G26</f>
        <v>14.685078730000001</v>
      </c>
      <c r="H24" s="163">
        <f t="shared" si="2"/>
        <v>110.26846416292599</v>
      </c>
      <c r="I24" s="166"/>
      <c r="J24" s="166"/>
      <c r="K24" s="166"/>
      <c r="L24" s="166"/>
      <c r="M24" s="166"/>
      <c r="N24" s="38"/>
      <c r="O24" s="206"/>
      <c r="P24" s="206"/>
      <c r="Q24" s="206"/>
      <c r="R24" s="206"/>
      <c r="S24" s="206"/>
      <c r="T24" s="207"/>
      <c r="U24" s="75"/>
      <c r="W24" s="82"/>
      <c r="X24" s="208"/>
      <c r="Y24" s="208"/>
      <c r="Z24" s="208"/>
      <c r="AA24" s="208"/>
      <c r="AB24" s="208"/>
    </row>
    <row r="25" spans="1:28" x14ac:dyDescent="0.25">
      <c r="A25" s="149" t="s">
        <v>24</v>
      </c>
      <c r="B25" s="35"/>
      <c r="C25" s="16">
        <f>(Résultats!S$162+Résultats!S$163+Résultats!S$164+Résultats!S$165+Résultats!S$166+Résultats!S$167)/1000000</f>
        <v>12.503962342700001</v>
      </c>
      <c r="D25" s="16">
        <f>(Résultats!S$171+Résultats!S$173+Résultats!S$174+Résultats!S$175+Résultats!S$176+Résultats!S$177+Résultats!S$178+Résultats!S$179+Résultats!S$180+Résultats!S$181+Résultats!S$182)/1000000</f>
        <v>47.643443896680324</v>
      </c>
      <c r="E25" s="16">
        <f>'T energie usages'!J30/'T energie usages'!J$33*(Résultats!S$192+Résultats!S$193+Résultats!S$194)/1000000</f>
        <v>3.3575599612348763</v>
      </c>
      <c r="F25" s="16">
        <f>(Résultats!S$197+Résultats!S$198+Résultats!S$199+Résultats!S$200+Résultats!S$201+Résultats!S$202+Résultats!S$203+Résultats!S$204+Résultats!S$205+Résultats!S$206+Résultats!S$207+Résultats!S$208+Résultats!S$216+Résultats!S$218)/1000000</f>
        <v>24.064393992254633</v>
      </c>
      <c r="G25" s="16">
        <f>Résultats!S$133/1000000</f>
        <v>14.685078730000001</v>
      </c>
      <c r="H25" s="95">
        <f t="shared" si="2"/>
        <v>102.25443892286984</v>
      </c>
      <c r="I25" s="166"/>
      <c r="J25" s="166"/>
      <c r="K25" s="166"/>
      <c r="L25" s="166"/>
      <c r="M25" s="166"/>
      <c r="N25" s="38"/>
      <c r="O25" s="206"/>
      <c r="P25" s="206"/>
      <c r="Q25" s="206"/>
      <c r="R25" s="206"/>
      <c r="S25" s="206"/>
      <c r="T25" s="207"/>
      <c r="U25" s="16"/>
      <c r="W25" s="30"/>
      <c r="X25" s="208"/>
      <c r="Y25" s="208"/>
      <c r="Z25" s="208"/>
      <c r="AA25" s="208"/>
      <c r="AB25" s="208"/>
    </row>
    <row r="26" spans="1:28" x14ac:dyDescent="0.25">
      <c r="A26" s="149" t="s">
        <v>25</v>
      </c>
      <c r="B26" s="35"/>
      <c r="C26" s="16">
        <v>0</v>
      </c>
      <c r="D26" s="16">
        <f>(Résultats!S$172)/1000000</f>
        <v>7.3878330459999999</v>
      </c>
      <c r="E26" s="16">
        <f>'T energie usages'!J32/'T energie usages'!J$33*(Résultats!S$192+Résultats!S$193+Résultats!S$194)/1000000</f>
        <v>0.10491618395616345</v>
      </c>
      <c r="F26" s="16">
        <f>(Résultats!S$196)/1000000</f>
        <v>0.52127601010000002</v>
      </c>
      <c r="G26" s="16">
        <v>0</v>
      </c>
      <c r="H26" s="95">
        <f t="shared" si="2"/>
        <v>8.0140252400561636</v>
      </c>
      <c r="I26" s="166"/>
      <c r="J26" s="166"/>
      <c r="K26" s="166"/>
      <c r="L26" s="166"/>
      <c r="M26" s="166"/>
      <c r="N26" s="38"/>
      <c r="O26" s="206"/>
      <c r="P26" s="206"/>
      <c r="Q26" s="206"/>
      <c r="R26" s="206"/>
      <c r="S26" s="206"/>
      <c r="T26" s="207"/>
      <c r="U26" s="16"/>
      <c r="W26" s="30"/>
      <c r="X26" s="208"/>
      <c r="Y26" s="208"/>
      <c r="Z26" s="208"/>
      <c r="AA26" s="208"/>
      <c r="AB26" s="208"/>
    </row>
    <row r="27" spans="1:28" x14ac:dyDescent="0.25">
      <c r="A27" s="48" t="s">
        <v>41</v>
      </c>
      <c r="B27" s="37"/>
      <c r="C27" s="37">
        <f>SUM(C22:C24)+C19</f>
        <v>13.303974959300001</v>
      </c>
      <c r="D27" s="37">
        <f>SUM(D22:D24)+D19</f>
        <v>215.89277350941381</v>
      </c>
      <c r="E27" s="37">
        <f>SUM(E22:E24)+E19</f>
        <v>13.10729248499999</v>
      </c>
      <c r="F27" s="37">
        <f>SUM(F22:F24)+F19</f>
        <v>56.198635039125392</v>
      </c>
      <c r="G27" s="37">
        <f>SUM(G22:G24)+G19</f>
        <v>14.685078730000001</v>
      </c>
      <c r="H27" s="167">
        <f t="shared" si="2"/>
        <v>313.1877547228392</v>
      </c>
      <c r="I27" s="166"/>
      <c r="J27" s="166"/>
      <c r="K27" s="166"/>
      <c r="L27" s="166"/>
      <c r="M27" s="166"/>
      <c r="N27" s="38"/>
      <c r="O27" s="206"/>
      <c r="P27" s="206"/>
      <c r="Q27" s="206"/>
      <c r="R27" s="206"/>
      <c r="S27" s="206"/>
      <c r="T27" s="207"/>
      <c r="U27" s="79"/>
      <c r="W27" s="80"/>
      <c r="X27" s="208"/>
      <c r="Y27" s="208"/>
      <c r="Z27" s="208"/>
      <c r="AA27" s="208"/>
      <c r="AB27" s="208"/>
    </row>
    <row r="28" spans="1:28" x14ac:dyDescent="0.25">
      <c r="A28" s="164" t="s">
        <v>43</v>
      </c>
      <c r="B28" s="164"/>
      <c r="C28" s="165">
        <f>(Résultats!S$135+Résultats!S$162+Résultats!S$163+Résultats!S$164+Résultats!S$165+Résultats!S$166+Résultats!S$167+Résultats!S$168+Résultats!S$169)/1000000</f>
        <v>13.3039749593</v>
      </c>
      <c r="D28" s="165">
        <f>(Résultats!S$137+Résultats!S$171+Résultats!S$172+Résultats!S$173+Résultats!S$174+Résultats!S$175+Résultats!S$176+Résultats!S$177+Résultats!S$178+Résultats!S$179+Résultats!S$180+Résultats!S$181+Résultats!S$182+Résultats!S$183+Résultats!S$184+Résultats!S$185+Résultats!S$186+Résultats!S$187+Résultats!S$188+Résultats!S$189)/1000000</f>
        <v>215.95033964878041</v>
      </c>
      <c r="E28" s="165">
        <f>(Résultats!S$192+Résultats!S$193+Résultats!S$194)/1000000</f>
        <v>13.10729248499999</v>
      </c>
      <c r="F28" s="165">
        <f>(Résultats!S$139+Résultats!S$196+Résultats!S$197+Résultats!S$198+Résultats!S$199+Résultats!S$200+Résultats!S$201+Résultats!S$202+Résultats!S$203+Résultats!S$204+Résultats!S$205+Résultats!S$206+Résultats!S$207+Résultats!S$208+Résultats!S$209+Résultats!S$210+Résultats!S$211+Résultats!S$212+Résultats!S$213+Résultats!S$214+Résultats!S$215+Résultats!S$216+Résultats!S$218)/1000000</f>
        <v>59.63781991455464</v>
      </c>
      <c r="G28" s="165">
        <f>Résultats!S$133/1000000</f>
        <v>14.685078730000001</v>
      </c>
      <c r="H28" s="188">
        <f t="shared" si="2"/>
        <v>316.68450573763505</v>
      </c>
      <c r="I28" s="166"/>
      <c r="J28" s="166"/>
      <c r="K28" s="166"/>
      <c r="L28" s="166"/>
      <c r="M28" s="166"/>
      <c r="N28" s="45"/>
      <c r="O28" s="166"/>
      <c r="P28" s="166"/>
      <c r="Q28" s="166"/>
      <c r="R28" s="166"/>
      <c r="S28" s="166"/>
      <c r="T28" s="207"/>
      <c r="U28" s="45"/>
      <c r="V28" s="45"/>
      <c r="W28" s="45"/>
      <c r="X28" s="208"/>
      <c r="Y28" s="208"/>
      <c r="Z28" s="208"/>
      <c r="AA28" s="208"/>
      <c r="AB28" s="208"/>
    </row>
    <row r="29" spans="1:28" x14ac:dyDescent="0.25">
      <c r="A29" s="164"/>
      <c r="B29" s="164"/>
      <c r="C29" s="189"/>
      <c r="D29" s="189"/>
      <c r="E29" s="189"/>
      <c r="F29" s="189"/>
      <c r="G29" s="189"/>
      <c r="H29" s="165">
        <f>Résultats!S227/1000000</f>
        <v>316.68450510000002</v>
      </c>
      <c r="I29" s="166"/>
      <c r="J29" s="166"/>
      <c r="K29" s="166"/>
      <c r="L29" s="166"/>
      <c r="M29" s="166"/>
      <c r="N29" s="45"/>
      <c r="O29" s="166"/>
      <c r="P29" s="166"/>
      <c r="Q29" s="166"/>
      <c r="R29" s="166"/>
      <c r="S29" s="166"/>
      <c r="T29" s="207"/>
      <c r="U29" s="45"/>
      <c r="V29" s="45"/>
      <c r="W29" s="45"/>
      <c r="X29" s="208"/>
      <c r="Y29" s="208"/>
      <c r="Z29" s="208"/>
      <c r="AA29" s="208"/>
      <c r="AB29" s="208"/>
    </row>
    <row r="30" spans="1:28" x14ac:dyDescent="0.25">
      <c r="A30" s="3"/>
      <c r="B30" s="3"/>
      <c r="C30" s="191"/>
      <c r="D30" s="191"/>
      <c r="E30" s="191"/>
      <c r="F30" s="191"/>
      <c r="G30" s="75"/>
      <c r="H30" s="45"/>
      <c r="I30" s="166"/>
      <c r="J30" s="166"/>
      <c r="K30" s="166"/>
      <c r="L30" s="166"/>
      <c r="N30" s="45"/>
      <c r="O30" s="166"/>
      <c r="P30" s="166"/>
      <c r="Q30" s="166"/>
      <c r="R30" s="166"/>
      <c r="S30" s="166"/>
      <c r="T30" s="207"/>
      <c r="U30" s="45"/>
      <c r="V30" s="45"/>
      <c r="W30" s="45"/>
      <c r="X30" s="208"/>
      <c r="Y30" s="208"/>
      <c r="Z30" s="208"/>
      <c r="AA30" s="208"/>
      <c r="AB30" s="208"/>
    </row>
    <row r="31" spans="1:28" ht="21" x14ac:dyDescent="0.35">
      <c r="A31" s="145">
        <v>2025</v>
      </c>
      <c r="B31" s="186"/>
      <c r="C31" s="27" t="s">
        <v>36</v>
      </c>
      <c r="D31" s="27" t="s">
        <v>37</v>
      </c>
      <c r="E31" s="27" t="s">
        <v>38</v>
      </c>
      <c r="F31" s="27" t="s">
        <v>39</v>
      </c>
      <c r="G31" s="27" t="s">
        <v>40</v>
      </c>
      <c r="H31" s="190" t="s">
        <v>1</v>
      </c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45"/>
      <c r="W31" s="19"/>
      <c r="X31" s="19"/>
      <c r="Y31" s="19"/>
      <c r="Z31" s="19"/>
      <c r="AA31" s="19"/>
      <c r="AB31" s="208"/>
    </row>
    <row r="32" spans="1:28" x14ac:dyDescent="0.25">
      <c r="A32" s="162" t="s">
        <v>18</v>
      </c>
      <c r="B32" s="187"/>
      <c r="C32" s="36">
        <f>C33+C34</f>
        <v>0</v>
      </c>
      <c r="D32" s="36">
        <f>D33+D34</f>
        <v>124.13781948534088</v>
      </c>
      <c r="E32" s="36">
        <f>E33+E34</f>
        <v>0.2649102329100162</v>
      </c>
      <c r="F32" s="36">
        <f>F33+F34</f>
        <v>0.3084143152939231</v>
      </c>
      <c r="G32" s="36">
        <f>G33+G34</f>
        <v>0</v>
      </c>
      <c r="H32" s="163">
        <f>SUM(C32:G32)</f>
        <v>124.71114403354481</v>
      </c>
      <c r="I32" s="166"/>
      <c r="J32" s="166"/>
      <c r="K32" s="166"/>
      <c r="L32" s="166"/>
      <c r="M32" s="166"/>
      <c r="N32" s="38"/>
      <c r="O32" s="206"/>
      <c r="P32" s="206"/>
      <c r="Q32" s="206"/>
      <c r="R32" s="206"/>
      <c r="S32" s="206"/>
      <c r="T32" s="207"/>
      <c r="U32" s="75"/>
      <c r="V32" s="45"/>
      <c r="W32" s="82"/>
      <c r="X32" s="208"/>
      <c r="Y32" s="208"/>
      <c r="Z32" s="208"/>
      <c r="AA32" s="208"/>
      <c r="AB32" s="208"/>
    </row>
    <row r="33" spans="1:28" x14ac:dyDescent="0.25">
      <c r="A33" s="148" t="s">
        <v>19</v>
      </c>
      <c r="B33" s="35"/>
      <c r="C33" s="16">
        <v>0</v>
      </c>
      <c r="D33" s="16">
        <f>'T energie usages'!I38*3.2*Résultats!X283</f>
        <v>68.11632937734089</v>
      </c>
      <c r="E33" s="16">
        <f>'T energie usages'!J38/'T energie usages'!J$46*(Résultats!X$192+Résultats!X$193+Résultats!X$194)/1000000</f>
        <v>5.1054560313405863E-2</v>
      </c>
      <c r="F33" s="16">
        <f>'T energie usages'!K38*2.394*Résultats!X284</f>
        <v>6.7611213923085464E-5</v>
      </c>
      <c r="G33" s="16">
        <v>0</v>
      </c>
      <c r="H33" s="95">
        <f>SUM(C33:G33)</f>
        <v>68.167451548868215</v>
      </c>
      <c r="I33" s="166"/>
      <c r="J33" s="166"/>
      <c r="K33" s="166"/>
      <c r="L33" s="166"/>
      <c r="M33" s="166"/>
      <c r="N33" s="38"/>
      <c r="O33" s="206"/>
      <c r="P33" s="206"/>
      <c r="Q33" s="206"/>
      <c r="R33" s="206"/>
      <c r="S33" s="206"/>
      <c r="T33" s="207"/>
      <c r="U33" s="16"/>
      <c r="V33" s="45"/>
      <c r="W33" s="30"/>
      <c r="X33" s="208"/>
      <c r="Y33" s="208"/>
      <c r="Z33" s="208"/>
      <c r="AA33" s="208"/>
      <c r="AB33" s="208"/>
    </row>
    <row r="34" spans="1:28" x14ac:dyDescent="0.25">
      <c r="A34" s="149" t="s">
        <v>20</v>
      </c>
      <c r="B34" s="35"/>
      <c r="C34" s="16">
        <v>0</v>
      </c>
      <c r="D34" s="16">
        <f>(Résultats!X$183+Résultats!X$184+Résultats!X$185+Résultats!X$186+Résultats!X$187)/1000000</f>
        <v>56.021490107999995</v>
      </c>
      <c r="E34" s="16">
        <f>'T energie usages'!J39/'T energie usages'!J$46*(Résultats!X$192+Résultats!X$193+Résultats!X$194)/1000000</f>
        <v>0.21385567259661034</v>
      </c>
      <c r="F34" s="16">
        <f>(Résultats!X$209+Résultats!X$210+Résultats!X$211+Résultats!X$212+Résultats!X$213)/1000000</f>
        <v>0.30834670408000003</v>
      </c>
      <c r="G34" s="16">
        <v>0</v>
      </c>
      <c r="H34" s="95">
        <f>SUM(C34:G34)</f>
        <v>56.543692484676605</v>
      </c>
      <c r="I34" s="166"/>
      <c r="J34" s="166"/>
      <c r="K34" s="166"/>
      <c r="L34" s="166"/>
      <c r="M34" s="166"/>
      <c r="N34" s="38"/>
      <c r="O34" s="206"/>
      <c r="P34" s="206"/>
      <c r="Q34" s="206"/>
      <c r="R34" s="206"/>
      <c r="S34" s="206"/>
      <c r="T34" s="207"/>
      <c r="U34" s="16"/>
      <c r="V34" s="45"/>
      <c r="W34" s="30"/>
      <c r="X34" s="208"/>
      <c r="Y34" s="208"/>
      <c r="Z34" s="208"/>
      <c r="AA34" s="208"/>
      <c r="AB34" s="208"/>
    </row>
    <row r="35" spans="1:28" x14ac:dyDescent="0.25">
      <c r="A35" s="162" t="s">
        <v>21</v>
      </c>
      <c r="B35" s="187"/>
      <c r="C35" s="36">
        <f>Résultats!X$135/1000000</f>
        <v>0.68406063340000001</v>
      </c>
      <c r="D35" s="36">
        <f>'T energie usages'!I40*3.2*Résultats!X283</f>
        <v>18.049285233394073</v>
      </c>
      <c r="E35" s="36">
        <f>'T energie usages'!J40/'T energie usages'!J$46*(Résultats!X$192+Résultats!X$193+Résultats!X$194)/1000000</f>
        <v>2.2386482502894016</v>
      </c>
      <c r="F35" s="36">
        <f>('T energie usages'!K40-8)*2.394*Résultats!X284</f>
        <v>19.585733227949117</v>
      </c>
      <c r="G35" s="36">
        <v>0</v>
      </c>
      <c r="H35" s="163">
        <f>SUM(C35:G35)</f>
        <v>40.557727345032589</v>
      </c>
      <c r="I35" s="166"/>
      <c r="J35" s="166"/>
      <c r="K35" s="166"/>
      <c r="L35" s="166"/>
      <c r="M35" s="166"/>
      <c r="N35" s="38"/>
      <c r="O35" s="206"/>
      <c r="P35" s="206"/>
      <c r="Q35" s="206"/>
      <c r="R35" s="206"/>
      <c r="S35" s="206"/>
      <c r="T35" s="207"/>
      <c r="U35" s="75"/>
      <c r="V35" s="45"/>
      <c r="W35" s="82"/>
      <c r="X35" s="208"/>
      <c r="Y35" s="208"/>
      <c r="Z35" s="208"/>
      <c r="AA35" s="208"/>
      <c r="AB35" s="208"/>
    </row>
    <row r="36" spans="1:28" x14ac:dyDescent="0.25">
      <c r="A36" s="162" t="s">
        <v>22</v>
      </c>
      <c r="B36" s="187"/>
      <c r="C36" s="36">
        <f>(Résultats!X$168+Résultats!X$169)/1000000</f>
        <v>0</v>
      </c>
      <c r="D36" s="36">
        <f>(Résultats!X$188+Résultats!X$189)/1000000</f>
        <v>6.2698715961999998</v>
      </c>
      <c r="E36" s="36">
        <f>'T energie usages'!J41/'T energie usages'!J$46*(Résultats!X$192+Résultats!X$193+Résultats!X$194)/1000000</f>
        <v>1.6651488641136367</v>
      </c>
      <c r="F36" s="36">
        <f>(Résultats!X$214+Résultats!X$215)/1000000</f>
        <v>10.857690047</v>
      </c>
      <c r="G36" s="36">
        <v>0</v>
      </c>
      <c r="H36" s="163">
        <f t="shared" ref="H36:H41" si="3">SUM(C36:G36)</f>
        <v>18.792710507313636</v>
      </c>
      <c r="I36" s="166"/>
      <c r="J36" s="166"/>
      <c r="K36" s="166"/>
      <c r="L36" s="166"/>
      <c r="M36" s="166"/>
      <c r="N36" s="38"/>
      <c r="O36" s="206"/>
      <c r="P36" s="206"/>
      <c r="Q36" s="206"/>
      <c r="R36" s="206"/>
      <c r="S36" s="206"/>
      <c r="T36" s="207"/>
      <c r="U36" s="75"/>
      <c r="V36" s="45"/>
      <c r="W36" s="82"/>
      <c r="X36" s="208"/>
      <c r="Y36" s="208"/>
      <c r="Z36" s="208"/>
      <c r="AA36" s="208"/>
      <c r="AB36" s="208"/>
    </row>
    <row r="37" spans="1:28" x14ac:dyDescent="0.25">
      <c r="A37" s="162" t="s">
        <v>23</v>
      </c>
      <c r="B37" s="187"/>
      <c r="C37" s="36">
        <f>C38+C39</f>
        <v>12.6426677773</v>
      </c>
      <c r="D37" s="36">
        <f>D38+D39</f>
        <v>60.016993503288212</v>
      </c>
      <c r="E37" s="36">
        <f>E38+E39</f>
        <v>1.5718114323869454</v>
      </c>
      <c r="F37" s="36">
        <f>F38+F39</f>
        <v>22.533304960428723</v>
      </c>
      <c r="G37" s="36">
        <f>G38+G39</f>
        <v>15.749051060000001</v>
      </c>
      <c r="H37" s="163">
        <f t="shared" si="3"/>
        <v>112.51382873340388</v>
      </c>
      <c r="I37" s="166"/>
      <c r="J37" s="166"/>
      <c r="K37" s="166"/>
      <c r="L37" s="166"/>
      <c r="M37" s="166"/>
      <c r="N37" s="38"/>
      <c r="O37" s="206"/>
      <c r="P37" s="206"/>
      <c r="Q37" s="206"/>
      <c r="R37" s="206"/>
      <c r="S37" s="206"/>
      <c r="T37" s="207"/>
      <c r="U37" s="75"/>
      <c r="V37" s="45"/>
      <c r="W37" s="82"/>
      <c r="X37" s="208"/>
      <c r="Y37" s="208"/>
      <c r="Z37" s="208"/>
      <c r="AA37" s="208"/>
      <c r="AB37" s="208"/>
    </row>
    <row r="38" spans="1:28" x14ac:dyDescent="0.25">
      <c r="A38" s="149" t="s">
        <v>24</v>
      </c>
      <c r="B38" s="35"/>
      <c r="C38" s="16">
        <f>(Résultats!X$162+Résultats!X$163+Résultats!X$164+Résultats!X$165+Résultats!X$166+Résultats!X$167)/1000000</f>
        <v>12.6426677773</v>
      </c>
      <c r="D38" s="16">
        <f>(Résultats!X$171+Résultats!X$173+Résultats!X$174+Résultats!X$175+Résultats!X$176+Résultats!X$177+Résultats!X$178+Résultats!X$179+Résultats!X$180+Résultats!X$181+Résultats!X$182)/1000000</f>
        <v>52.620613609288213</v>
      </c>
      <c r="E38" s="16">
        <f>'T energie usages'!J43/'T energie usages'!J$46*(Résultats!X$192+Résultats!X$193+Résultats!X$194)/1000000</f>
        <v>1.5215832982100874</v>
      </c>
      <c r="F38" s="16">
        <f>(Résultats!X$197+Résultats!X$198+Résultats!X$199+Résultats!X$200+Résultats!X$201+Résultats!X$202+Résultats!X$203+Résultats!X$204+Résultats!X$205+Résultats!X$206+Résultats!X$207+Résultats!X$208+Résultats!X$216+Résultats!X$218)/1000000</f>
        <v>22.019315614528722</v>
      </c>
      <c r="G38" s="16">
        <f>Résultats!X$133/1000000</f>
        <v>15.749051060000001</v>
      </c>
      <c r="H38" s="95">
        <f t="shared" si="3"/>
        <v>104.55323135932703</v>
      </c>
      <c r="I38" s="166"/>
      <c r="J38" s="166"/>
      <c r="K38" s="166"/>
      <c r="L38" s="166"/>
      <c r="M38" s="166"/>
      <c r="N38" s="38"/>
      <c r="O38" s="206"/>
      <c r="P38" s="206"/>
      <c r="Q38" s="206"/>
      <c r="R38" s="206"/>
      <c r="S38" s="206"/>
      <c r="T38" s="207"/>
      <c r="U38" s="16"/>
      <c r="V38" s="45"/>
      <c r="W38" s="30"/>
      <c r="X38" s="208"/>
      <c r="Y38" s="208"/>
      <c r="Z38" s="208"/>
      <c r="AA38" s="208"/>
      <c r="AB38" s="208"/>
    </row>
    <row r="39" spans="1:28" x14ac:dyDescent="0.25">
      <c r="A39" s="149" t="s">
        <v>25</v>
      </c>
      <c r="B39" s="35"/>
      <c r="C39" s="16">
        <v>0</v>
      </c>
      <c r="D39" s="16">
        <f>(Résultats!X$172)/1000000</f>
        <v>7.3963798940000007</v>
      </c>
      <c r="E39" s="16">
        <f>'T energie usages'!J45/'T energie usages'!J$46*(Résultats!X$192+Résultats!X$193+Résultats!X$194)/1000000</f>
        <v>5.0228134176858112E-2</v>
      </c>
      <c r="F39" s="16">
        <f>(Résultats!X$196)/1000000</f>
        <v>0.51398934590000001</v>
      </c>
      <c r="G39" s="16">
        <v>0</v>
      </c>
      <c r="H39" s="95">
        <f t="shared" si="3"/>
        <v>7.9605973740768583</v>
      </c>
      <c r="I39" s="166"/>
      <c r="J39" s="166"/>
      <c r="K39" s="166"/>
      <c r="L39" s="166"/>
      <c r="M39" s="166"/>
      <c r="N39" s="38"/>
      <c r="O39" s="206"/>
      <c r="P39" s="206"/>
      <c r="Q39" s="206"/>
      <c r="R39" s="206"/>
      <c r="S39" s="206"/>
      <c r="T39" s="207"/>
      <c r="U39" s="16"/>
      <c r="V39" s="45"/>
      <c r="W39" s="30"/>
      <c r="X39" s="208"/>
      <c r="Y39" s="208"/>
      <c r="Z39" s="208"/>
      <c r="AA39" s="208"/>
      <c r="AB39" s="208"/>
    </row>
    <row r="40" spans="1:28" x14ac:dyDescent="0.25">
      <c r="A40" s="48" t="s">
        <v>41</v>
      </c>
      <c r="B40" s="37"/>
      <c r="C40" s="37">
        <f>SUM(C35:C37)+C32</f>
        <v>13.326728410699999</v>
      </c>
      <c r="D40" s="37">
        <f>SUM(D35:D37)+D32</f>
        <v>208.47396981822317</v>
      </c>
      <c r="E40" s="37">
        <f>SUM(E35:E37)+E32</f>
        <v>5.7405187796999995</v>
      </c>
      <c r="F40" s="37">
        <f>SUM(F35:F37)+F32</f>
        <v>53.285142550671765</v>
      </c>
      <c r="G40" s="37">
        <f>SUM(G35:G37)+G32</f>
        <v>15.749051060000001</v>
      </c>
      <c r="H40" s="167">
        <f t="shared" si="3"/>
        <v>296.57541061929493</v>
      </c>
      <c r="I40" s="166"/>
      <c r="J40" s="166"/>
      <c r="K40" s="166"/>
      <c r="L40" s="166"/>
      <c r="M40" s="166"/>
      <c r="N40" s="38"/>
      <c r="O40" s="206"/>
      <c r="P40" s="206"/>
      <c r="Q40" s="206"/>
      <c r="R40" s="206"/>
      <c r="S40" s="206"/>
      <c r="T40" s="207"/>
      <c r="U40" s="79"/>
      <c r="V40" s="45"/>
      <c r="W40" s="80"/>
      <c r="X40" s="208"/>
      <c r="Y40" s="208"/>
      <c r="Z40" s="208"/>
      <c r="AA40" s="208"/>
      <c r="AB40" s="208"/>
    </row>
    <row r="41" spans="1:28" x14ac:dyDescent="0.25">
      <c r="A41" s="164" t="s">
        <v>43</v>
      </c>
      <c r="B41" s="164"/>
      <c r="C41" s="165">
        <f>(Résultats!X$135+Résultats!X$162+Résultats!X$163+Résultats!X$164+Résultats!X$165+Résultats!X$166+Résultats!X$167+Résultats!X$168+Résultats!X$169)/1000000</f>
        <v>13.326728410700001</v>
      </c>
      <c r="D41" s="165">
        <f>+(Résultats!X$137+Résultats!X$171+Résultats!X$172+Résultats!X$173+Résultats!X$174+Résultats!X$175+Résultats!X$176+Résultats!X$177+Résultats!X$178+Résultats!X$179+Résultats!X$180+Résultats!X$181+Résultats!X$182+Résultats!X$183+Résultats!X$184+Résultats!X$185+Résultats!X$186+Résultats!X$187+Résultats!X$188+Résultats!X$189)/1000000</f>
        <v>208.52603985748829</v>
      </c>
      <c r="E41" s="165">
        <f>(Résultats!X$192+Résultats!X$193+Résultats!X$194)/1000000</f>
        <v>5.7405187797000004</v>
      </c>
      <c r="F41" s="165">
        <f>(Résultats!X$139+Résultats!X$196+Résultats!X$197+Résultats!X$198+Résultats!X$199+Résultats!X$200+Résultats!X$201+Résultats!X$202+Résultats!X$203+Résultats!X$204+Résultats!X$205+Résultats!X$206+Résultats!X$207+Résultats!X$208+Résultats!X$209+Résultats!X$210+Résultats!X$211+Résultats!X$212+Résultats!X$213+Résultats!X$214+Résultats!X$215+Résultats!X$216+Résultats!X$218)/1000000</f>
        <v>53.423405571508731</v>
      </c>
      <c r="G41" s="165">
        <f>Résultats!X$133/1000000</f>
        <v>15.749051060000001</v>
      </c>
      <c r="H41" s="188">
        <f t="shared" si="3"/>
        <v>296.76574367939702</v>
      </c>
      <c r="I41" s="166"/>
      <c r="J41" s="166"/>
      <c r="K41" s="166"/>
      <c r="L41" s="166"/>
      <c r="M41" s="207"/>
      <c r="N41" s="45"/>
      <c r="O41" s="166"/>
      <c r="P41" s="166"/>
      <c r="Q41" s="166"/>
      <c r="R41" s="166"/>
      <c r="S41" s="207"/>
      <c r="T41" s="207"/>
      <c r="U41" s="45"/>
      <c r="V41" s="45"/>
      <c r="W41" s="45"/>
      <c r="X41" s="208"/>
      <c r="Y41" s="208"/>
      <c r="Z41" s="208"/>
      <c r="AA41" s="208"/>
      <c r="AB41" s="208"/>
    </row>
    <row r="42" spans="1:28" x14ac:dyDescent="0.25">
      <c r="A42" s="164"/>
      <c r="B42" s="164"/>
      <c r="C42" s="189"/>
      <c r="D42" s="189"/>
      <c r="E42" s="189"/>
      <c r="F42" s="189"/>
      <c r="G42" s="189"/>
      <c r="H42" s="165">
        <f>Résultats!X227/1000000</f>
        <v>296.76574310000001</v>
      </c>
      <c r="I42" s="166"/>
      <c r="J42" s="166"/>
      <c r="K42" s="166"/>
      <c r="L42" s="166"/>
      <c r="M42" s="207"/>
      <c r="N42" s="45"/>
      <c r="O42" s="166"/>
      <c r="P42" s="166"/>
      <c r="Q42" s="166"/>
      <c r="R42" s="166"/>
      <c r="S42" s="207"/>
      <c r="T42" s="207"/>
      <c r="U42" s="45"/>
      <c r="V42" s="45"/>
      <c r="W42" s="45"/>
      <c r="X42" s="208"/>
      <c r="Y42" s="208"/>
      <c r="Z42" s="208"/>
      <c r="AA42" s="208"/>
      <c r="AB42" s="208"/>
    </row>
    <row r="43" spans="1:28" x14ac:dyDescent="0.25">
      <c r="A43" s="3"/>
      <c r="B43" s="3"/>
      <c r="C43" s="75"/>
      <c r="D43" s="75"/>
      <c r="E43" s="75"/>
      <c r="F43" s="75"/>
      <c r="G43" s="75"/>
      <c r="H43" s="45"/>
      <c r="I43" s="166"/>
      <c r="J43" s="166"/>
      <c r="K43" s="166"/>
      <c r="L43" s="166"/>
      <c r="M43" s="207"/>
      <c r="N43" s="45"/>
      <c r="O43" s="166"/>
      <c r="P43" s="166"/>
      <c r="Q43" s="166"/>
      <c r="R43" s="166"/>
      <c r="S43" s="207"/>
      <c r="T43" s="207"/>
      <c r="U43" s="45"/>
      <c r="V43" s="45"/>
      <c r="W43" s="79"/>
      <c r="X43" s="208"/>
      <c r="Y43" s="208"/>
      <c r="Z43" s="208"/>
      <c r="AA43" s="208"/>
      <c r="AB43" s="208"/>
    </row>
    <row r="44" spans="1:28" ht="21" x14ac:dyDescent="0.35">
      <c r="A44" s="145">
        <v>2030</v>
      </c>
      <c r="B44" s="186"/>
      <c r="C44" s="27" t="s">
        <v>36</v>
      </c>
      <c r="D44" s="27" t="s">
        <v>37</v>
      </c>
      <c r="E44" s="27" t="s">
        <v>38</v>
      </c>
      <c r="F44" s="27" t="s">
        <v>39</v>
      </c>
      <c r="G44" s="27" t="s">
        <v>40</v>
      </c>
      <c r="H44" s="190" t="s">
        <v>1</v>
      </c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W44" s="19"/>
      <c r="X44" s="19"/>
      <c r="Y44" s="19"/>
      <c r="Z44" s="19"/>
      <c r="AA44" s="19"/>
      <c r="AB44" s="208"/>
    </row>
    <row r="45" spans="1:28" x14ac:dyDescent="0.25">
      <c r="A45" s="162" t="s">
        <v>18</v>
      </c>
      <c r="B45" s="187"/>
      <c r="C45" s="36">
        <f>C46+C47</f>
        <v>0</v>
      </c>
      <c r="D45" s="36">
        <f>D46+D47</f>
        <v>118.55926455517775</v>
      </c>
      <c r="E45" s="36">
        <f>E46+E47</f>
        <v>0.32132587060757023</v>
      </c>
      <c r="F45" s="36">
        <f>F46+F47</f>
        <v>0.30682865729888542</v>
      </c>
      <c r="G45" s="36">
        <f>G46+G47</f>
        <v>0</v>
      </c>
      <c r="H45" s="163">
        <f>SUM(C45:G45)</f>
        <v>119.18741908308419</v>
      </c>
      <c r="I45" s="166"/>
      <c r="J45" s="166"/>
      <c r="K45" s="166"/>
      <c r="L45" s="166"/>
      <c r="M45" s="166"/>
      <c r="N45" s="38"/>
      <c r="O45" s="206"/>
      <c r="P45" s="206"/>
      <c r="Q45" s="206"/>
      <c r="R45" s="206"/>
      <c r="S45" s="206"/>
      <c r="T45" s="207"/>
      <c r="U45" s="75"/>
      <c r="W45" s="82"/>
      <c r="X45" s="208"/>
      <c r="Y45" s="208"/>
      <c r="Z45" s="208"/>
      <c r="AA45" s="208"/>
      <c r="AB45" s="208"/>
    </row>
    <row r="46" spans="1:28" x14ac:dyDescent="0.25">
      <c r="A46" s="148" t="s">
        <v>19</v>
      </c>
      <c r="B46" s="35"/>
      <c r="C46" s="16">
        <v>0</v>
      </c>
      <c r="D46" s="16">
        <f>'T energie usages'!I51*3.2*Résultats!AC283</f>
        <v>61.594886000177738</v>
      </c>
      <c r="E46" s="16">
        <f>'T energie usages'!J51/'T energie usages'!J$59*(Résultats!AC$192+Résultats!AC$193+Résultats!AC$194)/1000000</f>
        <v>0.11871073096645082</v>
      </c>
      <c r="F46" s="16">
        <f>'T energie usages'!K51*2.394*Résultats!AC284</f>
        <v>8.5635678885440881E-5</v>
      </c>
      <c r="G46" s="16">
        <v>0</v>
      </c>
      <c r="H46" s="95">
        <f>SUM(C46:G46)</f>
        <v>61.713682366823072</v>
      </c>
      <c r="I46" s="166"/>
      <c r="J46" s="166"/>
      <c r="K46" s="166"/>
      <c r="L46" s="166"/>
      <c r="M46" s="166"/>
      <c r="N46" s="38"/>
      <c r="O46" s="206"/>
      <c r="P46" s="206"/>
      <c r="Q46" s="206"/>
      <c r="R46" s="206"/>
      <c r="S46" s="206"/>
      <c r="T46" s="207"/>
      <c r="U46" s="16"/>
      <c r="W46" s="30"/>
      <c r="X46" s="208"/>
      <c r="Y46" s="208"/>
      <c r="Z46" s="208"/>
      <c r="AA46" s="208"/>
      <c r="AB46" s="208"/>
    </row>
    <row r="47" spans="1:28" x14ac:dyDescent="0.25">
      <c r="A47" s="149" t="s">
        <v>20</v>
      </c>
      <c r="B47" s="35"/>
      <c r="C47" s="16">
        <v>0</v>
      </c>
      <c r="D47" s="16">
        <f>(Résultats!AC$183+Résultats!AC$184+Résultats!AC$185+Résultats!AC$186+Résultats!AC$187)/1000000</f>
        <v>56.96437855500001</v>
      </c>
      <c r="E47" s="16">
        <f>'T energie usages'!J52/'T energie usages'!J$59*(Résultats!AC$192+Résultats!AC$193+Résultats!AC$194)/1000000</f>
        <v>0.20261513964111938</v>
      </c>
      <c r="F47" s="16">
        <f>(Résultats!AC$209+Résultats!AC$210+Résultats!AC$211+Résultats!AC$212+Résultats!AC$213)/1000000</f>
        <v>0.30674302162</v>
      </c>
      <c r="G47" s="16">
        <v>0</v>
      </c>
      <c r="H47" s="95">
        <f>SUM(C47:G47)</f>
        <v>57.473736716261129</v>
      </c>
      <c r="I47" s="166"/>
      <c r="J47" s="166"/>
      <c r="K47" s="166"/>
      <c r="L47" s="166"/>
      <c r="M47" s="166"/>
      <c r="N47" s="38"/>
      <c r="O47" s="206"/>
      <c r="P47" s="206"/>
      <c r="Q47" s="206"/>
      <c r="R47" s="206"/>
      <c r="S47" s="206"/>
      <c r="T47" s="207"/>
      <c r="U47" s="16"/>
      <c r="W47" s="30"/>
      <c r="X47" s="208"/>
      <c r="Y47" s="208"/>
      <c r="Z47" s="208"/>
      <c r="AA47" s="208"/>
      <c r="AB47" s="208"/>
    </row>
    <row r="48" spans="1:28" x14ac:dyDescent="0.25">
      <c r="A48" s="162" t="s">
        <v>21</v>
      </c>
      <c r="B48" s="187"/>
      <c r="C48" s="36">
        <f>Résultats!AC$135/1000000</f>
        <v>0.57974730500000005</v>
      </c>
      <c r="D48" s="36">
        <f>'T energie usages'!I53*3.2*Résultats!AC283</f>
        <v>16.41369807185114</v>
      </c>
      <c r="E48" s="36">
        <f>'T energie usages'!J53/'T energie usages'!J$59*(Résultats!AC$192+Résultats!AC$193+Résultats!AC$194)/1000000</f>
        <v>2.0667097637631202</v>
      </c>
      <c r="F48" s="36">
        <f>('T energie usages'!K53-8)*2.394*Résultats!AC284</f>
        <v>17.238820139771317</v>
      </c>
      <c r="G48" s="36">
        <v>0</v>
      </c>
      <c r="H48" s="163">
        <f>SUM(C48:G48)</f>
        <v>36.298975280385577</v>
      </c>
      <c r="I48" s="166"/>
      <c r="J48" s="166"/>
      <c r="K48" s="166"/>
      <c r="L48" s="166"/>
      <c r="M48" s="166"/>
      <c r="N48" s="38"/>
      <c r="O48" s="206"/>
      <c r="P48" s="206"/>
      <c r="Q48" s="206"/>
      <c r="R48" s="206"/>
      <c r="S48" s="206"/>
      <c r="T48" s="207"/>
      <c r="U48" s="75"/>
      <c r="W48" s="82"/>
      <c r="X48" s="208"/>
      <c r="Y48" s="208"/>
      <c r="Z48" s="208"/>
      <c r="AA48" s="208"/>
      <c r="AB48" s="208"/>
    </row>
    <row r="49" spans="1:28" x14ac:dyDescent="0.25">
      <c r="A49" s="162" t="s">
        <v>22</v>
      </c>
      <c r="B49" s="187"/>
      <c r="C49" s="36">
        <f>(Résultats!AC$168+Résultats!AC$169)/1000000</f>
        <v>0</v>
      </c>
      <c r="D49" s="36">
        <f>(Résultats!AC$188+Résultats!AC$189)/1000000</f>
        <v>3.3849222444000002</v>
      </c>
      <c r="E49" s="36">
        <f>'T energie usages'!J54/'T energie usages'!J$59*(Résultats!AC$192+Résultats!AC$193+Résultats!AC$194)/1000000</f>
        <v>1.0953988221667759</v>
      </c>
      <c r="F49" s="36">
        <f>(Résultats!AC$214+Résultats!AC$215)/1000000</f>
        <v>11.477578699</v>
      </c>
      <c r="G49" s="36">
        <v>0</v>
      </c>
      <c r="H49" s="163">
        <f t="shared" ref="H49:H54" si="4">SUM(C49:G49)</f>
        <v>15.957899765566776</v>
      </c>
      <c r="I49" s="166"/>
      <c r="J49" s="166"/>
      <c r="K49" s="166"/>
      <c r="L49" s="166"/>
      <c r="M49" s="166"/>
      <c r="N49" s="38"/>
      <c r="O49" s="206"/>
      <c r="P49" s="206"/>
      <c r="Q49" s="206"/>
      <c r="R49" s="206"/>
      <c r="S49" s="206"/>
      <c r="T49" s="207"/>
      <c r="U49" s="75"/>
      <c r="W49" s="82"/>
      <c r="X49" s="208"/>
      <c r="Y49" s="208"/>
      <c r="Z49" s="208"/>
      <c r="AA49" s="208"/>
      <c r="AB49" s="208"/>
    </row>
    <row r="50" spans="1:28" x14ac:dyDescent="0.25">
      <c r="A50" s="162" t="s">
        <v>23</v>
      </c>
      <c r="B50" s="187"/>
      <c r="C50" s="36">
        <f>C51+C52</f>
        <v>13.692805282</v>
      </c>
      <c r="D50" s="36">
        <f>D51+D52</f>
        <v>63.769169392934472</v>
      </c>
      <c r="E50" s="36">
        <f>E51+E52</f>
        <v>1.5413125998625334</v>
      </c>
      <c r="F50" s="36">
        <f>F51+F52</f>
        <v>22.269833642119579</v>
      </c>
      <c r="G50" s="36">
        <f>G51+G52</f>
        <v>15.98400964</v>
      </c>
      <c r="H50" s="163">
        <f t="shared" si="4"/>
        <v>117.25713055691658</v>
      </c>
      <c r="I50" s="166"/>
      <c r="J50" s="166"/>
      <c r="K50" s="166"/>
      <c r="L50" s="166"/>
      <c r="M50" s="166"/>
      <c r="N50" s="38"/>
      <c r="O50" s="206"/>
      <c r="P50" s="206"/>
      <c r="Q50" s="206"/>
      <c r="R50" s="206"/>
      <c r="S50" s="206"/>
      <c r="T50" s="207"/>
      <c r="U50" s="75"/>
      <c r="W50" s="82"/>
      <c r="X50" s="208"/>
      <c r="Y50" s="208"/>
      <c r="Z50" s="208"/>
      <c r="AA50" s="208"/>
      <c r="AB50" s="208"/>
    </row>
    <row r="51" spans="1:28" x14ac:dyDescent="0.25">
      <c r="A51" s="149" t="s">
        <v>24</v>
      </c>
      <c r="B51" s="35"/>
      <c r="C51" s="16">
        <f>(Résultats!AC$162+Résultats!AC$163+Résultats!AC$164+Résultats!AC$165+Résultats!AC$166+Résultats!AC$167)/1000000</f>
        <v>13.692805282</v>
      </c>
      <c r="D51" s="16">
        <f>(Résultats!AC$171+Résultats!AC$173+Résultats!AC$174+Résultats!AC$175+Résultats!AC$176+Résultats!AC$177+Résultats!AC$178+Résultats!AC$179+Résultats!AC$180+Résultats!AC$181+Résultats!AC$182)/1000000</f>
        <v>56.056893543934471</v>
      </c>
      <c r="E51" s="16">
        <f>'T energie usages'!J56/'T energie usages'!J$59*(Résultats!AC$192+Résultats!AC$193+Résultats!AC$194)/1000000</f>
        <v>1.4931374608812673</v>
      </c>
      <c r="F51" s="16">
        <f>(Résultats!AC$197+Résultats!AC$198+Résultats!AC$199+Résultats!AC$200+Résultats!AC$201+Résultats!AC$202+Résultats!AC$203+Résultats!AC$204+Résultats!AC$205+Résultats!AC$206+Résultats!AC$207+Résultats!AC$208+Résultats!AC$216+Résultats!AC$218)/1000000</f>
        <v>21.75971140981958</v>
      </c>
      <c r="G51" s="16">
        <f>Résultats!AC$133/1000000</f>
        <v>15.98400964</v>
      </c>
      <c r="H51" s="95">
        <f t="shared" si="4"/>
        <v>108.98655733663533</v>
      </c>
      <c r="I51" s="166"/>
      <c r="J51" s="166"/>
      <c r="K51" s="166"/>
      <c r="L51" s="166"/>
      <c r="M51" s="166"/>
      <c r="N51" s="38"/>
      <c r="O51" s="206"/>
      <c r="P51" s="206"/>
      <c r="Q51" s="206"/>
      <c r="R51" s="206"/>
      <c r="S51" s="206"/>
      <c r="T51" s="207"/>
      <c r="U51" s="16"/>
      <c r="W51" s="30"/>
      <c r="X51" s="208"/>
      <c r="Y51" s="208"/>
      <c r="Z51" s="208"/>
      <c r="AA51" s="208"/>
      <c r="AB51" s="208"/>
    </row>
    <row r="52" spans="1:28" x14ac:dyDescent="0.25">
      <c r="A52" s="149" t="s">
        <v>25</v>
      </c>
      <c r="B52" s="35"/>
      <c r="C52" s="16">
        <v>0</v>
      </c>
      <c r="D52" s="16">
        <f>(Résultats!AC$172)/1000000</f>
        <v>7.7122758490000001</v>
      </c>
      <c r="E52" s="16">
        <f>'T energie usages'!J58/'T energie usages'!J$59*(Résultats!AC$192+Résultats!AC$193+Résultats!AC$194)/1000000</f>
        <v>4.8175138981266061E-2</v>
      </c>
      <c r="F52" s="16">
        <f>(Résultats!AC$196)/1000000</f>
        <v>0.51012223229999998</v>
      </c>
      <c r="G52" s="16">
        <v>0</v>
      </c>
      <c r="H52" s="95">
        <f t="shared" si="4"/>
        <v>8.2705732202812658</v>
      </c>
      <c r="I52" s="166"/>
      <c r="J52" s="166"/>
      <c r="K52" s="166"/>
      <c r="L52" s="166"/>
      <c r="M52" s="166"/>
      <c r="N52" s="38"/>
      <c r="O52" s="206"/>
      <c r="P52" s="206"/>
      <c r="Q52" s="206"/>
      <c r="R52" s="206"/>
      <c r="S52" s="206"/>
      <c r="T52" s="207"/>
      <c r="U52" s="16"/>
      <c r="W52" s="30"/>
      <c r="X52" s="208"/>
      <c r="Y52" s="208"/>
      <c r="Z52" s="208"/>
      <c r="AA52" s="208"/>
      <c r="AB52" s="208"/>
    </row>
    <row r="53" spans="1:28" x14ac:dyDescent="0.25">
      <c r="A53" s="48" t="s">
        <v>41</v>
      </c>
      <c r="B53" s="37"/>
      <c r="C53" s="37">
        <f>SUM(C48:C50)+C45</f>
        <v>14.272552587</v>
      </c>
      <c r="D53" s="37">
        <f>SUM(D48:D50)+D45</f>
        <v>202.12705426436335</v>
      </c>
      <c r="E53" s="37">
        <f>SUM(E48:E50)+E45</f>
        <v>5.024747056399999</v>
      </c>
      <c r="F53" s="37">
        <f>SUM(F48:F50)+F45</f>
        <v>51.293061138189785</v>
      </c>
      <c r="G53" s="37">
        <f>SUM(G48:G50)+G45</f>
        <v>15.98400964</v>
      </c>
      <c r="H53" s="167">
        <f t="shared" si="4"/>
        <v>288.70142468595316</v>
      </c>
      <c r="I53" s="166"/>
      <c r="J53" s="166"/>
      <c r="K53" s="166"/>
      <c r="L53" s="166"/>
      <c r="M53" s="166"/>
      <c r="N53" s="38"/>
      <c r="O53" s="206"/>
      <c r="P53" s="206"/>
      <c r="Q53" s="206"/>
      <c r="R53" s="206"/>
      <c r="S53" s="206"/>
      <c r="T53" s="207"/>
      <c r="U53" s="79"/>
      <c r="W53" s="80"/>
      <c r="X53" s="208"/>
      <c r="Y53" s="208"/>
      <c r="Z53" s="208"/>
      <c r="AA53" s="208"/>
      <c r="AB53" s="208"/>
    </row>
    <row r="54" spans="1:28" x14ac:dyDescent="0.25">
      <c r="A54" s="164" t="s">
        <v>43</v>
      </c>
      <c r="B54" s="164"/>
      <c r="C54" s="165">
        <f>(Résultats!AC$135+Résultats!AC$162+Résultats!AC$163+Résultats!AC$164+Résultats!AC$165+Résultats!AC$166+Résultats!AC$167+Résultats!AC$168+Résultats!AC$169)/1000000</f>
        <v>14.272552587000002</v>
      </c>
      <c r="D54" s="165">
        <f>(Résultats!AC$137+Résultats!AC$171+Résultats!AC$172+Résultats!AC$173+Résultats!AC$174+Résultats!AC$175+Résultats!AC$176+Résultats!AC$177+Résultats!AC$178+Résultats!AC$179+Résultats!AC$180+Résultats!AC$181+Résultats!AC$182+Résultats!AC$183+Résultats!AC$184+Résultats!AC$185+Résultats!AC$186+Résultats!AC$187+Résultats!AC$188+Résultats!AC$189)/1000000</f>
        <v>202.17419499233446</v>
      </c>
      <c r="E54" s="165">
        <f>(Résultats!AC$192+Résultats!AC$193+Résultats!AC$194)/1000000</f>
        <v>5.024747056399999</v>
      </c>
      <c r="F54" s="165">
        <f>(Résultats!AC$139+Résultats!AC$196+Résultats!AC$197+Résultats!AC$198+Résultats!AC$199+Résultats!AC$200+Résultats!AC$201+Résultats!AC$202+Résultats!AC$203+Résultats!AC$204+Résultats!AC$205+Résultats!AC$206+Résultats!AC$207+Résultats!AC$208+Résultats!AC$209+Résultats!AC$210+Résultats!AC$211+Résultats!AC$212+Résultats!AC$213+Résultats!AC$214+Résultats!AC$215+Résultats!AC$216+Résultats!AC$218)/1000000</f>
        <v>51.41475660273958</v>
      </c>
      <c r="G54" s="165">
        <f>Résultats!AC$133/1000000</f>
        <v>15.98400964</v>
      </c>
      <c r="H54" s="188">
        <f t="shared" si="4"/>
        <v>288.87026087847408</v>
      </c>
      <c r="I54" s="166"/>
      <c r="J54" s="166"/>
      <c r="K54" s="166"/>
      <c r="L54" s="166"/>
      <c r="M54" s="207"/>
      <c r="O54" s="166"/>
      <c r="P54" s="166"/>
      <c r="Q54" s="166"/>
      <c r="R54" s="166"/>
      <c r="S54" s="207"/>
      <c r="T54" s="207"/>
      <c r="X54" s="208"/>
      <c r="Y54" s="208"/>
      <c r="Z54" s="208"/>
      <c r="AA54" s="208"/>
      <c r="AB54" s="208"/>
    </row>
    <row r="55" spans="1:28" x14ac:dyDescent="0.25">
      <c r="A55" s="164"/>
      <c r="B55" s="164"/>
      <c r="C55" s="189"/>
      <c r="D55" s="189"/>
      <c r="E55" s="189"/>
      <c r="F55" s="189"/>
      <c r="G55" s="189"/>
      <c r="H55" s="165">
        <f>Résultats!AC227/1000000</f>
        <v>288.87026039999995</v>
      </c>
      <c r="I55" s="166"/>
      <c r="J55" s="166"/>
      <c r="K55" s="166"/>
      <c r="L55" s="166"/>
      <c r="M55" s="207"/>
      <c r="O55" s="166"/>
      <c r="P55" s="166"/>
      <c r="Q55" s="166"/>
      <c r="R55" s="166"/>
      <c r="S55" s="207"/>
      <c r="T55" s="207"/>
      <c r="W55" s="79"/>
      <c r="X55" s="208"/>
      <c r="Y55" s="208"/>
      <c r="Z55" s="208"/>
      <c r="AA55" s="208"/>
      <c r="AB55" s="208"/>
    </row>
    <row r="56" spans="1:28" x14ac:dyDescent="0.25">
      <c r="A56" s="3"/>
      <c r="B56" s="3"/>
      <c r="C56" s="75"/>
      <c r="D56" s="75"/>
      <c r="E56" s="75"/>
      <c r="F56" s="75"/>
      <c r="G56" s="75"/>
      <c r="H56" s="45"/>
      <c r="I56" s="166"/>
      <c r="J56" s="166"/>
      <c r="K56" s="166"/>
      <c r="L56" s="166"/>
      <c r="M56" s="207"/>
      <c r="O56" s="166"/>
      <c r="P56" s="166"/>
      <c r="Q56" s="166"/>
      <c r="R56" s="166"/>
      <c r="S56" s="207"/>
      <c r="T56" s="207"/>
      <c r="W56" s="210"/>
      <c r="X56" s="208"/>
      <c r="Y56" s="208"/>
      <c r="Z56" s="208"/>
      <c r="AA56" s="208"/>
      <c r="AB56" s="208"/>
    </row>
    <row r="57" spans="1:28" ht="21" x14ac:dyDescent="0.35">
      <c r="A57" s="145">
        <v>2035</v>
      </c>
      <c r="B57" s="186"/>
      <c r="C57" s="27" t="s">
        <v>36</v>
      </c>
      <c r="D57" s="27" t="s">
        <v>37</v>
      </c>
      <c r="E57" s="27" t="s">
        <v>38</v>
      </c>
      <c r="F57" s="27" t="s">
        <v>39</v>
      </c>
      <c r="G57" s="27" t="s">
        <v>40</v>
      </c>
      <c r="H57" s="190" t="s">
        <v>1</v>
      </c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W57" s="19"/>
      <c r="X57" s="19"/>
      <c r="Y57" s="19"/>
      <c r="Z57" s="19"/>
      <c r="AA57" s="19"/>
      <c r="AB57" s="208"/>
    </row>
    <row r="58" spans="1:28" x14ac:dyDescent="0.25">
      <c r="A58" s="162" t="s">
        <v>18</v>
      </c>
      <c r="B58" s="187"/>
      <c r="C58" s="36">
        <f>C59+C60</f>
        <v>0</v>
      </c>
      <c r="D58" s="36">
        <f>D59+D60</f>
        <v>110.91443579924871</v>
      </c>
      <c r="E58" s="36">
        <f>E59+E60</f>
        <v>0.43046277858313164</v>
      </c>
      <c r="F58" s="36">
        <f>F59+F60</f>
        <v>0.8231138462228561</v>
      </c>
      <c r="G58" s="36">
        <f>G59+G60</f>
        <v>0</v>
      </c>
      <c r="H58" s="163">
        <f t="shared" ref="H58:H67" si="5">SUM(C58:G58)</f>
        <v>112.16801242405469</v>
      </c>
      <c r="I58" s="166"/>
      <c r="J58" s="166"/>
      <c r="K58" s="166"/>
      <c r="L58" s="166"/>
      <c r="M58" s="166"/>
      <c r="N58" s="38"/>
      <c r="O58" s="166"/>
      <c r="P58" s="166"/>
      <c r="Q58" s="166"/>
      <c r="R58" s="166"/>
      <c r="S58" s="166"/>
      <c r="T58" s="207"/>
      <c r="U58" s="75"/>
      <c r="W58" s="82"/>
      <c r="X58" s="208"/>
      <c r="Y58" s="208"/>
      <c r="Z58" s="208"/>
      <c r="AA58" s="208"/>
      <c r="AB58" s="208"/>
    </row>
    <row r="59" spans="1:28" x14ac:dyDescent="0.25">
      <c r="A59" s="148" t="s">
        <v>19</v>
      </c>
      <c r="B59" s="35"/>
      <c r="C59" s="16">
        <v>0</v>
      </c>
      <c r="D59" s="16">
        <f>'T energie usages'!I64*3.2*Résultats!AH283</f>
        <v>53.717308650248704</v>
      </c>
      <c r="E59" s="16">
        <f>'T energie usages'!J64/'T energie usages'!J$72*(Résultats!AH$192+Résultats!AH$193+Résultats!AH$194)/1000000</f>
        <v>0.22755312129300259</v>
      </c>
      <c r="F59" s="16">
        <f>'T energie usages'!K64*2.394*Résultats!AH284</f>
        <v>9.046882285614584E-5</v>
      </c>
      <c r="G59" s="16">
        <v>0</v>
      </c>
      <c r="H59" s="95">
        <f t="shared" si="5"/>
        <v>53.944952240364557</v>
      </c>
      <c r="I59" s="166"/>
      <c r="J59" s="166"/>
      <c r="K59" s="166"/>
      <c r="L59" s="166"/>
      <c r="M59" s="166"/>
      <c r="N59" s="38"/>
      <c r="O59" s="166"/>
      <c r="P59" s="166"/>
      <c r="Q59" s="166"/>
      <c r="R59" s="166"/>
      <c r="S59" s="166"/>
      <c r="T59" s="207"/>
      <c r="U59" s="16"/>
      <c r="W59" s="30"/>
      <c r="X59" s="208"/>
      <c r="Y59" s="208"/>
      <c r="Z59" s="208"/>
      <c r="AA59" s="208"/>
      <c r="AB59" s="208"/>
    </row>
    <row r="60" spans="1:28" x14ac:dyDescent="0.25">
      <c r="A60" s="149" t="s">
        <v>20</v>
      </c>
      <c r="B60" s="35"/>
      <c r="C60" s="16">
        <v>0</v>
      </c>
      <c r="D60" s="16">
        <f>(Résultats!AH$183+Résultats!AH$184+Résultats!AH$185+Résultats!AH$186+Résultats!AH$187)/1000000</f>
        <v>57.197127148999996</v>
      </c>
      <c r="E60" s="16">
        <f>'T energie usages'!J65/'T energie usages'!J$72*(Résultats!AH$192+Résultats!AH$193+Résultats!AH$194)/1000000</f>
        <v>0.20290965729012903</v>
      </c>
      <c r="F60" s="16">
        <f>(Résultats!AH$209+Résultats!AH$210+Résultats!AH$211+Résultats!AH$212+Résultats!AH$213)/1000000</f>
        <v>0.82302337739999998</v>
      </c>
      <c r="G60" s="16">
        <v>0</v>
      </c>
      <c r="H60" s="95">
        <f t="shared" si="5"/>
        <v>58.223060183690123</v>
      </c>
      <c r="I60" s="166"/>
      <c r="J60" s="166"/>
      <c r="K60" s="166"/>
      <c r="L60" s="166"/>
      <c r="M60" s="166"/>
      <c r="N60" s="38"/>
      <c r="O60" s="166"/>
      <c r="P60" s="166"/>
      <c r="Q60" s="166"/>
      <c r="R60" s="166"/>
      <c r="S60" s="166"/>
      <c r="T60" s="207"/>
      <c r="U60" s="16"/>
      <c r="W60" s="30"/>
      <c r="X60" s="208"/>
      <c r="Y60" s="208"/>
      <c r="Z60" s="208"/>
      <c r="AA60" s="208"/>
      <c r="AB60" s="208"/>
    </row>
    <row r="61" spans="1:28" x14ac:dyDescent="0.25">
      <c r="A61" s="162" t="s">
        <v>21</v>
      </c>
      <c r="B61" s="187"/>
      <c r="C61" s="36">
        <f>Résultats!AH$135/1000000</f>
        <v>0.52023881979999997</v>
      </c>
      <c r="D61" s="36">
        <f>'T energie usages'!I66*3.2*Résultats!AH283</f>
        <v>15.459158867246185</v>
      </c>
      <c r="E61" s="36">
        <f>'T energie usages'!J66/'T energie usages'!J$72*(Résultats!AH$192+Résultats!AH$193+Résultats!AH$194)/1000000</f>
        <v>2.0265339295181786</v>
      </c>
      <c r="F61" s="36">
        <f>('T energie usages'!K66-8)*2.394*Résultats!AH284</f>
        <v>15.476583345988528</v>
      </c>
      <c r="G61" s="36">
        <v>0</v>
      </c>
      <c r="H61" s="163">
        <f t="shared" si="5"/>
        <v>33.482514962552891</v>
      </c>
      <c r="I61" s="166"/>
      <c r="J61" s="166"/>
      <c r="K61" s="166"/>
      <c r="L61" s="166"/>
      <c r="M61" s="166"/>
      <c r="N61" s="38"/>
      <c r="O61" s="166"/>
      <c r="P61" s="166"/>
      <c r="Q61" s="166"/>
      <c r="R61" s="166"/>
      <c r="S61" s="166"/>
      <c r="T61" s="207"/>
      <c r="U61" s="75"/>
      <c r="W61" s="82"/>
      <c r="X61" s="208"/>
      <c r="Y61" s="208"/>
      <c r="Z61" s="208"/>
      <c r="AA61" s="208"/>
      <c r="AB61" s="208"/>
    </row>
    <row r="62" spans="1:28" x14ac:dyDescent="0.25">
      <c r="A62" s="162" t="s">
        <v>22</v>
      </c>
      <c r="B62" s="187"/>
      <c r="C62" s="36">
        <f>(Résultats!AH$168+Résultats!AH$169)/1000000</f>
        <v>0</v>
      </c>
      <c r="D62" s="36">
        <f>(Résultats!AH$188+Résultats!AH$189)/1000000</f>
        <v>3.1930171143999999</v>
      </c>
      <c r="E62" s="36">
        <f>'T energie usages'!J67/'T energie usages'!J$72*(Résultats!AH$192+Résultats!AH$193+Résultats!AH$194)/1000000</f>
        <v>0.99868715576481859</v>
      </c>
      <c r="F62" s="36">
        <f>(Résultats!AH$214+Résultats!AH$215)/1000000</f>
        <v>10.395057298000001</v>
      </c>
      <c r="G62" s="36">
        <v>0</v>
      </c>
      <c r="H62" s="163">
        <f t="shared" si="5"/>
        <v>14.586761568164819</v>
      </c>
      <c r="I62" s="166"/>
      <c r="J62" s="166"/>
      <c r="K62" s="166"/>
      <c r="L62" s="166"/>
      <c r="M62" s="166"/>
      <c r="N62" s="38"/>
      <c r="O62" s="166"/>
      <c r="P62" s="166"/>
      <c r="Q62" s="166"/>
      <c r="R62" s="166"/>
      <c r="S62" s="166"/>
      <c r="T62" s="207"/>
      <c r="U62" s="75"/>
      <c r="W62" s="82"/>
      <c r="X62" s="208"/>
      <c r="Y62" s="208"/>
      <c r="Z62" s="208"/>
      <c r="AA62" s="208"/>
      <c r="AB62" s="208"/>
    </row>
    <row r="63" spans="1:28" x14ac:dyDescent="0.25">
      <c r="A63" s="162" t="s">
        <v>23</v>
      </c>
      <c r="B63" s="187"/>
      <c r="C63" s="36">
        <f>C64+C65</f>
        <v>15.0337344604</v>
      </c>
      <c r="D63" s="36">
        <f>D64+D65</f>
        <v>70.11317318249732</v>
      </c>
      <c r="E63" s="36">
        <f>E64+E65</f>
        <v>1.6249946735338718</v>
      </c>
      <c r="F63" s="36">
        <f>F64+F65</f>
        <v>22.495179459094611</v>
      </c>
      <c r="G63" s="36">
        <f>G64+G65</f>
        <v>16.62098731</v>
      </c>
      <c r="H63" s="163">
        <f t="shared" si="5"/>
        <v>125.88806908552581</v>
      </c>
      <c r="I63" s="166"/>
      <c r="J63" s="166"/>
      <c r="K63" s="166"/>
      <c r="L63" s="166"/>
      <c r="M63" s="166"/>
      <c r="N63" s="38"/>
      <c r="O63" s="166"/>
      <c r="P63" s="166"/>
      <c r="Q63" s="166"/>
      <c r="R63" s="166"/>
      <c r="S63" s="166"/>
      <c r="T63" s="207"/>
      <c r="U63" s="75"/>
      <c r="W63" s="82"/>
      <c r="X63" s="208"/>
      <c r="Y63" s="208"/>
      <c r="Z63" s="208"/>
      <c r="AA63" s="208"/>
      <c r="AB63" s="208"/>
    </row>
    <row r="64" spans="1:28" x14ac:dyDescent="0.25">
      <c r="A64" s="149" t="s">
        <v>24</v>
      </c>
      <c r="B64" s="35"/>
      <c r="C64" s="75">
        <f>(Résultats!AH$162+Résultats!AH$163+Résultats!AH$164+Résultats!AH$165+Résultats!AH$166+Résultats!AH$167)/1000000</f>
        <v>15.0337344604</v>
      </c>
      <c r="D64" s="16">
        <f>(Résultats!AH$171+Résultats!AH$173+Résultats!AH$174+Résultats!AH$175+Résultats!AH$176+Résultats!AH$177+Résultats!AH$178+Résultats!AH$179+Résultats!AH$180+Résultats!AH$181+Résultats!AH$182)/1000000</f>
        <v>61.615993643497312</v>
      </c>
      <c r="E64" s="16">
        <f>'T energie usages'!J69/'T energie usages'!J$72*(Résultats!AH$192+Résultats!AH$193+Résultats!AH$194)/1000000</f>
        <v>1.5751459369741547</v>
      </c>
      <c r="F64" s="16">
        <f>(Résultats!AH$197+Résultats!AH$198+Résultats!AH$199+Résultats!AH$200+Résultats!AH$201+Résultats!AH$202+Résultats!AH$203+Résultats!AH$204+Résultats!AH$205+Résultats!AH$206+Résultats!AH$207+Résultats!AH$208+Résultats!AH$216+Résultats!AH$218)/1000000</f>
        <v>21.983379615294613</v>
      </c>
      <c r="G64" s="16">
        <f>Résultats!AH$133/1000000</f>
        <v>16.62098731</v>
      </c>
      <c r="H64" s="95">
        <f t="shared" si="5"/>
        <v>116.82924096616608</v>
      </c>
      <c r="I64" s="166"/>
      <c r="K64" s="166"/>
      <c r="L64" s="166"/>
      <c r="M64" s="166"/>
      <c r="N64" s="38"/>
      <c r="O64" s="166"/>
      <c r="P64" s="166"/>
      <c r="Q64" s="166"/>
      <c r="R64" s="166"/>
      <c r="S64" s="166"/>
      <c r="T64" s="207"/>
      <c r="U64" s="16"/>
      <c r="W64" s="30"/>
      <c r="X64" s="208"/>
      <c r="Y64" s="208"/>
      <c r="Z64" s="208"/>
      <c r="AA64" s="208"/>
      <c r="AB64" s="208"/>
    </row>
    <row r="65" spans="1:28" x14ac:dyDescent="0.25">
      <c r="A65" s="149" t="s">
        <v>25</v>
      </c>
      <c r="B65" s="35"/>
      <c r="C65" s="16">
        <v>0</v>
      </c>
      <c r="D65" s="16">
        <f>(Résultats!AH$172)/1000000</f>
        <v>8.4971795390000011</v>
      </c>
      <c r="E65" s="16">
        <f>'T energie usages'!J71/'T energie usages'!J$72*(Résultats!AH$192+Résultats!AH$193+Résultats!AH$194)/1000000</f>
        <v>4.984873655971709E-2</v>
      </c>
      <c r="F65" s="16">
        <f>(Résultats!AH$196)/1000000</f>
        <v>0.51179984379999999</v>
      </c>
      <c r="G65" s="16">
        <v>0</v>
      </c>
      <c r="H65" s="95">
        <f t="shared" si="5"/>
        <v>9.0588281193597187</v>
      </c>
      <c r="I65" s="166"/>
      <c r="K65" s="166"/>
      <c r="L65" s="166"/>
      <c r="M65" s="166"/>
      <c r="N65" s="38"/>
      <c r="O65" s="166"/>
      <c r="P65" s="166"/>
      <c r="Q65" s="166"/>
      <c r="R65" s="166"/>
      <c r="S65" s="166"/>
      <c r="T65" s="207"/>
      <c r="U65" s="16"/>
      <c r="W65" s="30"/>
      <c r="X65" s="208"/>
      <c r="Y65" s="208"/>
      <c r="Z65" s="208"/>
      <c r="AA65" s="208"/>
      <c r="AB65" s="208"/>
    </row>
    <row r="66" spans="1:28" x14ac:dyDescent="0.25">
      <c r="A66" s="48" t="s">
        <v>41</v>
      </c>
      <c r="B66" s="37"/>
      <c r="C66" s="37">
        <f>SUM(C61:C63)+C58</f>
        <v>15.553973280199999</v>
      </c>
      <c r="D66" s="37">
        <f>SUM(D61:D63)+D58</f>
        <v>199.67978496339219</v>
      </c>
      <c r="E66" s="37">
        <f>SUM(E61:E63)+E58</f>
        <v>5.0806785374000007</v>
      </c>
      <c r="F66" s="37">
        <f>SUM(F61:F63)+F58</f>
        <v>49.189933949305995</v>
      </c>
      <c r="G66" s="37">
        <f>SUM(G61:G63)+G58</f>
        <v>16.62098731</v>
      </c>
      <c r="H66" s="167">
        <f t="shared" si="5"/>
        <v>286.12535804029818</v>
      </c>
      <c r="I66" s="79"/>
      <c r="J66" s="211"/>
      <c r="K66" s="166"/>
      <c r="L66" s="166"/>
      <c r="M66" s="166"/>
      <c r="N66" s="38"/>
      <c r="O66" s="166"/>
      <c r="P66" s="166"/>
      <c r="Q66" s="166"/>
      <c r="R66" s="166"/>
      <c r="S66" s="166"/>
      <c r="T66" s="207"/>
      <c r="U66" s="79"/>
      <c r="W66" s="80"/>
      <c r="X66" s="208"/>
      <c r="Y66" s="208"/>
      <c r="Z66" s="208"/>
      <c r="AA66" s="208"/>
      <c r="AB66" s="208"/>
    </row>
    <row r="67" spans="1:28" x14ac:dyDescent="0.25">
      <c r="A67" s="164" t="s">
        <v>43</v>
      </c>
      <c r="B67" s="164"/>
      <c r="C67" s="165">
        <f>(Résultats!AH$135+Résultats!AH$162+Résultats!AH$163+Résultats!AH$164+Résultats!AH$165+Résultats!AH$166+Résultats!AH$167+Résultats!AH$168+Résultats!AH$169)/1000000</f>
        <v>15.553973280200001</v>
      </c>
      <c r="D67" s="165">
        <f>(Résultats!AH$137+Résultats!AH$171+Résultats!AH$172+Résultats!AH$173+Résultats!AH$174+Résultats!AH$175+Résultats!AH$176+Résultats!AH$177+Résultats!AH$178+Résultats!AH$179+Résultats!AH$180+Résultats!AH$181+Résultats!AH$182+Résultats!AH$183+Résultats!AH$184+Résultats!AH$185+Résultats!AH$186+Résultats!AH$187+Résultats!AH$188+Résultats!AH$189)/1000000</f>
        <v>199.72158843589727</v>
      </c>
      <c r="E67" s="165">
        <f>(Résultats!AH$192+Résultats!AH$193+Résultats!AH$194)/1000000</f>
        <v>5.0806785374000007</v>
      </c>
      <c r="F67" s="165">
        <f>(Résultats!AH$139+Résultats!AH$196+Résultats!AH$197+Résultats!AH$198+Résultats!AH$199+Résultats!AH$200+Résultats!AH$201+Résultats!AH$202+Résultats!AH$203+Résultats!AH$204+Résultats!AH$205+Résultats!AH$206+Résultats!AH$207+Résultats!AH$208+Résultats!AH$209+Résultats!AH$210+Résultats!AH$211+Résultats!AH$212+Résultats!AH$213+Résultats!AH$214+Résultats!AH$215+Résultats!AH$216+Résultats!AH$218)/1000000</f>
        <v>49.29918920449461</v>
      </c>
      <c r="G67" s="165">
        <f>Résultats!AH$133/1000000</f>
        <v>16.62098731</v>
      </c>
      <c r="H67" s="188">
        <f t="shared" si="5"/>
        <v>286.27641676799186</v>
      </c>
      <c r="I67" s="45"/>
      <c r="K67" s="45"/>
      <c r="L67" s="166"/>
    </row>
    <row r="68" spans="1:28" x14ac:dyDescent="0.25">
      <c r="A68" s="164"/>
      <c r="B68" s="164"/>
      <c r="C68" s="165"/>
      <c r="D68" s="165"/>
      <c r="E68" s="165"/>
      <c r="F68" s="165"/>
      <c r="G68" s="165"/>
      <c r="H68" s="165">
        <f>Résultats!AH227/1000000</f>
        <v>286.27641629999999</v>
      </c>
      <c r="I68" s="45"/>
      <c r="K68" s="45"/>
      <c r="L68" s="166"/>
    </row>
    <row r="69" spans="1:28" x14ac:dyDescent="0.25">
      <c r="A69" s="3"/>
      <c r="B69" s="3"/>
      <c r="C69" s="45"/>
      <c r="D69" s="45"/>
      <c r="E69" s="45"/>
      <c r="F69" s="45"/>
      <c r="G69" s="45"/>
      <c r="H69" s="45"/>
      <c r="I69" s="45"/>
      <c r="K69" s="45"/>
      <c r="L69" s="166"/>
    </row>
    <row r="70" spans="1:28" ht="21" x14ac:dyDescent="0.35">
      <c r="A70" s="145">
        <v>2050</v>
      </c>
      <c r="B70" s="186"/>
      <c r="C70" s="27" t="s">
        <v>36</v>
      </c>
      <c r="D70" s="27" t="s">
        <v>37</v>
      </c>
      <c r="E70" s="27" t="s">
        <v>38</v>
      </c>
      <c r="F70" s="27" t="s">
        <v>39</v>
      </c>
      <c r="G70" s="27" t="s">
        <v>40</v>
      </c>
      <c r="H70" s="190" t="s">
        <v>1</v>
      </c>
      <c r="I70" s="3"/>
    </row>
    <row r="71" spans="1:28" x14ac:dyDescent="0.25">
      <c r="A71" s="162" t="s">
        <v>18</v>
      </c>
      <c r="B71" s="187"/>
      <c r="C71" s="36">
        <f>C72+C73</f>
        <v>1.0017661326829E-6</v>
      </c>
      <c r="D71" s="36">
        <f>D72+D73</f>
        <v>86.666842637646994</v>
      </c>
      <c r="E71" s="36">
        <f>E72+E73</f>
        <v>1.5256588799003727</v>
      </c>
      <c r="F71" s="36">
        <f>F72+F73</f>
        <v>1.8746492509568895</v>
      </c>
      <c r="G71" s="36">
        <f>G72+G73</f>
        <v>0</v>
      </c>
      <c r="H71" s="163">
        <f t="shared" ref="H71:H80" si="6">SUM(C71:G71)</f>
        <v>90.067151770270399</v>
      </c>
      <c r="I71" s="3"/>
    </row>
    <row r="72" spans="1:28" x14ac:dyDescent="0.25">
      <c r="A72" s="148" t="s">
        <v>19</v>
      </c>
      <c r="B72" s="35"/>
      <c r="C72" s="16">
        <f>Résultats!AF$118/1000000</f>
        <v>1.0017661326829E-6</v>
      </c>
      <c r="D72" s="16">
        <f>'T energie usages'!I90*3.2*Résultats!AW283</f>
        <v>24.388206098446997</v>
      </c>
      <c r="E72" s="16">
        <f>'T energie usages'!J90/'T energie usages'!J$98*(Résultats!AW$192+Résultats!AW$193+Résultats!AW$194)/1000000</f>
        <v>1.1259488095073935</v>
      </c>
      <c r="F72" s="16">
        <f>'T energie usages'!K90*2.394*Résultats!AW284</f>
        <v>5.3250596889527937E-5</v>
      </c>
      <c r="G72" s="16">
        <v>0</v>
      </c>
      <c r="H72" s="95">
        <f t="shared" si="6"/>
        <v>25.51420916031741</v>
      </c>
      <c r="I72" s="3"/>
    </row>
    <row r="73" spans="1:28" x14ac:dyDescent="0.25">
      <c r="A73" s="149" t="s">
        <v>20</v>
      </c>
      <c r="B73" s="35"/>
      <c r="C73" s="16">
        <v>0</v>
      </c>
      <c r="D73" s="16">
        <f>(Résultats!AW$183+Résultats!AW$184+Résultats!AW$185+Résultats!AW$186+Résultats!AW$187)/1000000</f>
        <v>62.278636539200001</v>
      </c>
      <c r="E73" s="16">
        <f>'T energie usages'!J91/'T energie usages'!J$98*(Résultats!AW$192+Résultats!AW$193+Résultats!AW$194)/1000000</f>
        <v>0.39971007039297918</v>
      </c>
      <c r="F73" s="192">
        <f>(Résultats!AW$209+Résultats!AW$210+Résultats!AW$211+Résultats!AW$212+Résultats!AW$213)/1000000</f>
        <v>1.87459600036</v>
      </c>
      <c r="G73" s="16">
        <v>0</v>
      </c>
      <c r="H73" s="95">
        <f t="shared" si="6"/>
        <v>64.552942609952979</v>
      </c>
      <c r="I73" s="3"/>
    </row>
    <row r="74" spans="1:28" x14ac:dyDescent="0.25">
      <c r="A74" s="162" t="s">
        <v>21</v>
      </c>
      <c r="B74" s="187"/>
      <c r="C74" s="36">
        <f>Résultats!AW$135/1000000</f>
        <v>0.39873707169999995</v>
      </c>
      <c r="D74" s="36">
        <f>'T energie usages'!I92*3.2*Résultats!AW283</f>
        <v>12.362719613158324</v>
      </c>
      <c r="E74" s="36">
        <f>'T energie usages'!J92/'T energie usages'!J$98*(Résultats!AW$192+Résultats!AW$193+Résultats!AW$194)/1000000</f>
        <v>3.3437971146053611</v>
      </c>
      <c r="F74" s="36">
        <f>('T energie usages'!K92-8)*2.394*Résultats!AW284</f>
        <v>12.736105580597128</v>
      </c>
      <c r="G74" s="36">
        <v>0</v>
      </c>
      <c r="H74" s="163">
        <f t="shared" si="6"/>
        <v>28.841359380060815</v>
      </c>
      <c r="I74" s="3"/>
    </row>
    <row r="75" spans="1:28" x14ac:dyDescent="0.25">
      <c r="A75" s="162" t="s">
        <v>22</v>
      </c>
      <c r="B75" s="187"/>
      <c r="C75" s="36">
        <f>(Résultats!AW$168+Résultats!AW$169)/1000000</f>
        <v>0</v>
      </c>
      <c r="D75" s="36">
        <f>(Résultats!AW$188+Résultats!AW$189)/1000000</f>
        <v>2.7562890326000002</v>
      </c>
      <c r="E75" s="36">
        <f>'T energie usages'!J93/'T energie usages'!J$98*(Résultats!AW$192+Résultats!AW$193+Résultats!AW$194)/1000000</f>
        <v>1.3040156070894333</v>
      </c>
      <c r="F75" s="36">
        <f>(Résultats!AW$214+Résultats!AW$215)/1000000</f>
        <v>7.4512328050000001</v>
      </c>
      <c r="G75" s="36">
        <v>0</v>
      </c>
      <c r="H75" s="163">
        <f t="shared" si="6"/>
        <v>11.511537444689434</v>
      </c>
      <c r="I75" s="3"/>
    </row>
    <row r="76" spans="1:28" x14ac:dyDescent="0.25">
      <c r="A76" s="162" t="s">
        <v>23</v>
      </c>
      <c r="B76" s="187"/>
      <c r="C76" s="36">
        <f>C77+C78</f>
        <v>19.467229841399998</v>
      </c>
      <c r="D76" s="36">
        <f>D77+D78</f>
        <v>84.682608538172616</v>
      </c>
      <c r="E76" s="36">
        <f>E77+E78</f>
        <v>3.3665999686048322</v>
      </c>
      <c r="F76" s="36">
        <f>F77+F78</f>
        <v>25.152894184438995</v>
      </c>
      <c r="G76" s="36">
        <f>G77+G78</f>
        <v>19.38546616</v>
      </c>
      <c r="H76" s="163">
        <f t="shared" si="6"/>
        <v>152.05479869261643</v>
      </c>
      <c r="I76" s="3"/>
    </row>
    <row r="77" spans="1:28" x14ac:dyDescent="0.25">
      <c r="A77" s="149" t="s">
        <v>24</v>
      </c>
      <c r="B77" s="35"/>
      <c r="C77" s="16">
        <f>(Résultats!AW$162+Résultats!AW$163+Résultats!AW$164+Résultats!AW$165+Résultats!AW$166+Résultats!AW$167)/1000000</f>
        <v>19.467229841399998</v>
      </c>
      <c r="D77" s="16">
        <f>(Résultats!AW$171+Résultats!AW$173+Résultats!AW$174+Résultats!AW$175+Résultats!AW$176+Résultats!AW$177+Résultats!AW$178+Résultats!AW$179+Résultats!AW$180+Résultats!AW$181+Résultats!AW$182)/1000000</f>
        <v>74.313864998172619</v>
      </c>
      <c r="E77" s="16">
        <f>'T energie usages'!J95/'T energie usages'!J$98*(Résultats!AW$192+Résultats!AW$193+Résultats!AW$194)/1000000</f>
        <v>3.2655558833706202</v>
      </c>
      <c r="F77" s="16">
        <f>(Résultats!AW$197+Résultats!AW$198+Résultats!AW$199+Résultats!AW$200+Résultats!AW$201+Résultats!AW$202+Résultats!AW$203+Résultats!AW$204+Résultats!AW$205+Résultats!AW$206+Résultats!AW$207+Résultats!AW$208+Résultats!AW$216+Résultats!AW$218)/1000000</f>
        <v>24.581290788438995</v>
      </c>
      <c r="G77" s="16">
        <f>Résultats!AW$133/1000000</f>
        <v>19.38546616</v>
      </c>
      <c r="H77" s="95">
        <f t="shared" si="6"/>
        <v>141.01340767138223</v>
      </c>
      <c r="I77" s="3"/>
    </row>
    <row r="78" spans="1:28" x14ac:dyDescent="0.25">
      <c r="A78" s="149" t="s">
        <v>25</v>
      </c>
      <c r="B78" s="35"/>
      <c r="C78" s="16">
        <v>0</v>
      </c>
      <c r="D78" s="16">
        <f>(Résultats!AW$172)/1000000</f>
        <v>10.368743539999999</v>
      </c>
      <c r="E78" s="16">
        <f>'T energie usages'!J97/'T energie usages'!J$98*(Résultats!AW$192+Résultats!AW$193+Résultats!AW$194)/1000000</f>
        <v>0.101044085234212</v>
      </c>
      <c r="F78" s="16">
        <f>(Résultats!AW$196)/1000000</f>
        <v>0.57160339599999999</v>
      </c>
      <c r="G78" s="16">
        <v>0</v>
      </c>
      <c r="H78" s="95">
        <f t="shared" si="6"/>
        <v>11.041391021234212</v>
      </c>
      <c r="I78" s="3"/>
    </row>
    <row r="79" spans="1:28" x14ac:dyDescent="0.25">
      <c r="A79" s="48" t="s">
        <v>41</v>
      </c>
      <c r="B79" s="37"/>
      <c r="C79" s="37">
        <f>SUM(C74:C76)+C71</f>
        <v>19.865967914866133</v>
      </c>
      <c r="D79" s="37">
        <f>SUM(D74:D76)+D71</f>
        <v>186.46845982157794</v>
      </c>
      <c r="E79" s="37">
        <f>SUM(E74:E76)+E71</f>
        <v>9.5400715702000003</v>
      </c>
      <c r="F79" s="37">
        <f>SUM(F74:F76)+F71</f>
        <v>47.214881820993014</v>
      </c>
      <c r="G79" s="37">
        <f>SUM(G74:G76)+G71</f>
        <v>19.38546616</v>
      </c>
      <c r="H79" s="167">
        <f t="shared" si="6"/>
        <v>282.47484728763715</v>
      </c>
      <c r="I79" s="3"/>
    </row>
    <row r="80" spans="1:28" x14ac:dyDescent="0.25">
      <c r="A80" s="164" t="s">
        <v>43</v>
      </c>
      <c r="B80" s="164"/>
      <c r="C80" s="165">
        <f>(Résultats!AW$135+Résultats!AW$162+Résultats!AW$163+Résultats!AW$164+Résultats!AW$165+Résultats!AW$166+Résultats!AW$167+Résultats!AW$168+Résultats!AW$169)/1000000</f>
        <v>19.865966913099996</v>
      </c>
      <c r="D80" s="165">
        <f>(Résultats!AW$137+Résultats!AW$171+Résultats!AW$172+Résultats!AW$173+Résultats!AW$174+Résultats!AW$175+Résultats!AW$176+Résultats!AW$177+Résultats!AW$178+Résultats!AW$179+Résultats!AW$180+Résultats!AW$181+Résultats!AW$182+Résultats!AW$183+Résultats!AW$184+Résultats!AW$185+Résultats!AW$186+Résultats!AW$187+Résultats!AW$188+Résultats!AW$189)/1000000</f>
        <v>186.4906684699726</v>
      </c>
      <c r="E80" s="165">
        <f>(Résultats!AW$192+Résultats!AW$193+Résultats!AW$194)/1000000</f>
        <v>9.5400715702000003</v>
      </c>
      <c r="F80" s="165">
        <f>(Résultats!AW$139+Résultats!AW$196+Résultats!AW$197+Résultats!AW$198+Résultats!AW$199+Résultats!AW$200+Résultats!AW$201+Résultats!AW$202+Résultats!AW$203+Résultats!AW$204+Résultats!AW$205+Résultats!AW$206+Résultats!AW$207+Résultats!AW$208+Résultats!AW$209+Résultats!AW$210+Résultats!AW$211+Résultats!AW$212+Résultats!AW$213+Résultats!AW$214+Résultats!AW$215+Résultats!AW$216+Résultats!AW$218)/1000000</f>
        <v>47.304790819798995</v>
      </c>
      <c r="G80" s="165">
        <f>Résultats!AW133/1000000</f>
        <v>19.38546616</v>
      </c>
      <c r="H80" s="188">
        <f t="shared" si="6"/>
        <v>282.58696393307167</v>
      </c>
      <c r="I80" s="47"/>
    </row>
    <row r="81" spans="1:9" x14ac:dyDescent="0.25">
      <c r="A81" s="164"/>
      <c r="B81" s="164"/>
      <c r="C81" s="165"/>
      <c r="D81" s="165"/>
      <c r="E81" s="165"/>
      <c r="F81" s="165"/>
      <c r="G81" s="165"/>
      <c r="H81" s="165">
        <f>Résultats!AW227/1000000</f>
        <v>282.58696350000002</v>
      </c>
      <c r="I81" s="3"/>
    </row>
    <row r="82" spans="1:9" x14ac:dyDescent="0.25">
      <c r="A82" s="3"/>
      <c r="B82" s="3"/>
      <c r="C82" s="3"/>
      <c r="D82" s="3"/>
      <c r="E82" s="3"/>
      <c r="F82" s="3"/>
      <c r="G82" s="3"/>
      <c r="H82" s="3"/>
      <c r="I82" s="3"/>
    </row>
    <row r="83" spans="1:9" x14ac:dyDescent="0.25">
      <c r="A83" s="3"/>
      <c r="B83" s="3"/>
      <c r="C83" s="3"/>
      <c r="D83" s="3"/>
      <c r="E83" s="3"/>
      <c r="F83" s="3"/>
      <c r="G83" s="3"/>
      <c r="H83" s="3"/>
      <c r="I83" s="3"/>
    </row>
    <row r="84" spans="1:9" s="3" customFormat="1" x14ac:dyDescent="0.25"/>
    <row r="85" spans="1:9" s="3" customFormat="1" x14ac:dyDescent="0.25">
      <c r="G85" s="45"/>
    </row>
    <row r="86" spans="1:9" s="3" customFormat="1" x14ac:dyDescent="0.25">
      <c r="H86" s="47"/>
    </row>
    <row r="87" spans="1:9" s="3" customFormat="1" x14ac:dyDescent="0.25">
      <c r="C87" s="45"/>
      <c r="H87" s="47"/>
    </row>
    <row r="88" spans="1:9" s="3" customFormat="1" x14ac:dyDescent="0.25">
      <c r="C88" s="45"/>
      <c r="H88" s="47"/>
    </row>
    <row r="89" spans="1:9" s="3" customFormat="1" x14ac:dyDescent="0.25">
      <c r="C89" s="45"/>
      <c r="H89" s="47"/>
    </row>
    <row r="90" spans="1:9" s="3" customFormat="1" x14ac:dyDescent="0.25">
      <c r="C90" s="45"/>
      <c r="H90" s="47"/>
    </row>
    <row r="91" spans="1:9" s="3" customFormat="1" x14ac:dyDescent="0.25">
      <c r="C91" s="45"/>
      <c r="H91" s="47"/>
    </row>
    <row r="92" spans="1:9" s="3" customFormat="1" x14ac:dyDescent="0.25">
      <c r="C92" s="45"/>
    </row>
    <row r="93" spans="1:9" s="3" customFormat="1" x14ac:dyDescent="0.25">
      <c r="C93" s="45"/>
    </row>
    <row r="94" spans="1:9" s="3" customFormat="1" x14ac:dyDescent="0.25">
      <c r="C94" s="45"/>
    </row>
    <row r="95" spans="1:9" s="3" customFormat="1" x14ac:dyDescent="0.25">
      <c r="C95" s="45"/>
    </row>
    <row r="96" spans="1:9" s="3" customFormat="1" x14ac:dyDescent="0.25">
      <c r="C96" s="45"/>
    </row>
    <row r="97" spans="3:5" s="3" customFormat="1" x14ac:dyDescent="0.25">
      <c r="C97" s="45"/>
    </row>
    <row r="98" spans="3:5" s="3" customFormat="1" x14ac:dyDescent="0.25">
      <c r="C98" s="45"/>
    </row>
    <row r="99" spans="3:5" s="3" customFormat="1" x14ac:dyDescent="0.25">
      <c r="C99" s="45"/>
    </row>
    <row r="100" spans="3:5" s="3" customFormat="1" x14ac:dyDescent="0.25">
      <c r="C100" s="45"/>
    </row>
    <row r="101" spans="3:5" s="3" customFormat="1" x14ac:dyDescent="0.25">
      <c r="C101" s="45"/>
    </row>
    <row r="102" spans="3:5" s="3" customFormat="1" x14ac:dyDescent="0.25">
      <c r="C102" s="45"/>
    </row>
    <row r="103" spans="3:5" s="3" customFormat="1" x14ac:dyDescent="0.25"/>
    <row r="104" spans="3:5" s="3" customFormat="1" x14ac:dyDescent="0.25">
      <c r="C104" s="45"/>
    </row>
    <row r="105" spans="3:5" s="3" customFormat="1" x14ac:dyDescent="0.25">
      <c r="C105" s="45"/>
    </row>
    <row r="106" spans="3:5" s="3" customFormat="1" x14ac:dyDescent="0.25">
      <c r="C106" s="45"/>
    </row>
    <row r="107" spans="3:5" s="3" customFormat="1" x14ac:dyDescent="0.25">
      <c r="C107" s="45"/>
    </row>
    <row r="108" spans="3:5" s="3" customFormat="1" x14ac:dyDescent="0.25">
      <c r="C108" s="45"/>
    </row>
    <row r="109" spans="3:5" s="3" customFormat="1" x14ac:dyDescent="0.25">
      <c r="C109" s="45"/>
    </row>
    <row r="110" spans="3:5" s="3" customFormat="1" x14ac:dyDescent="0.25">
      <c r="C110" s="45"/>
    </row>
    <row r="111" spans="3:5" s="3" customFormat="1" x14ac:dyDescent="0.25">
      <c r="C111" s="45"/>
    </row>
    <row r="112" spans="3:5" s="3" customFormat="1" x14ac:dyDescent="0.25">
      <c r="C112" s="45"/>
      <c r="D112" s="212"/>
      <c r="E112" s="212"/>
    </row>
    <row r="113" spans="3:3" s="3" customFormat="1" x14ac:dyDescent="0.25">
      <c r="C113" s="45"/>
    </row>
    <row r="114" spans="3:3" s="3" customFormat="1" x14ac:dyDescent="0.25">
      <c r="C114" s="45"/>
    </row>
    <row r="115" spans="3:3" s="3" customFormat="1" x14ac:dyDescent="0.25">
      <c r="C115" s="45"/>
    </row>
    <row r="116" spans="3:3" s="3" customFormat="1" x14ac:dyDescent="0.25">
      <c r="C116" s="45"/>
    </row>
    <row r="117" spans="3:3" s="3" customFormat="1" x14ac:dyDescent="0.25">
      <c r="C117" s="45"/>
    </row>
    <row r="118" spans="3:3" s="3" customFormat="1" x14ac:dyDescent="0.25">
      <c r="C118" s="45"/>
    </row>
    <row r="119" spans="3:3" s="3" customFormat="1" x14ac:dyDescent="0.25">
      <c r="C119" s="45"/>
    </row>
    <row r="120" spans="3:3" s="3" customFormat="1" x14ac:dyDescent="0.25">
      <c r="C120" s="45"/>
    </row>
    <row r="121" spans="3:3" s="3" customFormat="1" x14ac:dyDescent="0.25">
      <c r="C121" s="45"/>
    </row>
    <row r="122" spans="3:3" s="3" customFormat="1" x14ac:dyDescent="0.25"/>
    <row r="123" spans="3:3" s="3" customFormat="1" x14ac:dyDescent="0.25"/>
    <row r="124" spans="3:3" s="3" customFormat="1" x14ac:dyDescent="0.25"/>
    <row r="125" spans="3:3" s="3" customFormat="1" x14ac:dyDescent="0.25"/>
    <row r="126" spans="3:3" s="3" customFormat="1" x14ac:dyDescent="0.25"/>
    <row r="127" spans="3:3" s="3" customFormat="1" x14ac:dyDescent="0.25"/>
    <row r="128" spans="3:3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  <row r="189" s="3" customFormat="1" x14ac:dyDescent="0.25"/>
    <row r="190" s="3" customFormat="1" x14ac:dyDescent="0.25"/>
    <row r="191" s="3" customFormat="1" x14ac:dyDescent="0.25"/>
    <row r="192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  <row r="346" s="3" customFormat="1" x14ac:dyDescent="0.25"/>
    <row r="347" s="3" customFormat="1" x14ac:dyDescent="0.25"/>
    <row r="348" s="3" customFormat="1" x14ac:dyDescent="0.25"/>
    <row r="349" s="3" customFormat="1" x14ac:dyDescent="0.25"/>
    <row r="350" s="3" customFormat="1" x14ac:dyDescent="0.25"/>
    <row r="351" s="3" customFormat="1" x14ac:dyDescent="0.25"/>
    <row r="352" s="3" customFormat="1" x14ac:dyDescent="0.25"/>
    <row r="353" s="3" customFormat="1" x14ac:dyDescent="0.25"/>
    <row r="354" s="3" customFormat="1" x14ac:dyDescent="0.25"/>
    <row r="355" s="3" customFormat="1" x14ac:dyDescent="0.25"/>
    <row r="356" s="3" customFormat="1" x14ac:dyDescent="0.25"/>
    <row r="357" s="3" customFormat="1" x14ac:dyDescent="0.25"/>
    <row r="358" s="3" customFormat="1" x14ac:dyDescent="0.25"/>
    <row r="359" s="3" customFormat="1" x14ac:dyDescent="0.25"/>
    <row r="360" s="3" customFormat="1" x14ac:dyDescent="0.25"/>
    <row r="361" s="3" customFormat="1" x14ac:dyDescent="0.25"/>
    <row r="362" s="3" customFormat="1" x14ac:dyDescent="0.25"/>
    <row r="363" s="3" customFormat="1" x14ac:dyDescent="0.25"/>
    <row r="364" s="3" customFormat="1" x14ac:dyDescent="0.25"/>
    <row r="365" s="3" customFormat="1" x14ac:dyDescent="0.25"/>
    <row r="366" s="3" customFormat="1" x14ac:dyDescent="0.25"/>
    <row r="367" s="3" customFormat="1" x14ac:dyDescent="0.25"/>
    <row r="368" s="3" customFormat="1" x14ac:dyDescent="0.25"/>
    <row r="369" s="3" customFormat="1" x14ac:dyDescent="0.25"/>
    <row r="370" s="3" customFormat="1" x14ac:dyDescent="0.25"/>
    <row r="371" s="3" customFormat="1" x14ac:dyDescent="0.25"/>
    <row r="372" s="3" customFormat="1" x14ac:dyDescent="0.25"/>
    <row r="373" s="3" customFormat="1" x14ac:dyDescent="0.25"/>
    <row r="374" s="3" customFormat="1" x14ac:dyDescent="0.25"/>
    <row r="375" s="3" customFormat="1" x14ac:dyDescent="0.25"/>
    <row r="376" s="3" customFormat="1" x14ac:dyDescent="0.25"/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Feuil16">
    <tabColor rgb="FF0070C0"/>
  </sheetPr>
  <dimension ref="A1:BD32"/>
  <sheetViews>
    <sheetView topLeftCell="A2" zoomScale="80" zoomScaleNormal="80" workbookViewId="0">
      <selection activeCell="G21" sqref="G21:G22"/>
    </sheetView>
  </sheetViews>
  <sheetFormatPr baseColWidth="10" defaultRowHeight="15" x14ac:dyDescent="0.25"/>
  <cols>
    <col min="2" max="2" width="19.7109375" customWidth="1"/>
    <col min="3" max="3" width="21.5703125" bestFit="1" customWidth="1"/>
    <col min="4" max="6" width="13.5703125" hidden="1" customWidth="1"/>
    <col min="7" max="8" width="7.140625" customWidth="1"/>
    <col min="9" max="18" width="7.140625" bestFit="1" customWidth="1"/>
    <col min="19" max="19" width="7.85546875" customWidth="1"/>
    <col min="20" max="22" width="7.140625" bestFit="1" customWidth="1"/>
    <col min="23" max="23" width="7.85546875" customWidth="1"/>
    <col min="30" max="30" width="19.7109375" hidden="1" customWidth="1"/>
    <col min="31" max="31" width="21.5703125" hidden="1" customWidth="1"/>
    <col min="32" max="34" width="13.5703125" hidden="1" customWidth="1"/>
    <col min="35" max="46" width="7.140625" hidden="1" customWidth="1"/>
    <col min="47" max="47" width="7.85546875" customWidth="1"/>
    <col min="48" max="50" width="7.140625" bestFit="1" customWidth="1"/>
    <col min="51" max="51" width="7.85546875" customWidth="1"/>
  </cols>
  <sheetData>
    <row r="1" spans="1:56" s="3" customFormat="1" ht="23.25" x14ac:dyDescent="0.35">
      <c r="A1" s="46" t="s">
        <v>99</v>
      </c>
      <c r="AC1" s="46" t="s">
        <v>99</v>
      </c>
    </row>
    <row r="2" spans="1:56" s="3" customFormat="1" ht="23.25" x14ac:dyDescent="0.35">
      <c r="A2" s="46"/>
      <c r="D2" s="7"/>
      <c r="E2" s="235">
        <f>'T energie vecteurs'!E5</f>
        <v>4</v>
      </c>
      <c r="F2" s="235">
        <f>E2+9</f>
        <v>13</v>
      </c>
      <c r="G2" s="235">
        <f>F2+3</f>
        <v>16</v>
      </c>
      <c r="H2" s="235">
        <f t="shared" ref="H2:S2" si="0">G2+1</f>
        <v>17</v>
      </c>
      <c r="I2" s="235">
        <f t="shared" si="0"/>
        <v>18</v>
      </c>
      <c r="J2" s="235">
        <f t="shared" si="0"/>
        <v>19</v>
      </c>
      <c r="K2" s="235">
        <f t="shared" si="0"/>
        <v>20</v>
      </c>
      <c r="L2" s="235">
        <f t="shared" si="0"/>
        <v>21</v>
      </c>
      <c r="M2" s="235">
        <f t="shared" si="0"/>
        <v>22</v>
      </c>
      <c r="N2" s="235">
        <f t="shared" si="0"/>
        <v>23</v>
      </c>
      <c r="O2" s="235">
        <f t="shared" si="0"/>
        <v>24</v>
      </c>
      <c r="P2" s="235">
        <f t="shared" si="0"/>
        <v>25</v>
      </c>
      <c r="Q2" s="235">
        <f t="shared" si="0"/>
        <v>26</v>
      </c>
      <c r="R2" s="235">
        <f t="shared" si="0"/>
        <v>27</v>
      </c>
      <c r="S2" s="235">
        <f t="shared" si="0"/>
        <v>28</v>
      </c>
      <c r="T2" s="235">
        <f>S2+5</f>
        <v>33</v>
      </c>
      <c r="U2" s="235">
        <f>T2+5</f>
        <v>38</v>
      </c>
      <c r="V2" s="235">
        <f>U2+5</f>
        <v>43</v>
      </c>
      <c r="W2" s="235">
        <f>V2+5</f>
        <v>48</v>
      </c>
      <c r="AC2" s="46"/>
      <c r="AF2" s="7"/>
      <c r="AG2" s="235">
        <v>3</v>
      </c>
      <c r="AH2" s="235">
        <v>12</v>
      </c>
      <c r="AI2" s="235">
        <v>15</v>
      </c>
      <c r="AJ2" s="235">
        <v>16</v>
      </c>
      <c r="AK2" s="235">
        <v>17</v>
      </c>
      <c r="AL2" s="235">
        <v>18</v>
      </c>
      <c r="AM2" s="235">
        <v>19</v>
      </c>
      <c r="AN2" s="235">
        <v>20</v>
      </c>
      <c r="AO2" s="235">
        <v>21</v>
      </c>
      <c r="AP2" s="235">
        <v>22</v>
      </c>
      <c r="AQ2" s="235">
        <v>23</v>
      </c>
      <c r="AR2" s="235">
        <v>24</v>
      </c>
      <c r="AS2" s="235">
        <v>25</v>
      </c>
      <c r="AT2" s="235">
        <v>26</v>
      </c>
      <c r="AU2" s="235">
        <v>27</v>
      </c>
      <c r="AV2" s="235">
        <v>32</v>
      </c>
      <c r="AW2" s="235">
        <v>37</v>
      </c>
      <c r="AX2" s="235">
        <v>42</v>
      </c>
      <c r="AY2" s="235">
        <v>47</v>
      </c>
    </row>
    <row r="3" spans="1:56" ht="23.25" x14ac:dyDescent="0.35">
      <c r="A3" s="228"/>
      <c r="B3" s="3"/>
      <c r="C3" s="42"/>
      <c r="D3" s="11"/>
      <c r="E3" s="238">
        <v>2006</v>
      </c>
      <c r="F3" s="49">
        <v>2015</v>
      </c>
      <c r="G3" s="20">
        <v>2018</v>
      </c>
      <c r="H3" s="4">
        <v>2019</v>
      </c>
      <c r="I3" s="190">
        <v>2020</v>
      </c>
      <c r="J3" s="91">
        <v>2021</v>
      </c>
      <c r="K3" s="27">
        <v>2022</v>
      </c>
      <c r="L3" s="4">
        <v>2023</v>
      </c>
      <c r="M3" s="27">
        <v>2024</v>
      </c>
      <c r="N3" s="83">
        <v>2025</v>
      </c>
      <c r="O3" s="91">
        <v>2026</v>
      </c>
      <c r="P3" s="4">
        <v>2027</v>
      </c>
      <c r="Q3" s="27">
        <v>2028</v>
      </c>
      <c r="R3" s="27">
        <v>2029</v>
      </c>
      <c r="S3" s="83">
        <v>2030</v>
      </c>
      <c r="T3" s="93">
        <v>2035</v>
      </c>
      <c r="U3" s="93">
        <v>2040</v>
      </c>
      <c r="V3" s="4">
        <v>2045</v>
      </c>
      <c r="W3" s="93">
        <v>2050</v>
      </c>
      <c r="X3" s="3"/>
      <c r="AC3" s="228"/>
      <c r="AD3" s="3"/>
      <c r="AE3" s="42"/>
      <c r="AF3" s="11"/>
      <c r="AG3" s="238">
        <v>2006</v>
      </c>
      <c r="AH3" s="49">
        <v>2015</v>
      </c>
      <c r="AI3" s="20">
        <v>2018</v>
      </c>
      <c r="AJ3" s="4">
        <v>2019</v>
      </c>
      <c r="AK3" s="190">
        <v>2020</v>
      </c>
      <c r="AL3" s="91">
        <v>2021</v>
      </c>
      <c r="AM3" s="27">
        <v>2022</v>
      </c>
      <c r="AN3" s="4">
        <v>2023</v>
      </c>
      <c r="AO3" s="27">
        <v>2024</v>
      </c>
      <c r="AP3" s="83">
        <v>2025</v>
      </c>
      <c r="AQ3" s="91">
        <v>2026</v>
      </c>
      <c r="AR3" s="4">
        <v>2027</v>
      </c>
      <c r="AS3" s="27">
        <v>2028</v>
      </c>
      <c r="AT3" s="27">
        <v>2029</v>
      </c>
      <c r="AU3" s="83">
        <v>2030</v>
      </c>
      <c r="AV3" s="93">
        <v>2035</v>
      </c>
      <c r="AW3" s="93">
        <v>2040</v>
      </c>
      <c r="AX3" s="4">
        <v>2045</v>
      </c>
      <c r="AY3" s="93">
        <v>2050</v>
      </c>
      <c r="AZ3" s="3"/>
    </row>
    <row r="4" spans="1:56" ht="23.25" x14ac:dyDescent="0.35">
      <c r="A4" s="161" t="str">
        <f>Résultats!B1</f>
        <v>SNBC3</v>
      </c>
      <c r="B4" s="229" t="s">
        <v>100</v>
      </c>
      <c r="C4" s="5" t="s">
        <v>92</v>
      </c>
      <c r="D4" s="12" t="s">
        <v>190</v>
      </c>
      <c r="E4" s="18">
        <f>VLOOKUP($D4,Résultats!$B$2:$AX$212,E$2,FALSE)</f>
        <v>2393165780</v>
      </c>
      <c r="F4" s="18">
        <f>VLOOKUP($D4,Résultats!$B$2:$AX$212,F$2,FALSE)</f>
        <v>2623669000</v>
      </c>
      <c r="G4" s="106">
        <f>VLOOKUP($D4,Résultats!$B$2:$AX$212,G$2,FALSE)/1000000</f>
        <v>2670.7684170000002</v>
      </c>
      <c r="H4" s="18">
        <f>VLOOKUP($D4,Résultats!$B$2:$AX$212,H$2,FALSE)/1000000</f>
        <v>2685.0923619999999</v>
      </c>
      <c r="I4" s="114">
        <f>VLOOKUP($D4,Résultats!$B$2:$AX$212,I$2,FALSE)/1000000</f>
        <v>2699.0781609999999</v>
      </c>
      <c r="J4" s="106">
        <f>VLOOKUP($D4,Résultats!$B$2:$AX$212,J$2,FALSE)/1000000</f>
        <v>2712.2395019999999</v>
      </c>
      <c r="K4" s="18">
        <f>VLOOKUP($D4,Résultats!$B$2:$AX$212,K$2,FALSE)/1000000</f>
        <v>2724.9316829999998</v>
      </c>
      <c r="L4" s="18">
        <f>VLOOKUP($D4,Résultats!$B$2:$AX$212,L$2,FALSE)/1000000</f>
        <v>2739.2148560000001</v>
      </c>
      <c r="M4" s="18">
        <f>VLOOKUP($D4,Résultats!$B$2:$AX$212,M$2,FALSE)/1000000</f>
        <v>2753.9257499999999</v>
      </c>
      <c r="N4" s="107">
        <f>VLOOKUP($D4,Résultats!$B$2:$AX$212,N$2,FALSE)/1000000</f>
        <v>2768.2532679999999</v>
      </c>
      <c r="O4" s="106">
        <f>VLOOKUP($D4,Résultats!$B$2:$AX$212,O$2,FALSE)/1000000</f>
        <v>2782.316104</v>
      </c>
      <c r="P4" s="18">
        <f>VLOOKUP($D4,Résultats!$B$2:$AX$212,P$2,FALSE)/1000000</f>
        <v>2796.0704919999998</v>
      </c>
      <c r="Q4" s="18">
        <f>VLOOKUP($D4,Résultats!$B$2:$AX$212,Q$2,FALSE)/1000000</f>
        <v>2809.6777120000002</v>
      </c>
      <c r="R4" s="18">
        <f>VLOOKUP($D4,Résultats!$B$2:$AX$212,R$2,FALSE)/1000000</f>
        <v>2823.012365</v>
      </c>
      <c r="S4" s="107">
        <f>VLOOKUP($D4,Résultats!$B$2:$AX$212,S$2,FALSE)/1000000</f>
        <v>2836.0302510000001</v>
      </c>
      <c r="T4" s="114">
        <f>VLOOKUP($D4,Résultats!$B$2:$AX$212,T$2,FALSE)/1000000</f>
        <v>2898.1448399999999</v>
      </c>
      <c r="U4" s="114">
        <f>VLOOKUP($D4,Résultats!$B$2:$AX$212,U$2,FALSE)/1000000</f>
        <v>2953.4412219999999</v>
      </c>
      <c r="V4" s="18">
        <f>VLOOKUP($D4,Résultats!$B$2:$AX$212,V$2,FALSE)/1000000</f>
        <v>3001.8706529999999</v>
      </c>
      <c r="W4" s="114">
        <f>VLOOKUP($D4,Résultats!$B$2:$AX$212,W$2,FALSE)/1000000</f>
        <v>3045.1080000000002</v>
      </c>
      <c r="X4" s="3"/>
      <c r="AC4" s="161" t="s">
        <v>492</v>
      </c>
      <c r="AD4" s="229" t="s">
        <v>100</v>
      </c>
      <c r="AE4" s="5" t="s">
        <v>92</v>
      </c>
      <c r="AF4" s="12" t="s">
        <v>190</v>
      </c>
      <c r="AG4" s="18">
        <v>2355349875.8831902</v>
      </c>
      <c r="AH4" s="18">
        <v>2596998398</v>
      </c>
      <c r="AI4" s="106">
        <v>2655.7572249999998</v>
      </c>
      <c r="AJ4" s="18">
        <v>2671.9482079999998</v>
      </c>
      <c r="AK4" s="114">
        <v>2688.2378990000002</v>
      </c>
      <c r="AL4" s="106">
        <v>2704.626902</v>
      </c>
      <c r="AM4" s="18">
        <v>2721.2510619999998</v>
      </c>
      <c r="AN4" s="18">
        <v>2733.314965</v>
      </c>
      <c r="AO4" s="18">
        <v>2745.2011419999999</v>
      </c>
      <c r="AP4" s="107">
        <v>2756.950288</v>
      </c>
      <c r="AQ4" s="106">
        <v>2768.561725</v>
      </c>
      <c r="AR4" s="18">
        <v>2779.993097</v>
      </c>
      <c r="AS4" s="18">
        <v>2791.5774529999999</v>
      </c>
      <c r="AT4" s="18">
        <v>2802.855591</v>
      </c>
      <c r="AU4" s="107">
        <v>2814.3284440000002</v>
      </c>
      <c r="AV4" s="114">
        <v>2869.6227979999999</v>
      </c>
      <c r="AW4" s="114">
        <v>2921.4190490000001</v>
      </c>
      <c r="AX4" s="18">
        <v>2966.1644070000002</v>
      </c>
      <c r="AY4" s="114">
        <v>3002.7028059999998</v>
      </c>
      <c r="AZ4" s="3"/>
    </row>
    <row r="5" spans="1:56" x14ac:dyDescent="0.25">
      <c r="A5" s="3"/>
      <c r="B5" s="230"/>
      <c r="C5" s="35" t="s">
        <v>27</v>
      </c>
      <c r="D5" s="13" t="s">
        <v>191</v>
      </c>
      <c r="E5" s="25">
        <f>VLOOKUP($D5,Résultats!$B$2:$AX$212,E$2,FALSE)</f>
        <v>661127</v>
      </c>
      <c r="F5" s="25">
        <f>VLOOKUP($D5,Résultats!$B$2:$AX$212,F$2,FALSE)</f>
        <v>82599772.810000002</v>
      </c>
      <c r="G5" s="101">
        <f>VLOOKUP($D5,Résultats!$B$2:$AX$212,G$2,FALSE)/1000000</f>
        <v>127.5597985</v>
      </c>
      <c r="H5" s="25">
        <f>VLOOKUP($D5,Résultats!$B$2:$AX$212,H$2,FALSE)/1000000</f>
        <v>144.273563</v>
      </c>
      <c r="I5" s="102">
        <f>VLOOKUP($D5,Résultats!$B$2:$AX$212,I$2,FALSE)/1000000</f>
        <v>163.25040030000002</v>
      </c>
      <c r="J5" s="101">
        <f>VLOOKUP($D5,Résultats!$B$2:$AX$212,J$2,FALSE)/1000000</f>
        <v>182.95238559999999</v>
      </c>
      <c r="K5" s="25">
        <f>VLOOKUP($D5,Résultats!$B$2:$AX$212,K$2,FALSE)/1000000</f>
        <v>205.29498519999999</v>
      </c>
      <c r="L5" s="25">
        <f>VLOOKUP($D5,Résultats!$B$2:$AX$212,L$2,FALSE)/1000000</f>
        <v>228.50306669999998</v>
      </c>
      <c r="M5" s="25">
        <f>VLOOKUP($D5,Résultats!$B$2:$AX$212,M$2,FALSE)/1000000</f>
        <v>253.14704940000001</v>
      </c>
      <c r="N5" s="102">
        <f>VLOOKUP($D5,Résultats!$B$2:$AX$212,N$2,FALSE)/1000000</f>
        <v>277.94405239999998</v>
      </c>
      <c r="O5" s="101">
        <f>VLOOKUP($D5,Résultats!$B$2:$AX$212,O$2,FALSE)/1000000</f>
        <v>304.03171300000002</v>
      </c>
      <c r="P5" s="25">
        <f>VLOOKUP($D5,Résultats!$B$2:$AX$212,P$2,FALSE)/1000000</f>
        <v>330.84243260000005</v>
      </c>
      <c r="Q5" s="25">
        <f>VLOOKUP($D5,Résultats!$B$2:$AX$212,Q$2,FALSE)/1000000</f>
        <v>357.96554850000001</v>
      </c>
      <c r="R5" s="25">
        <f>VLOOKUP($D5,Résultats!$B$2:$AX$212,R$2,FALSE)/1000000</f>
        <v>385.23085250000003</v>
      </c>
      <c r="S5" s="102">
        <f>VLOOKUP($D5,Résultats!$B$2:$AX$212,S$2,FALSE)/1000000</f>
        <v>412.62778300000002</v>
      </c>
      <c r="T5" s="105">
        <f>VLOOKUP($D5,Résultats!$B$2:$AX$212,T$2,FALSE)/1000000</f>
        <v>551.02644850000001</v>
      </c>
      <c r="U5" s="105">
        <f>VLOOKUP($D5,Résultats!$B$2:$AX$212,U$2,FALSE)/1000000</f>
        <v>683.73857879999991</v>
      </c>
      <c r="V5" s="25">
        <f>VLOOKUP($D5,Résultats!$B$2:$AX$212,V$2,FALSE)/1000000</f>
        <v>812.93704549999995</v>
      </c>
      <c r="W5" s="105">
        <f>VLOOKUP($D5,Résultats!$B$2:$AX$212,W$2,FALSE)/1000000</f>
        <v>947.18478789999995</v>
      </c>
      <c r="X5" s="3"/>
      <c r="AC5" s="3"/>
      <c r="AD5" s="230"/>
      <c r="AE5" s="35" t="s">
        <v>27</v>
      </c>
      <c r="AF5" s="13" t="s">
        <v>191</v>
      </c>
      <c r="AG5" s="25">
        <v>650680.12020171306</v>
      </c>
      <c r="AH5" s="25">
        <v>43187152.149999999</v>
      </c>
      <c r="AI5" s="101">
        <v>50.412683960000003</v>
      </c>
      <c r="AJ5" s="25">
        <v>52.585453389999998</v>
      </c>
      <c r="AK5" s="102">
        <v>55.248827470000002</v>
      </c>
      <c r="AL5" s="101">
        <v>58.446187070000001</v>
      </c>
      <c r="AM5" s="25">
        <v>61.862481409999994</v>
      </c>
      <c r="AN5" s="25">
        <v>65.420231920000006</v>
      </c>
      <c r="AO5" s="25">
        <v>69.449230379999989</v>
      </c>
      <c r="AP5" s="102">
        <v>74.034006009999999</v>
      </c>
      <c r="AQ5" s="101">
        <v>79.004304869999999</v>
      </c>
      <c r="AR5" s="25">
        <v>83.804995500000004</v>
      </c>
      <c r="AS5" s="25">
        <v>87.363160239999999</v>
      </c>
      <c r="AT5" s="25">
        <v>89.222456459999904</v>
      </c>
      <c r="AU5" s="102">
        <v>90.697099290000011</v>
      </c>
      <c r="AV5" s="105">
        <v>97.114109620000008</v>
      </c>
      <c r="AW5" s="105">
        <v>103.08508359999999</v>
      </c>
      <c r="AX5" s="25">
        <v>108.2989291</v>
      </c>
      <c r="AY5" s="105">
        <v>112.66037159999999</v>
      </c>
      <c r="AZ5" s="3"/>
    </row>
    <row r="6" spans="1:56" x14ac:dyDescent="0.25">
      <c r="A6" s="3"/>
      <c r="B6" s="230"/>
      <c r="C6" s="35" t="s">
        <v>28</v>
      </c>
      <c r="D6" s="13" t="s">
        <v>192</v>
      </c>
      <c r="E6" s="25">
        <f>VLOOKUP($D6,Résultats!$B$2:$AX$212,E$2,FALSE)</f>
        <v>42391824</v>
      </c>
      <c r="F6" s="25">
        <f>VLOOKUP($D6,Résultats!$B$2:$AX$212,F$2,FALSE)</f>
        <v>56564403.969999999</v>
      </c>
      <c r="G6" s="101">
        <f>VLOOKUP($D6,Résultats!$B$2:$AX$212,G$2,FALSE)/1000000</f>
        <v>58.518860270000005</v>
      </c>
      <c r="H6" s="25">
        <f>VLOOKUP($D6,Résultats!$B$2:$AX$212,H$2,FALSE)/1000000</f>
        <v>62.063278529999998</v>
      </c>
      <c r="I6" s="102">
        <f>VLOOKUP($D6,Résultats!$B$2:$AX$212,I$2,FALSE)/1000000</f>
        <v>64.806112330000005</v>
      </c>
      <c r="J6" s="101">
        <f>VLOOKUP($D6,Résultats!$B$2:$AX$212,J$2,FALSE)/1000000</f>
        <v>68.426767949999999</v>
      </c>
      <c r="K6" s="25">
        <f>VLOOKUP($D6,Résultats!$B$2:$AX$212,K$2,FALSE)/1000000</f>
        <v>71.215144430000009</v>
      </c>
      <c r="L6" s="25">
        <f>VLOOKUP($D6,Résultats!$B$2:$AX$212,L$2,FALSE)/1000000</f>
        <v>76.606413310000008</v>
      </c>
      <c r="M6" s="25">
        <f>VLOOKUP($D6,Résultats!$B$2:$AX$212,M$2,FALSE)/1000000</f>
        <v>80.731782999999993</v>
      </c>
      <c r="N6" s="102">
        <f>VLOOKUP($D6,Résultats!$B$2:$AX$212,N$2,FALSE)/1000000</f>
        <v>84.735097480000007</v>
      </c>
      <c r="O6" s="101">
        <f>VLOOKUP($D6,Résultats!$B$2:$AX$212,O$2,FALSE)/1000000</f>
        <v>87.412182239999993</v>
      </c>
      <c r="P6" s="25">
        <f>VLOOKUP($D6,Résultats!$B$2:$AX$212,P$2,FALSE)/1000000</f>
        <v>88.923011310000007</v>
      </c>
      <c r="Q6" s="25">
        <f>VLOOKUP($D6,Résultats!$B$2:$AX$212,Q$2,FALSE)/1000000</f>
        <v>89.896367900000001</v>
      </c>
      <c r="R6" s="25">
        <f>VLOOKUP($D6,Résultats!$B$2:$AX$212,R$2,FALSE)/1000000</f>
        <v>90.742845709999898</v>
      </c>
      <c r="S6" s="102">
        <f>VLOOKUP($D6,Résultats!$B$2:$AX$212,S$2,FALSE)/1000000</f>
        <v>91.642964030000002</v>
      </c>
      <c r="T6" s="105">
        <f>VLOOKUP($D6,Résultats!$B$2:$AX$212,T$2,FALSE)/1000000</f>
        <v>92.080415299999999</v>
      </c>
      <c r="U6" s="105">
        <f>VLOOKUP($D6,Résultats!$B$2:$AX$212,U$2,FALSE)/1000000</f>
        <v>87.816154879999999</v>
      </c>
      <c r="V6" s="25">
        <f>VLOOKUP($D6,Résultats!$B$2:$AX$212,V$2,FALSE)/1000000</f>
        <v>86.967419109999994</v>
      </c>
      <c r="W6" s="105">
        <f>VLOOKUP($D6,Résultats!$B$2:$AX$212,W$2,FALSE)/1000000</f>
        <v>89.845614859999998</v>
      </c>
      <c r="X6" s="3"/>
      <c r="AC6" s="3"/>
      <c r="AD6" s="230"/>
      <c r="AE6" s="35" t="s">
        <v>28</v>
      </c>
      <c r="AF6" s="13" t="s">
        <v>192</v>
      </c>
      <c r="AG6" s="25">
        <v>41721964.366740197</v>
      </c>
      <c r="AH6" s="25">
        <v>181120567.69999999</v>
      </c>
      <c r="AI6" s="101">
        <v>215.590058</v>
      </c>
      <c r="AJ6" s="25">
        <v>228.76262990000001</v>
      </c>
      <c r="AK6" s="102">
        <v>245.54528809999999</v>
      </c>
      <c r="AL6" s="101">
        <v>266.69365629999999</v>
      </c>
      <c r="AM6" s="25">
        <v>288.86536289999998</v>
      </c>
      <c r="AN6" s="25">
        <v>307.95133449999997</v>
      </c>
      <c r="AO6" s="25">
        <v>327.0308915</v>
      </c>
      <c r="AP6" s="102">
        <v>345.91796049999999</v>
      </c>
      <c r="AQ6" s="101">
        <v>364.40862630000004</v>
      </c>
      <c r="AR6" s="25">
        <v>382.0194525</v>
      </c>
      <c r="AS6" s="25">
        <v>398.17266369999999</v>
      </c>
      <c r="AT6" s="25">
        <v>412.14001530000002</v>
      </c>
      <c r="AU6" s="102">
        <v>424.70792360000002</v>
      </c>
      <c r="AV6" s="105">
        <v>482.66274469999996</v>
      </c>
      <c r="AW6" s="105">
        <v>537.15071260000002</v>
      </c>
      <c r="AX6" s="25">
        <v>585.07997970000008</v>
      </c>
      <c r="AY6" s="105">
        <v>625.4614967</v>
      </c>
      <c r="AZ6" s="3"/>
    </row>
    <row r="7" spans="1:56" x14ac:dyDescent="0.25">
      <c r="A7" s="3"/>
      <c r="B7" s="230"/>
      <c r="C7" s="35" t="s">
        <v>29</v>
      </c>
      <c r="D7" s="13" t="s">
        <v>193</v>
      </c>
      <c r="E7" s="25">
        <f>VLOOKUP($D7,Résultats!$B$2:$AX$212,E$2,FALSE)</f>
        <v>300942006</v>
      </c>
      <c r="F7" s="25">
        <f>VLOOKUP($D7,Résultats!$B$2:$AX$212,F$2,FALSE)</f>
        <v>501904969.89999998</v>
      </c>
      <c r="G7" s="101">
        <f>VLOOKUP($D7,Résultats!$B$2:$AX$212,G$2,FALSE)/1000000</f>
        <v>529.41195900000002</v>
      </c>
      <c r="H7" s="25">
        <f>VLOOKUP($D7,Résultats!$B$2:$AX$212,H$2,FALSE)/1000000</f>
        <v>543.06203820000007</v>
      </c>
      <c r="I7" s="102">
        <f>VLOOKUP($D7,Résultats!$B$2:$AX$212,I$2,FALSE)/1000000</f>
        <v>556.18255920000001</v>
      </c>
      <c r="J7" s="101">
        <f>VLOOKUP($D7,Résultats!$B$2:$AX$212,J$2,FALSE)/1000000</f>
        <v>568.61313560000008</v>
      </c>
      <c r="K7" s="25">
        <f>VLOOKUP($D7,Résultats!$B$2:$AX$212,K$2,FALSE)/1000000</f>
        <v>579.94706350000001</v>
      </c>
      <c r="L7" s="25">
        <f>VLOOKUP($D7,Résultats!$B$2:$AX$212,L$2,FALSE)/1000000</f>
        <v>595.48734750000006</v>
      </c>
      <c r="M7" s="25">
        <f>VLOOKUP($D7,Résultats!$B$2:$AX$212,M$2,FALSE)/1000000</f>
        <v>612.75245920000009</v>
      </c>
      <c r="N7" s="102">
        <f>VLOOKUP($D7,Résultats!$B$2:$AX$212,N$2,FALSE)/1000000</f>
        <v>632.8674863</v>
      </c>
      <c r="O7" s="101">
        <f>VLOOKUP($D7,Résultats!$B$2:$AX$212,O$2,FALSE)/1000000</f>
        <v>652.5447592999999</v>
      </c>
      <c r="P7" s="25">
        <f>VLOOKUP($D7,Résultats!$B$2:$AX$212,P$2,FALSE)/1000000</f>
        <v>669.9820112000001</v>
      </c>
      <c r="Q7" s="25">
        <f>VLOOKUP($D7,Résultats!$B$2:$AX$212,Q$2,FALSE)/1000000</f>
        <v>684.28743559999998</v>
      </c>
      <c r="R7" s="25">
        <f>VLOOKUP($D7,Résultats!$B$2:$AX$212,R$2,FALSE)/1000000</f>
        <v>695.56177749999995</v>
      </c>
      <c r="S7" s="102">
        <f>VLOOKUP($D7,Résultats!$B$2:$AX$212,S$2,FALSE)/1000000</f>
        <v>704.24803499999996</v>
      </c>
      <c r="T7" s="105">
        <f>VLOOKUP($D7,Résultats!$B$2:$AX$212,T$2,FALSE)/1000000</f>
        <v>725.48845889999996</v>
      </c>
      <c r="U7" s="105">
        <f>VLOOKUP($D7,Résultats!$B$2:$AX$212,U$2,FALSE)/1000000</f>
        <v>730.17975300000001</v>
      </c>
      <c r="V7" s="25">
        <f>VLOOKUP($D7,Résultats!$B$2:$AX$212,V$2,FALSE)/1000000</f>
        <v>729.0210747000001</v>
      </c>
      <c r="W7" s="105">
        <f>VLOOKUP($D7,Résultats!$B$2:$AX$212,W$2,FALSE)/1000000</f>
        <v>724.59242449999999</v>
      </c>
      <c r="X7" s="3"/>
      <c r="AC7" s="3"/>
      <c r="AD7" s="230"/>
      <c r="AE7" s="35" t="s">
        <v>29</v>
      </c>
      <c r="AF7" s="13" t="s">
        <v>193</v>
      </c>
      <c r="AG7" s="25">
        <v>296186633.79021603</v>
      </c>
      <c r="AH7" s="25">
        <v>569035477.39999998</v>
      </c>
      <c r="AI7" s="101">
        <v>632.75076910000007</v>
      </c>
      <c r="AJ7" s="25">
        <v>645.57478270000001</v>
      </c>
      <c r="AK7" s="102">
        <v>657.42506470000001</v>
      </c>
      <c r="AL7" s="101">
        <v>667.32190209999999</v>
      </c>
      <c r="AM7" s="25">
        <v>679.26979920000008</v>
      </c>
      <c r="AN7" s="25">
        <v>692.50705210000001</v>
      </c>
      <c r="AO7" s="25">
        <v>704.80679639999994</v>
      </c>
      <c r="AP7" s="102">
        <v>715.45919620000006</v>
      </c>
      <c r="AQ7" s="101">
        <v>724.50526070000001</v>
      </c>
      <c r="AR7" s="25">
        <v>732.1551892</v>
      </c>
      <c r="AS7" s="25">
        <v>738.47130540000001</v>
      </c>
      <c r="AT7" s="25">
        <v>743.1869147000001</v>
      </c>
      <c r="AU7" s="102">
        <v>744.57653449999998</v>
      </c>
      <c r="AV7" s="105">
        <v>744.73285629999998</v>
      </c>
      <c r="AW7" s="105">
        <v>744.52864450000004</v>
      </c>
      <c r="AX7" s="25">
        <v>744.18700850000005</v>
      </c>
      <c r="AY7" s="105">
        <v>743.80258720000006</v>
      </c>
      <c r="AZ7" s="3"/>
    </row>
    <row r="8" spans="1:56" x14ac:dyDescent="0.25">
      <c r="A8" s="3"/>
      <c r="B8" s="230"/>
      <c r="C8" s="35" t="s">
        <v>30</v>
      </c>
      <c r="D8" s="13" t="s">
        <v>194</v>
      </c>
      <c r="E8" s="25">
        <f>VLOOKUP($D8,Résultats!$B$2:$AX$212,E$2,FALSE)</f>
        <v>661409532</v>
      </c>
      <c r="F8" s="25">
        <f>VLOOKUP($D8,Résultats!$B$2:$AX$212,F$2,FALSE)</f>
        <v>832344546.39999998</v>
      </c>
      <c r="G8" s="101">
        <f>VLOOKUP($D8,Résultats!$B$2:$AX$212,G$2,FALSE)/1000000</f>
        <v>845.60528890000001</v>
      </c>
      <c r="H8" s="25">
        <f>VLOOKUP($D8,Résultats!$B$2:$AX$212,H$2,FALSE)/1000000</f>
        <v>848.89698290000001</v>
      </c>
      <c r="I8" s="102">
        <f>VLOOKUP($D8,Résultats!$B$2:$AX$212,I$2,FALSE)/1000000</f>
        <v>851.41417460000002</v>
      </c>
      <c r="J8" s="101">
        <f>VLOOKUP($D8,Résultats!$B$2:$AX$212,J$2,FALSE)/1000000</f>
        <v>850.73828789999993</v>
      </c>
      <c r="K8" s="25">
        <f>VLOOKUP($D8,Résultats!$B$2:$AX$212,K$2,FALSE)/1000000</f>
        <v>848.98128159999999</v>
      </c>
      <c r="L8" s="25">
        <f>VLOOKUP($D8,Résultats!$B$2:$AX$212,L$2,FALSE)/1000000</f>
        <v>846.48612520000006</v>
      </c>
      <c r="M8" s="25">
        <f>VLOOKUP($D8,Résultats!$B$2:$AX$212,M$2,FALSE)/1000000</f>
        <v>844.48319170000002</v>
      </c>
      <c r="N8" s="102">
        <f>VLOOKUP($D8,Résultats!$B$2:$AX$212,N$2,FALSE)/1000000</f>
        <v>842.08191650000003</v>
      </c>
      <c r="O8" s="101">
        <f>VLOOKUP($D8,Résultats!$B$2:$AX$212,O$2,FALSE)/1000000</f>
        <v>840.03890539999998</v>
      </c>
      <c r="P8" s="25">
        <f>VLOOKUP($D8,Résultats!$B$2:$AX$212,P$2,FALSE)/1000000</f>
        <v>837.58693070000004</v>
      </c>
      <c r="Q8" s="25">
        <f>VLOOKUP($D8,Résultats!$B$2:$AX$212,Q$2,FALSE)/1000000</f>
        <v>834.6247522000001</v>
      </c>
      <c r="R8" s="25">
        <f>VLOOKUP($D8,Résultats!$B$2:$AX$212,R$2,FALSE)/1000000</f>
        <v>830.85998940000002</v>
      </c>
      <c r="S8" s="102">
        <f>VLOOKUP($D8,Résultats!$B$2:$AX$212,S$2,FALSE)/1000000</f>
        <v>826.20524120000005</v>
      </c>
      <c r="T8" s="105">
        <f>VLOOKUP($D8,Résultats!$B$2:$AX$212,T$2,FALSE)/1000000</f>
        <v>798.70867739999994</v>
      </c>
      <c r="U8" s="105">
        <f>VLOOKUP($D8,Résultats!$B$2:$AX$212,U$2,FALSE)/1000000</f>
        <v>773.8863169</v>
      </c>
      <c r="V8" s="25">
        <f>VLOOKUP($D8,Résultats!$B$2:$AX$212,V$2,FALSE)/1000000</f>
        <v>744.6115125</v>
      </c>
      <c r="W8" s="105">
        <f>VLOOKUP($D8,Résultats!$B$2:$AX$212,W$2,FALSE)/1000000</f>
        <v>705.58136560000003</v>
      </c>
      <c r="X8" s="3"/>
      <c r="AC8" s="3"/>
      <c r="AD8" s="230"/>
      <c r="AE8" s="35" t="s">
        <v>30</v>
      </c>
      <c r="AF8" s="13" t="s">
        <v>194</v>
      </c>
      <c r="AG8" s="25">
        <v>650958187.73748195</v>
      </c>
      <c r="AH8" s="25">
        <v>633667547</v>
      </c>
      <c r="AI8" s="101">
        <v>628.52988640000001</v>
      </c>
      <c r="AJ8" s="25">
        <v>627.05710270000009</v>
      </c>
      <c r="AK8" s="102">
        <v>626.0079624</v>
      </c>
      <c r="AL8" s="101">
        <v>625.30736860000002</v>
      </c>
      <c r="AM8" s="25">
        <v>624.74556860000007</v>
      </c>
      <c r="AN8" s="25">
        <v>623.84060450000004</v>
      </c>
      <c r="AO8" s="25">
        <v>622.26125309999998</v>
      </c>
      <c r="AP8" s="102">
        <v>619.89497360000007</v>
      </c>
      <c r="AQ8" s="101">
        <v>616.94481870000004</v>
      </c>
      <c r="AR8" s="25">
        <v>613.84423860000004</v>
      </c>
      <c r="AS8" s="25">
        <v>611.24747579999996</v>
      </c>
      <c r="AT8" s="25">
        <v>609.73983529999998</v>
      </c>
      <c r="AU8" s="102">
        <v>609.83384439999998</v>
      </c>
      <c r="AV8" s="105">
        <v>612.04639099999997</v>
      </c>
      <c r="AW8" s="105">
        <v>613.18375549999996</v>
      </c>
      <c r="AX8" s="25">
        <v>613.83096479999995</v>
      </c>
      <c r="AY8" s="105">
        <v>614.26554610000005</v>
      </c>
      <c r="AZ8" s="3"/>
    </row>
    <row r="9" spans="1:56" x14ac:dyDescent="0.25">
      <c r="A9" s="3"/>
      <c r="B9" s="230"/>
      <c r="C9" s="35" t="s">
        <v>31</v>
      </c>
      <c r="D9" s="13" t="s">
        <v>195</v>
      </c>
      <c r="E9" s="25">
        <f>VLOOKUP($D9,Résultats!$B$2:$AX$212,E$2,FALSE)</f>
        <v>786713699</v>
      </c>
      <c r="F9" s="25">
        <f>VLOOKUP($D9,Résultats!$B$2:$AX$212,F$2,FALSE)</f>
        <v>681337056.39999998</v>
      </c>
      <c r="G9" s="101">
        <f>VLOOKUP($D9,Résultats!$B$2:$AX$212,G$2,FALSE)/1000000</f>
        <v>665.58353739999995</v>
      </c>
      <c r="H9" s="25">
        <f>VLOOKUP($D9,Résultats!$B$2:$AX$212,H$2,FALSE)/1000000</f>
        <v>654.58563270000002</v>
      </c>
      <c r="I9" s="102">
        <f>VLOOKUP($D9,Résultats!$B$2:$AX$212,I$2,FALSE)/1000000</f>
        <v>643.17281220000007</v>
      </c>
      <c r="J9" s="101">
        <f>VLOOKUP($D9,Résultats!$B$2:$AX$212,J$2,FALSE)/1000000</f>
        <v>632.28539220000005</v>
      </c>
      <c r="K9" s="25">
        <f>VLOOKUP($D9,Résultats!$B$2:$AX$212,K$2,FALSE)/1000000</f>
        <v>621.24113260000001</v>
      </c>
      <c r="L9" s="25">
        <f>VLOOKUP($D9,Résultats!$B$2:$AX$212,L$2,FALSE)/1000000</f>
        <v>606.75333539999997</v>
      </c>
      <c r="M9" s="25">
        <f>VLOOKUP($D9,Résultats!$B$2:$AX$212,M$2,FALSE)/1000000</f>
        <v>591.03001879999999</v>
      </c>
      <c r="N9" s="102">
        <f>VLOOKUP($D9,Résultats!$B$2:$AX$212,N$2,FALSE)/1000000</f>
        <v>573.59918010000001</v>
      </c>
      <c r="O9" s="101">
        <f>VLOOKUP($D9,Résultats!$B$2:$AX$212,O$2,FALSE)/1000000</f>
        <v>556.06486500000005</v>
      </c>
      <c r="P9" s="25">
        <f>VLOOKUP($D9,Résultats!$B$2:$AX$212,P$2,FALSE)/1000000</f>
        <v>540.1084611</v>
      </c>
      <c r="Q9" s="25">
        <f>VLOOKUP($D9,Résultats!$B$2:$AX$212,Q$2,FALSE)/1000000</f>
        <v>526.23186190000001</v>
      </c>
      <c r="R9" s="25">
        <f>VLOOKUP($D9,Résultats!$B$2:$AX$212,R$2,FALSE)/1000000</f>
        <v>514.32935610000004</v>
      </c>
      <c r="S9" s="102">
        <f>VLOOKUP($D9,Résultats!$B$2:$AX$212,S$2,FALSE)/1000000</f>
        <v>504.06667439999995</v>
      </c>
      <c r="T9" s="105">
        <f>VLOOKUP($D9,Résultats!$B$2:$AX$212,T$2,FALSE)/1000000</f>
        <v>466.73578760000004</v>
      </c>
      <c r="U9" s="105">
        <f>VLOOKUP($D9,Résultats!$B$2:$AX$212,U$2,FALSE)/1000000</f>
        <v>438.17695210000005</v>
      </c>
      <c r="V9" s="25">
        <f>VLOOKUP($D9,Résultats!$B$2:$AX$212,V$2,FALSE)/1000000</f>
        <v>410.63955010000001</v>
      </c>
      <c r="W9" s="105">
        <f>VLOOKUP($D9,Résultats!$B$2:$AX$212,W$2,FALSE)/1000000</f>
        <v>382.19132989999997</v>
      </c>
      <c r="X9" s="3"/>
      <c r="AC9" s="3"/>
      <c r="AD9" s="230"/>
      <c r="AE9" s="35" t="s">
        <v>31</v>
      </c>
      <c r="AF9" s="13" t="s">
        <v>195</v>
      </c>
      <c r="AG9" s="25">
        <v>774282345.494367</v>
      </c>
      <c r="AH9" s="25">
        <v>688439089.5</v>
      </c>
      <c r="AI9" s="101">
        <v>670.45152770000004</v>
      </c>
      <c r="AJ9" s="25">
        <v>665.95475250000004</v>
      </c>
      <c r="AK9" s="102">
        <v>659.88800020000008</v>
      </c>
      <c r="AL9" s="101">
        <v>652.34777539999993</v>
      </c>
      <c r="AM9" s="25">
        <v>643.27403679999998</v>
      </c>
      <c r="AN9" s="25">
        <v>632.84907470000007</v>
      </c>
      <c r="AO9" s="25">
        <v>622.61724920000006</v>
      </c>
      <c r="AP9" s="102">
        <v>613.00283739999998</v>
      </c>
      <c r="AQ9" s="101">
        <v>604.12207049999995</v>
      </c>
      <c r="AR9" s="25">
        <v>596.24764210000001</v>
      </c>
      <c r="AS9" s="25">
        <v>590.12780510000005</v>
      </c>
      <c r="AT9" s="25">
        <v>586.09317070000009</v>
      </c>
      <c r="AU9" s="102">
        <v>584.34791289999998</v>
      </c>
      <c r="AV9" s="105">
        <v>581.87145939999994</v>
      </c>
      <c r="AW9" s="105">
        <v>578.55799479999996</v>
      </c>
      <c r="AX9" s="25">
        <v>574.87388099999998</v>
      </c>
      <c r="AY9" s="105">
        <v>571.04697310000006</v>
      </c>
      <c r="AZ9" s="3"/>
    </row>
    <row r="10" spans="1:56" x14ac:dyDescent="0.25">
      <c r="A10" s="3"/>
      <c r="B10" s="230"/>
      <c r="C10" s="35" t="s">
        <v>32</v>
      </c>
      <c r="D10" s="13" t="s">
        <v>196</v>
      </c>
      <c r="E10" s="25">
        <f>VLOOKUP($D10,Résultats!$B$2:$AX$212,E$2,FALSE)</f>
        <v>412154138</v>
      </c>
      <c r="F10" s="25">
        <f>VLOOKUP($D10,Résultats!$B$2:$AX$212,F$2,FALSE)</f>
        <v>349477420.60000002</v>
      </c>
      <c r="G10" s="101">
        <f>VLOOKUP($D10,Résultats!$B$2:$AX$212,G$2,FALSE)/1000000</f>
        <v>338.75239219999997</v>
      </c>
      <c r="H10" s="25">
        <f>VLOOKUP($D10,Résultats!$B$2:$AX$212,H$2,FALSE)/1000000</f>
        <v>332.20481910000001</v>
      </c>
      <c r="I10" s="102">
        <f>VLOOKUP($D10,Résultats!$B$2:$AX$212,I$2,FALSE)/1000000</f>
        <v>325.40090700000002</v>
      </c>
      <c r="J10" s="101">
        <f>VLOOKUP($D10,Résultats!$B$2:$AX$212,J$2,FALSE)/1000000</f>
        <v>319.258714</v>
      </c>
      <c r="K10" s="25">
        <f>VLOOKUP($D10,Résultats!$B$2:$AX$212,K$2,FALSE)/1000000</f>
        <v>312.93115119999999</v>
      </c>
      <c r="L10" s="25">
        <f>VLOOKUP($D10,Résultats!$B$2:$AX$212,L$2,FALSE)/1000000</f>
        <v>304.98676689999996</v>
      </c>
      <c r="M10" s="25">
        <f>VLOOKUP($D10,Résultats!$B$2:$AX$212,M$2,FALSE)/1000000</f>
        <v>296.24490880000002</v>
      </c>
      <c r="N10" s="102">
        <f>VLOOKUP($D10,Résultats!$B$2:$AX$212,N$2,FALSE)/1000000</f>
        <v>286.42117889999997</v>
      </c>
      <c r="O10" s="101">
        <f>VLOOKUP($D10,Résultats!$B$2:$AX$212,O$2,FALSE)/1000000</f>
        <v>276.3095591</v>
      </c>
      <c r="P10" s="25">
        <f>VLOOKUP($D10,Résultats!$B$2:$AX$212,P$2,FALSE)/1000000</f>
        <v>266.92854869999996</v>
      </c>
      <c r="Q10" s="25">
        <f>VLOOKUP($D10,Résultats!$B$2:$AX$212,Q$2,FALSE)/1000000</f>
        <v>258.65741959999997</v>
      </c>
      <c r="R10" s="25">
        <f>VLOOKUP($D10,Résultats!$B$2:$AX$212,R$2,FALSE)/1000000</f>
        <v>251.48754819999999</v>
      </c>
      <c r="S10" s="102">
        <f>VLOOKUP($D10,Résultats!$B$2:$AX$212,S$2,FALSE)/1000000</f>
        <v>245.2644292</v>
      </c>
      <c r="T10" s="105">
        <f>VLOOKUP($D10,Résultats!$B$2:$AX$212,T$2,FALSE)/1000000</f>
        <v>222.6227179</v>
      </c>
      <c r="U10" s="105">
        <f>VLOOKUP($D10,Résultats!$B$2:$AX$212,U$2,FALSE)/1000000</f>
        <v>205.5226993</v>
      </c>
      <c r="V10" s="25">
        <f>VLOOKUP($D10,Résultats!$B$2:$AX$212,V$2,FALSE)/1000000</f>
        <v>189.296347</v>
      </c>
      <c r="W10" s="105">
        <f>VLOOKUP($D10,Résultats!$B$2:$AX$212,W$2,FALSE)/1000000</f>
        <v>172.9179906</v>
      </c>
      <c r="X10" s="3"/>
      <c r="Y10">
        <f>(K10+K11-S10-S11)*10</f>
        <v>1010.1252201</v>
      </c>
      <c r="AC10" s="3"/>
      <c r="AD10" s="230"/>
      <c r="AE10" s="35" t="s">
        <v>32</v>
      </c>
      <c r="AF10" s="13" t="s">
        <v>196</v>
      </c>
      <c r="AG10" s="25">
        <v>405641433.57550502</v>
      </c>
      <c r="AH10" s="25">
        <v>358699989.39999998</v>
      </c>
      <c r="AI10" s="101">
        <v>349.78984839999998</v>
      </c>
      <c r="AJ10" s="25">
        <v>347.84470189999996</v>
      </c>
      <c r="AK10" s="102">
        <v>344.37584369999996</v>
      </c>
      <c r="AL10" s="101">
        <v>339.4637755</v>
      </c>
      <c r="AM10" s="25">
        <v>333.12609300000003</v>
      </c>
      <c r="AN10" s="25">
        <v>325.73093399999999</v>
      </c>
      <c r="AO10" s="25">
        <v>318.93370930000003</v>
      </c>
      <c r="AP10" s="102">
        <v>313.19780250000002</v>
      </c>
      <c r="AQ10" s="101">
        <v>308.52180600000003</v>
      </c>
      <c r="AR10" s="25">
        <v>304.94413470000001</v>
      </c>
      <c r="AS10" s="25">
        <v>302.85805119999998</v>
      </c>
      <c r="AT10" s="25">
        <v>302.32541989999999</v>
      </c>
      <c r="AU10" s="102">
        <v>302.79875079999999</v>
      </c>
      <c r="AV10" s="105">
        <v>303.19194399999998</v>
      </c>
      <c r="AW10" s="105">
        <v>301.2874711</v>
      </c>
      <c r="AX10" s="25">
        <v>298.19526869999999</v>
      </c>
      <c r="AY10" s="105">
        <v>294.5149955</v>
      </c>
      <c r="AZ10" s="3"/>
    </row>
    <row r="11" spans="1:56" x14ac:dyDescent="0.25">
      <c r="A11" s="3"/>
      <c r="B11" s="230"/>
      <c r="C11" s="56" t="s">
        <v>33</v>
      </c>
      <c r="D11" s="26" t="s">
        <v>197</v>
      </c>
      <c r="E11" s="17">
        <f>VLOOKUP($D11,Résultats!$B$2:$AX$212,E$2,FALSE)</f>
        <v>188893454</v>
      </c>
      <c r="F11" s="17">
        <f>VLOOKUP($D11,Résultats!$B$2:$AX$212,F$2,FALSE)</f>
        <v>119440830</v>
      </c>
      <c r="G11" s="88">
        <f>VLOOKUP($D11,Résultats!$B$2:$AX$212,G$2,FALSE)/1000000</f>
        <v>105.33658029999999</v>
      </c>
      <c r="H11" s="17">
        <f>VLOOKUP($D11,Résultats!$B$2:$AX$212,H$2,FALSE)/1000000</f>
        <v>100.00604800000001</v>
      </c>
      <c r="I11" s="89">
        <f>VLOOKUP($D11,Résultats!$B$2:$AX$212,I$2,FALSE)/1000000</f>
        <v>94.851195799999999</v>
      </c>
      <c r="J11" s="88">
        <f>VLOOKUP($D11,Résultats!$B$2:$AX$212,J$2,FALSE)/1000000</f>
        <v>89.964819120000001</v>
      </c>
      <c r="K11" s="17">
        <f>VLOOKUP($D11,Résultats!$B$2:$AX$212,K$2,FALSE)/1000000</f>
        <v>85.32092415999999</v>
      </c>
      <c r="L11" s="17">
        <f>VLOOKUP($D11,Résultats!$B$2:$AX$212,L$2,FALSE)/1000000</f>
        <v>80.391800970000006</v>
      </c>
      <c r="M11" s="17">
        <f>VLOOKUP($D11,Résultats!$B$2:$AX$212,M$2,FALSE)/1000000</f>
        <v>75.536339499999997</v>
      </c>
      <c r="N11" s="89">
        <f>VLOOKUP($D11,Résultats!$B$2:$AX$212,N$2,FALSE)/1000000</f>
        <v>70.604356159999995</v>
      </c>
      <c r="O11" s="88">
        <f>VLOOKUP($D11,Résultats!$B$2:$AX$212,O$2,FALSE)/1000000</f>
        <v>65.914120330000003</v>
      </c>
      <c r="P11" s="17">
        <f>VLOOKUP($D11,Résultats!$B$2:$AX$212,P$2,FALSE)/1000000</f>
        <v>61.699096020000006</v>
      </c>
      <c r="Q11" s="17">
        <f>VLOOKUP($D11,Résultats!$B$2:$AX$212,Q$2,FALSE)/1000000</f>
        <v>58.014326459999999</v>
      </c>
      <c r="R11" s="17">
        <f>VLOOKUP($D11,Résultats!$B$2:$AX$212,R$2,FALSE)/1000000</f>
        <v>54.799995799999998</v>
      </c>
      <c r="S11" s="89">
        <f>VLOOKUP($D11,Résultats!$B$2:$AX$212,S$2,FALSE)/1000000</f>
        <v>51.975124149999999</v>
      </c>
      <c r="T11" s="97">
        <f>VLOOKUP($D11,Résultats!$B$2:$AX$212,T$2,FALSE)/1000000</f>
        <v>41.482334560000005</v>
      </c>
      <c r="U11" s="97">
        <f>VLOOKUP($D11,Résultats!$B$2:$AX$212,U$2,FALSE)/1000000</f>
        <v>34.120766600000003</v>
      </c>
      <c r="V11" s="17">
        <f>VLOOKUP($D11,Résultats!$B$2:$AX$212,V$2,FALSE)/1000000</f>
        <v>28.397704170000001</v>
      </c>
      <c r="W11" s="97">
        <f>VLOOKUP($D11,Résultats!$B$2:$AX$212,W$2,FALSE)/1000000</f>
        <v>23.798704579999999</v>
      </c>
      <c r="X11" s="3"/>
      <c r="AC11" s="3"/>
      <c r="AD11" s="230"/>
      <c r="AE11" s="56" t="s">
        <v>33</v>
      </c>
      <c r="AF11" s="26" t="s">
        <v>197</v>
      </c>
      <c r="AG11" s="17">
        <v>185908630.79867601</v>
      </c>
      <c r="AH11" s="17">
        <v>122848574.7</v>
      </c>
      <c r="AI11" s="88">
        <v>108.23245179999999</v>
      </c>
      <c r="AJ11" s="17">
        <v>104.1687845</v>
      </c>
      <c r="AK11" s="89">
        <v>99.74691254999999</v>
      </c>
      <c r="AL11" s="88">
        <v>95.046236530000002</v>
      </c>
      <c r="AM11" s="17">
        <v>90.107720040000004</v>
      </c>
      <c r="AN11" s="17">
        <v>85.015733400000002</v>
      </c>
      <c r="AO11" s="17">
        <v>80.102011930000003</v>
      </c>
      <c r="AP11" s="89">
        <v>75.443511400000006</v>
      </c>
      <c r="AQ11" s="88">
        <v>71.054838119999999</v>
      </c>
      <c r="AR11" s="17">
        <v>66.977444469999995</v>
      </c>
      <c r="AS11" s="17">
        <v>63.336991279999999</v>
      </c>
      <c r="AT11" s="17">
        <v>60.147778989999999</v>
      </c>
      <c r="AU11" s="89">
        <v>57.366378259999998</v>
      </c>
      <c r="AV11" s="97">
        <v>48.003292939999994</v>
      </c>
      <c r="AW11" s="97">
        <v>43.625386599999999</v>
      </c>
      <c r="AX11" s="17">
        <v>41.698375349999999</v>
      </c>
      <c r="AY11" s="97">
        <v>40.95083563</v>
      </c>
      <c r="AZ11" s="3"/>
    </row>
    <row r="12" spans="1:56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6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1:56" x14ac:dyDescent="0.25">
      <c r="A14" s="3"/>
      <c r="B14" s="3"/>
      <c r="C14" s="42"/>
      <c r="D14" s="11"/>
      <c r="E14" s="237">
        <v>2006</v>
      </c>
      <c r="F14" s="24">
        <v>2015</v>
      </c>
      <c r="G14" s="20">
        <v>2018</v>
      </c>
      <c r="H14" s="4">
        <v>2019</v>
      </c>
      <c r="I14" s="190">
        <v>2020</v>
      </c>
      <c r="J14" s="91">
        <v>2021</v>
      </c>
      <c r="K14" s="27">
        <v>2022</v>
      </c>
      <c r="L14" s="4">
        <v>2023</v>
      </c>
      <c r="M14" s="27">
        <v>2024</v>
      </c>
      <c r="N14" s="83">
        <v>2025</v>
      </c>
      <c r="O14" s="91">
        <v>2026</v>
      </c>
      <c r="P14" s="4">
        <v>2027</v>
      </c>
      <c r="Q14" s="27">
        <v>2028</v>
      </c>
      <c r="R14" s="27">
        <v>2029</v>
      </c>
      <c r="S14" s="83">
        <v>2030</v>
      </c>
      <c r="T14" s="4">
        <v>2035</v>
      </c>
      <c r="U14" s="93">
        <v>2040</v>
      </c>
      <c r="V14" s="4">
        <v>2045</v>
      </c>
      <c r="W14" s="93">
        <v>2050</v>
      </c>
      <c r="X14" s="3"/>
      <c r="AC14" s="3"/>
      <c r="AD14" s="3"/>
      <c r="AE14" s="42"/>
      <c r="AF14" s="11"/>
      <c r="AG14" s="237">
        <v>2006</v>
      </c>
      <c r="AH14" s="24">
        <v>2015</v>
      </c>
      <c r="AI14" s="20">
        <v>2018</v>
      </c>
      <c r="AJ14" s="4">
        <v>2019</v>
      </c>
      <c r="AK14" s="190">
        <v>2020</v>
      </c>
      <c r="AL14" s="91">
        <v>2021</v>
      </c>
      <c r="AM14" s="27">
        <v>2022</v>
      </c>
      <c r="AN14" s="4">
        <v>2023</v>
      </c>
      <c r="AO14" s="27">
        <v>2024</v>
      </c>
      <c r="AP14" s="83">
        <v>2025</v>
      </c>
      <c r="AQ14" s="91">
        <v>2026</v>
      </c>
      <c r="AR14" s="4">
        <v>2027</v>
      </c>
      <c r="AS14" s="27">
        <v>2028</v>
      </c>
      <c r="AT14" s="27">
        <v>2029</v>
      </c>
      <c r="AU14" s="83">
        <v>2030</v>
      </c>
      <c r="AV14" s="4">
        <v>2035</v>
      </c>
      <c r="AW14" s="93">
        <v>2040</v>
      </c>
      <c r="AX14" s="4">
        <v>2045</v>
      </c>
      <c r="AY14" s="93">
        <v>2050</v>
      </c>
      <c r="AZ14" s="3"/>
    </row>
    <row r="15" spans="1:56" ht="15.75" thickBot="1" x14ac:dyDescent="0.3">
      <c r="A15" s="3"/>
      <c r="B15" s="229" t="s">
        <v>101</v>
      </c>
      <c r="C15" s="5" t="s">
        <v>44</v>
      </c>
      <c r="D15" s="12" t="s">
        <v>190</v>
      </c>
      <c r="E15" s="18">
        <f>E4/100</f>
        <v>23931657.800000001</v>
      </c>
      <c r="F15" s="18">
        <f>F4/100</f>
        <v>26236690</v>
      </c>
      <c r="G15" s="106">
        <f>G4*1000/100</f>
        <v>26707.684170000004</v>
      </c>
      <c r="H15" s="18">
        <f t="shared" ref="H15:W15" si="1">H4*1000/100</f>
        <v>26850.923619999998</v>
      </c>
      <c r="I15" s="233">
        <f t="shared" si="1"/>
        <v>26990.781609999998</v>
      </c>
      <c r="J15" s="106">
        <f t="shared" si="1"/>
        <v>27122.39502</v>
      </c>
      <c r="K15" s="18">
        <f t="shared" si="1"/>
        <v>27249.316829999996</v>
      </c>
      <c r="L15" s="18">
        <f t="shared" si="1"/>
        <v>27392.148560000001</v>
      </c>
      <c r="M15" s="18">
        <f t="shared" si="1"/>
        <v>27539.2575</v>
      </c>
      <c r="N15" s="107">
        <f t="shared" si="1"/>
        <v>27682.53268</v>
      </c>
      <c r="O15" s="106">
        <f t="shared" si="1"/>
        <v>27823.161039999999</v>
      </c>
      <c r="P15" s="18">
        <f t="shared" si="1"/>
        <v>27960.704919999996</v>
      </c>
      <c r="Q15" s="18">
        <f t="shared" si="1"/>
        <v>28096.777120000002</v>
      </c>
      <c r="R15" s="18">
        <f t="shared" si="1"/>
        <v>28230.123650000001</v>
      </c>
      <c r="S15" s="107">
        <f t="shared" si="1"/>
        <v>28360.302510000001</v>
      </c>
      <c r="T15" s="18">
        <f t="shared" si="1"/>
        <v>28981.448399999997</v>
      </c>
      <c r="U15" s="114">
        <f t="shared" si="1"/>
        <v>29534.412220000002</v>
      </c>
      <c r="V15" s="18">
        <f t="shared" si="1"/>
        <v>30018.706529999999</v>
      </c>
      <c r="W15" s="114">
        <f t="shared" si="1"/>
        <v>30451.08</v>
      </c>
      <c r="X15" s="3"/>
      <c r="Y15" s="33" t="s">
        <v>102</v>
      </c>
      <c r="AC15" s="3"/>
      <c r="AD15" s="229" t="s">
        <v>101</v>
      </c>
      <c r="AE15" s="5" t="s">
        <v>44</v>
      </c>
      <c r="AF15" s="12" t="s">
        <v>190</v>
      </c>
      <c r="AG15" s="18">
        <v>23553498.758831903</v>
      </c>
      <c r="AH15" s="18">
        <v>25969983.98</v>
      </c>
      <c r="AI15" s="106">
        <v>26557.572249999997</v>
      </c>
      <c r="AJ15" s="18">
        <v>26719.482079999998</v>
      </c>
      <c r="AK15" s="233">
        <v>26882.378990000001</v>
      </c>
      <c r="AL15" s="106">
        <v>27046.269019999996</v>
      </c>
      <c r="AM15" s="18">
        <v>27212.510620000001</v>
      </c>
      <c r="AN15" s="18">
        <v>27333.149649999999</v>
      </c>
      <c r="AO15" s="18">
        <v>27452.011419999999</v>
      </c>
      <c r="AP15" s="107">
        <v>27569.50288</v>
      </c>
      <c r="AQ15" s="106">
        <v>27685.617249999999</v>
      </c>
      <c r="AR15" s="18">
        <v>27799.930970000001</v>
      </c>
      <c r="AS15" s="18">
        <v>27915.774529999999</v>
      </c>
      <c r="AT15" s="18">
        <v>28028.555909999999</v>
      </c>
      <c r="AU15" s="107">
        <v>28143.284440000003</v>
      </c>
      <c r="AV15" s="18">
        <v>28696.22798</v>
      </c>
      <c r="AW15" s="114">
        <v>29214.190490000001</v>
      </c>
      <c r="AX15" s="18">
        <v>29661.644070000002</v>
      </c>
      <c r="AY15" s="114">
        <v>30027.028059999997</v>
      </c>
      <c r="AZ15" s="3"/>
      <c r="BA15" s="33" t="s">
        <v>102</v>
      </c>
    </row>
    <row r="16" spans="1:56" x14ac:dyDescent="0.25">
      <c r="A16" s="3"/>
      <c r="B16" s="230"/>
      <c r="C16" s="35" t="s">
        <v>27</v>
      </c>
      <c r="D16" s="13" t="s">
        <v>191</v>
      </c>
      <c r="E16" s="74">
        <f>E5/E$4</f>
        <v>2.7625624832392512E-4</v>
      </c>
      <c r="F16" s="74">
        <f>F5/F$4</f>
        <v>3.1482543266700184E-2</v>
      </c>
      <c r="G16" s="108">
        <f>G5/G$4</f>
        <v>4.7761459843562316E-2</v>
      </c>
      <c r="H16" s="74">
        <f t="shared" ref="H16:W16" si="2">H5/H$4</f>
        <v>5.373132225981879E-2</v>
      </c>
      <c r="I16" s="109">
        <f t="shared" si="2"/>
        <v>6.0483761700148866E-2</v>
      </c>
      <c r="J16" s="108">
        <f t="shared" si="2"/>
        <v>6.7454362147992927E-2</v>
      </c>
      <c r="K16" s="74">
        <f t="shared" si="2"/>
        <v>7.5339498043481778E-2</v>
      </c>
      <c r="L16" s="74">
        <f t="shared" si="2"/>
        <v>8.3419183493213339E-2</v>
      </c>
      <c r="M16" s="74">
        <f t="shared" si="2"/>
        <v>9.1922249319902699E-2</v>
      </c>
      <c r="N16" s="109">
        <f t="shared" si="2"/>
        <v>0.1004041268958054</v>
      </c>
      <c r="O16" s="108">
        <f t="shared" si="2"/>
        <v>0.10927288691709346</v>
      </c>
      <c r="P16" s="74">
        <f t="shared" si="2"/>
        <v>0.11832406713156646</v>
      </c>
      <c r="Q16" s="74">
        <f t="shared" si="2"/>
        <v>0.12740448734427659</v>
      </c>
      <c r="R16" s="74">
        <f t="shared" si="2"/>
        <v>0.13646091574947813</v>
      </c>
      <c r="S16" s="109">
        <f t="shared" si="2"/>
        <v>0.14549484542857227</v>
      </c>
      <c r="T16" s="74">
        <f t="shared" si="2"/>
        <v>0.19013074877927771</v>
      </c>
      <c r="U16" s="115">
        <f t="shared" si="2"/>
        <v>0.23150573429627574</v>
      </c>
      <c r="V16" s="74">
        <f t="shared" si="2"/>
        <v>0.2708101512260595</v>
      </c>
      <c r="W16" s="115">
        <f t="shared" si="2"/>
        <v>0.31105129535635512</v>
      </c>
      <c r="X16" s="3"/>
      <c r="Y16" s="133"/>
      <c r="Z16" s="134">
        <v>2020</v>
      </c>
      <c r="AA16" s="134">
        <v>2030</v>
      </c>
      <c r="AB16" s="135">
        <v>2050</v>
      </c>
      <c r="AC16" s="3"/>
      <c r="AD16" s="230"/>
      <c r="AE16" s="35" t="s">
        <v>27</v>
      </c>
      <c r="AF16" s="13" t="s">
        <v>191</v>
      </c>
      <c r="AG16" s="74">
        <v>2.7625624832392523E-4</v>
      </c>
      <c r="AH16" s="74">
        <v>1.6629641428835412E-2</v>
      </c>
      <c r="AI16" s="108">
        <v>1.898241431311554E-2</v>
      </c>
      <c r="AJ16" s="74">
        <v>1.9680566124955369E-2</v>
      </c>
      <c r="AK16" s="109">
        <v>2.055206032566986E-2</v>
      </c>
      <c r="AL16" s="108">
        <v>2.160970410624127E-2</v>
      </c>
      <c r="AM16" s="74">
        <v>2.2733103267779265E-2</v>
      </c>
      <c r="AN16" s="74">
        <v>2.393439203227719E-2</v>
      </c>
      <c r="AO16" s="74">
        <v>2.529841231575591E-2</v>
      </c>
      <c r="AP16" s="109">
        <v>2.6853587579088043E-2</v>
      </c>
      <c r="AQ16" s="108">
        <v>2.8536226646707685E-2</v>
      </c>
      <c r="AR16" s="74">
        <v>3.0145756689265623E-2</v>
      </c>
      <c r="AS16" s="74">
        <v>3.1295266461661024E-2</v>
      </c>
      <c r="AT16" s="74">
        <v>3.1832698318990882E-2</v>
      </c>
      <c r="AU16" s="109">
        <v>3.2226906380938385E-2</v>
      </c>
      <c r="AV16" s="74">
        <v>3.3842116701778453E-2</v>
      </c>
      <c r="AW16" s="115">
        <v>3.528596270202522E-2</v>
      </c>
      <c r="AX16" s="74">
        <v>3.6511438423446764E-2</v>
      </c>
      <c r="AY16" s="115">
        <v>3.7519654417640692E-2</v>
      </c>
      <c r="AZ16" s="3"/>
      <c r="BA16" s="133"/>
      <c r="BB16" s="134">
        <v>2020</v>
      </c>
      <c r="BC16" s="134">
        <v>2030</v>
      </c>
      <c r="BD16" s="135">
        <v>2050</v>
      </c>
    </row>
    <row r="17" spans="1:56" x14ac:dyDescent="0.25">
      <c r="A17" s="3"/>
      <c r="B17" s="230"/>
      <c r="C17" s="35" t="s">
        <v>28</v>
      </c>
      <c r="D17" s="13" t="s">
        <v>192</v>
      </c>
      <c r="E17" s="68">
        <f t="shared" ref="E17:G22" si="3">E6/E$4</f>
        <v>1.77137013884596E-2</v>
      </c>
      <c r="F17" s="68">
        <f t="shared" si="3"/>
        <v>2.1559275949062172E-2</v>
      </c>
      <c r="G17" s="110">
        <f t="shared" si="3"/>
        <v>2.1910870256483191E-2</v>
      </c>
      <c r="H17" s="68">
        <f t="shared" ref="H17:W17" si="4">H6/H$4</f>
        <v>2.3114019989901563E-2</v>
      </c>
      <c r="I17" s="111">
        <f t="shared" si="4"/>
        <v>2.4010461522162643E-2</v>
      </c>
      <c r="J17" s="110">
        <f t="shared" si="4"/>
        <v>2.5228881114496799E-2</v>
      </c>
      <c r="K17" s="68">
        <f t="shared" si="4"/>
        <v>2.6134653163706497E-2</v>
      </c>
      <c r="L17" s="68">
        <f t="shared" si="4"/>
        <v>2.7966558790450721E-2</v>
      </c>
      <c r="M17" s="68">
        <f t="shared" si="4"/>
        <v>2.931516327192191E-2</v>
      </c>
      <c r="N17" s="111">
        <f t="shared" si="4"/>
        <v>3.0609589974843303E-2</v>
      </c>
      <c r="O17" s="110">
        <f t="shared" si="4"/>
        <v>3.1417056499918099E-2</v>
      </c>
      <c r="P17" s="68">
        <f t="shared" si="4"/>
        <v>3.180285030882548E-2</v>
      </c>
      <c r="Q17" s="68">
        <f t="shared" si="4"/>
        <v>3.1995259639942646E-2</v>
      </c>
      <c r="R17" s="68">
        <f t="shared" si="4"/>
        <v>3.2143977417541311E-2</v>
      </c>
      <c r="S17" s="111">
        <f t="shared" si="4"/>
        <v>3.2313817526342034E-2</v>
      </c>
      <c r="T17" s="68">
        <f t="shared" si="4"/>
        <v>3.1772192344948505E-2</v>
      </c>
      <c r="U17" s="116">
        <f t="shared" si="4"/>
        <v>2.9733503489374674E-2</v>
      </c>
      <c r="V17" s="68">
        <f t="shared" si="4"/>
        <v>2.8971074760695225E-2</v>
      </c>
      <c r="W17" s="116">
        <f t="shared" si="4"/>
        <v>2.9504902571600086E-2</v>
      </c>
      <c r="X17" s="3"/>
      <c r="Y17" s="136" t="s">
        <v>54</v>
      </c>
      <c r="Z17" s="137">
        <f>I16+I17</f>
        <v>8.449422322231151E-2</v>
      </c>
      <c r="AA17" s="137">
        <f>S16+S17</f>
        <v>0.17780866295491432</v>
      </c>
      <c r="AB17" s="138">
        <f>W16+W17</f>
        <v>0.34055619792795522</v>
      </c>
      <c r="AC17" s="3"/>
      <c r="AD17" s="230"/>
      <c r="AE17" s="35" t="s">
        <v>28</v>
      </c>
      <c r="AF17" s="13" t="s">
        <v>192</v>
      </c>
      <c r="AG17" s="68">
        <v>1.7713701388459593E-2</v>
      </c>
      <c r="AH17" s="68">
        <v>6.9742271631543756E-2</v>
      </c>
      <c r="AI17" s="110">
        <v>8.1178375783200599E-2</v>
      </c>
      <c r="AJ17" s="68">
        <v>8.5616416222091693E-2</v>
      </c>
      <c r="AK17" s="111">
        <v>9.1340609471855363E-2</v>
      </c>
      <c r="AL17" s="110">
        <v>9.8606449600418852E-2</v>
      </c>
      <c r="AM17" s="68">
        <v>0.10615167668053996</v>
      </c>
      <c r="AN17" s="68">
        <v>0.1126658795064988</v>
      </c>
      <c r="AO17" s="68">
        <v>0.11912820758253932</v>
      </c>
      <c r="AP17" s="111">
        <v>0.12547123609941566</v>
      </c>
      <c r="AQ17" s="110">
        <v>0.13162380416134664</v>
      </c>
      <c r="AR17" s="68">
        <v>0.13741741046488648</v>
      </c>
      <c r="AS17" s="68">
        <v>0.14263357202290744</v>
      </c>
      <c r="AT17" s="68">
        <v>0.14704290032757525</v>
      </c>
      <c r="AU17" s="111">
        <v>0.15090915365811511</v>
      </c>
      <c r="AV17" s="68">
        <v>0.16819727841456883</v>
      </c>
      <c r="AW17" s="116">
        <v>0.18386636890858446</v>
      </c>
      <c r="AX17" s="68">
        <v>0.19725136554104705</v>
      </c>
      <c r="AY17" s="116">
        <v>0.20829950118613239</v>
      </c>
      <c r="AZ17" s="3"/>
      <c r="BA17" s="136" t="s">
        <v>54</v>
      </c>
      <c r="BB17" s="137">
        <v>0.11189266979752523</v>
      </c>
      <c r="BC17" s="137">
        <v>0.1831360600390535</v>
      </c>
      <c r="BD17" s="138">
        <v>0.24581915560377307</v>
      </c>
    </row>
    <row r="18" spans="1:56" x14ac:dyDescent="0.25">
      <c r="A18" s="3"/>
      <c r="B18" s="230"/>
      <c r="C18" s="35" t="s">
        <v>29</v>
      </c>
      <c r="D18" s="13" t="s">
        <v>193</v>
      </c>
      <c r="E18" s="68">
        <f t="shared" si="3"/>
        <v>0.12575058882882739</v>
      </c>
      <c r="F18" s="68">
        <f t="shared" si="3"/>
        <v>0.19129889094241689</v>
      </c>
      <c r="G18" s="110">
        <f t="shared" si="3"/>
        <v>0.19822458421710473</v>
      </c>
      <c r="H18" s="68">
        <f t="shared" ref="H18:W18" si="5">H7/H$4</f>
        <v>0.2022507850700147</v>
      </c>
      <c r="I18" s="111">
        <f t="shared" si="5"/>
        <v>0.20606389516113016</v>
      </c>
      <c r="J18" s="110">
        <f t="shared" si="5"/>
        <v>0.20964709612875482</v>
      </c>
      <c r="K18" s="68">
        <f t="shared" si="5"/>
        <v>0.21282994620309534</v>
      </c>
      <c r="L18" s="68">
        <f t="shared" si="5"/>
        <v>0.21739344257557577</v>
      </c>
      <c r="M18" s="68">
        <f t="shared" si="5"/>
        <v>0.22250144514607922</v>
      </c>
      <c r="N18" s="111">
        <f t="shared" si="5"/>
        <v>0.22861617960167074</v>
      </c>
      <c r="O18" s="110">
        <f t="shared" si="5"/>
        <v>0.23453293404076847</v>
      </c>
      <c r="P18" s="68">
        <f t="shared" si="5"/>
        <v>0.23961556517152363</v>
      </c>
      <c r="Q18" s="68">
        <f t="shared" si="5"/>
        <v>0.24354659350339039</v>
      </c>
      <c r="R18" s="68">
        <f t="shared" si="5"/>
        <v>0.24638991529886548</v>
      </c>
      <c r="S18" s="111">
        <f t="shared" si="5"/>
        <v>0.24832176411082998</v>
      </c>
      <c r="T18" s="68">
        <f t="shared" si="5"/>
        <v>0.25032857188048613</v>
      </c>
      <c r="U18" s="116">
        <f t="shared" si="5"/>
        <v>0.24723016241560403</v>
      </c>
      <c r="V18" s="68">
        <f t="shared" si="5"/>
        <v>0.24285559205271998</v>
      </c>
      <c r="W18" s="116">
        <f t="shared" si="5"/>
        <v>0.23795294764586344</v>
      </c>
      <c r="X18" s="3"/>
      <c r="Y18" s="136" t="s">
        <v>55</v>
      </c>
      <c r="Z18" s="137">
        <f>I18+I19+I20</f>
        <v>0.75980368987913871</v>
      </c>
      <c r="AA18" s="137">
        <f>S18+S19+S20</f>
        <v>0.71738302152546396</v>
      </c>
      <c r="AB18" s="138">
        <f>W18+W19+W20</f>
        <v>0.59517269009834783</v>
      </c>
      <c r="AC18" s="3"/>
      <c r="AD18" s="230"/>
      <c r="AE18" s="35" t="s">
        <v>29</v>
      </c>
      <c r="AF18" s="13" t="s">
        <v>193</v>
      </c>
      <c r="AG18" s="68">
        <v>0.12575058882882711</v>
      </c>
      <c r="AH18" s="68">
        <v>0.21911275641841962</v>
      </c>
      <c r="AI18" s="110">
        <v>0.23825625442852749</v>
      </c>
      <c r="AJ18" s="68">
        <v>0.24161201207684488</v>
      </c>
      <c r="AK18" s="111">
        <v>0.24455613282758795</v>
      </c>
      <c r="AL18" s="110">
        <v>0.24673344098091057</v>
      </c>
      <c r="AM18" s="68">
        <v>0.24961673279082403</v>
      </c>
      <c r="AN18" s="68">
        <v>0.25335794116943272</v>
      </c>
      <c r="AO18" s="68">
        <v>0.2567414043426039</v>
      </c>
      <c r="AP18" s="111">
        <v>0.25951109793823024</v>
      </c>
      <c r="AQ18" s="110">
        <v>0.26169012384941498</v>
      </c>
      <c r="AR18" s="68">
        <v>0.26336582993321006</v>
      </c>
      <c r="AS18" s="68">
        <v>0.264535488566292</v>
      </c>
      <c r="AT18" s="68">
        <v>0.2651534802885962</v>
      </c>
      <c r="AU18" s="111">
        <v>0.26456632525865909</v>
      </c>
      <c r="AV18" s="68">
        <v>0.25952290901056607</v>
      </c>
      <c r="AW18" s="116">
        <v>0.25485171144990371</v>
      </c>
      <c r="AX18" s="68">
        <v>0.25089202970130575</v>
      </c>
      <c r="AY18" s="116">
        <v>0.24771102411924817</v>
      </c>
      <c r="AZ18" s="3"/>
      <c r="BA18" s="136" t="s">
        <v>55</v>
      </c>
      <c r="BB18" s="137">
        <v>0.72289771229804389</v>
      </c>
      <c r="BC18" s="137">
        <v>0.68888842591678678</v>
      </c>
      <c r="BD18" s="138">
        <v>0.64245955428730506</v>
      </c>
    </row>
    <row r="19" spans="1:56" ht="15.75" thickBot="1" x14ac:dyDescent="0.3">
      <c r="A19" s="3"/>
      <c r="B19" s="230"/>
      <c r="C19" s="35" t="s">
        <v>30</v>
      </c>
      <c r="D19" s="13" t="s">
        <v>194</v>
      </c>
      <c r="E19" s="68">
        <f t="shared" si="3"/>
        <v>0.27637430617113368</v>
      </c>
      <c r="F19" s="68">
        <f t="shared" si="3"/>
        <v>0.31724449478954853</v>
      </c>
      <c r="G19" s="110">
        <f t="shared" si="3"/>
        <v>0.31661497998761151</v>
      </c>
      <c r="H19" s="68">
        <f t="shared" ref="H19:W19" si="6">H8/H$4</f>
        <v>0.31615187429444563</v>
      </c>
      <c r="I19" s="111">
        <f t="shared" si="6"/>
        <v>0.31544628343943687</v>
      </c>
      <c r="J19" s="110">
        <f t="shared" si="6"/>
        <v>0.31366635847338231</v>
      </c>
      <c r="K19" s="68">
        <f t="shared" si="6"/>
        <v>0.31156057485643762</v>
      </c>
      <c r="L19" s="68">
        <f t="shared" si="6"/>
        <v>0.30902509284580199</v>
      </c>
      <c r="M19" s="68">
        <f t="shared" si="6"/>
        <v>0.3066470443874531</v>
      </c>
      <c r="N19" s="111">
        <f t="shared" si="6"/>
        <v>0.3041925123810601</v>
      </c>
      <c r="O19" s="110">
        <f t="shared" si="6"/>
        <v>0.30192072863048058</v>
      </c>
      <c r="P19" s="68">
        <f t="shared" si="6"/>
        <v>0.29955858877537916</v>
      </c>
      <c r="Q19" s="68">
        <f t="shared" si="6"/>
        <v>0.29705355480287199</v>
      </c>
      <c r="R19" s="68">
        <f t="shared" si="6"/>
        <v>0.29431680842106406</v>
      </c>
      <c r="S19" s="111">
        <f t="shared" si="6"/>
        <v>0.29132455160119519</v>
      </c>
      <c r="T19" s="68">
        <f t="shared" si="6"/>
        <v>0.27559308505781926</v>
      </c>
      <c r="U19" s="116">
        <f t="shared" si="6"/>
        <v>0.2620286840771941</v>
      </c>
      <c r="V19" s="68">
        <f t="shared" si="6"/>
        <v>0.24804916619437034</v>
      </c>
      <c r="W19" s="116">
        <f t="shared" si="6"/>
        <v>0.2317097999808217</v>
      </c>
      <c r="X19" s="3"/>
      <c r="Y19" s="139" t="s">
        <v>60</v>
      </c>
      <c r="Z19" s="140">
        <f>I21+I22</f>
        <v>0.15570208705786348</v>
      </c>
      <c r="AA19" s="140">
        <f>S21+S22</f>
        <v>0.10480831551256961</v>
      </c>
      <c r="AB19" s="272">
        <f>W21+W22</f>
        <v>6.4600892703969764E-2</v>
      </c>
      <c r="AC19" s="3"/>
      <c r="AD19" s="230"/>
      <c r="AE19" s="35" t="s">
        <v>30</v>
      </c>
      <c r="AF19" s="13" t="s">
        <v>194</v>
      </c>
      <c r="AG19" s="68">
        <v>0.27637430617113345</v>
      </c>
      <c r="AH19" s="68">
        <v>0.24399997608315813</v>
      </c>
      <c r="AI19" s="110">
        <v>0.2366669213900002</v>
      </c>
      <c r="AJ19" s="68">
        <v>0.23468160828213183</v>
      </c>
      <c r="AK19" s="111">
        <v>0.23286925708207196</v>
      </c>
      <c r="AL19" s="110">
        <v>0.23119912330148079</v>
      </c>
      <c r="AM19" s="68">
        <v>0.22958027552990262</v>
      </c>
      <c r="AN19" s="68">
        <v>0.22823590127309021</v>
      </c>
      <c r="AO19" s="68">
        <v>0.22667237149939959</v>
      </c>
      <c r="AP19" s="111">
        <v>0.22484807807314372</v>
      </c>
      <c r="AQ19" s="110">
        <v>0.22283946683543782</v>
      </c>
      <c r="AR19" s="68">
        <v>0.22080782835843135</v>
      </c>
      <c r="AS19" s="68">
        <v>0.21896131706577443</v>
      </c>
      <c r="AT19" s="68">
        <v>0.21754236545681527</v>
      </c>
      <c r="AU19" s="111">
        <v>0.21668893895456073</v>
      </c>
      <c r="AV19" s="68">
        <v>0.21328461407073057</v>
      </c>
      <c r="AW19" s="116">
        <v>0.20989243419559833</v>
      </c>
      <c r="AX19" s="68">
        <v>0.2069443498652298</v>
      </c>
      <c r="AY19" s="116">
        <v>0.20457087690216122</v>
      </c>
      <c r="AZ19" s="3"/>
      <c r="BA19" s="139" t="s">
        <v>60</v>
      </c>
      <c r="BB19" s="140">
        <v>0.16520961794906971</v>
      </c>
      <c r="BC19" s="140">
        <v>0.12797551395532852</v>
      </c>
      <c r="BD19" s="272">
        <v>0.11172129005230631</v>
      </c>
    </row>
    <row r="20" spans="1:56" x14ac:dyDescent="0.25">
      <c r="A20" s="3"/>
      <c r="B20" s="230"/>
      <c r="C20" s="35" t="s">
        <v>31</v>
      </c>
      <c r="D20" s="13" t="s">
        <v>195</v>
      </c>
      <c r="E20" s="68">
        <f t="shared" si="3"/>
        <v>0.32873347328240671</v>
      </c>
      <c r="F20" s="68">
        <f t="shared" si="3"/>
        <v>0.25968864837752015</v>
      </c>
      <c r="G20" s="110">
        <f t="shared" si="3"/>
        <v>0.24921050180293483</v>
      </c>
      <c r="H20" s="68">
        <f t="shared" ref="H20:W20" si="7">H9/H$4</f>
        <v>0.24378514570442178</v>
      </c>
      <c r="I20" s="111">
        <f t="shared" si="7"/>
        <v>0.23829351127857171</v>
      </c>
      <c r="J20" s="110">
        <f t="shared" si="7"/>
        <v>0.23312299364925335</v>
      </c>
      <c r="K20" s="68">
        <f t="shared" si="7"/>
        <v>0.22798411295069523</v>
      </c>
      <c r="L20" s="68">
        <f t="shared" si="7"/>
        <v>0.2215062955251437</v>
      </c>
      <c r="M20" s="68">
        <f t="shared" si="7"/>
        <v>0.2146136361156433</v>
      </c>
      <c r="N20" s="111">
        <f t="shared" si="7"/>
        <v>0.20720617825348486</v>
      </c>
      <c r="O20" s="110">
        <f t="shared" si="7"/>
        <v>0.1998568258295931</v>
      </c>
      <c r="P20" s="68">
        <f t="shared" si="7"/>
        <v>0.19316696866024508</v>
      </c>
      <c r="Q20" s="68">
        <f t="shared" si="7"/>
        <v>0.18729260642688259</v>
      </c>
      <c r="R20" s="68">
        <f t="shared" si="7"/>
        <v>0.18219167669143385</v>
      </c>
      <c r="S20" s="111">
        <f t="shared" si="7"/>
        <v>0.17773670581343878</v>
      </c>
      <c r="T20" s="68">
        <f t="shared" si="7"/>
        <v>0.16104639808133261</v>
      </c>
      <c r="U20" s="116">
        <f t="shared" si="7"/>
        <v>0.14836149398743648</v>
      </c>
      <c r="V20" s="68">
        <f t="shared" si="7"/>
        <v>0.13679455165385501</v>
      </c>
      <c r="W20" s="116">
        <f t="shared" si="7"/>
        <v>0.12550994247166272</v>
      </c>
      <c r="X20" s="3"/>
      <c r="Y20" s="173" t="s">
        <v>92</v>
      </c>
      <c r="Z20" s="174">
        <f>SUM(Z17:Z19)</f>
        <v>1.0000000001593137</v>
      </c>
      <c r="AA20" s="174">
        <f t="shared" ref="AA20:AB20" si="8">SUM(AA17:AA19)</f>
        <v>0.99999999999294786</v>
      </c>
      <c r="AB20" s="174">
        <f t="shared" si="8"/>
        <v>1.0003297807302729</v>
      </c>
      <c r="AC20" s="3"/>
      <c r="AD20" s="230"/>
      <c r="AE20" s="35" t="s">
        <v>31</v>
      </c>
      <c r="AF20" s="13" t="s">
        <v>195</v>
      </c>
      <c r="AG20" s="68">
        <v>0.32873347328240687</v>
      </c>
      <c r="AH20" s="68">
        <v>0.26509030195404842</v>
      </c>
      <c r="AI20" s="110">
        <v>0.25245211474478813</v>
      </c>
      <c r="AJ20" s="68">
        <v>0.24923939412675924</v>
      </c>
      <c r="AK20" s="111">
        <v>0.24547232238838398</v>
      </c>
      <c r="AL20" s="110">
        <v>0.24119695582322501</v>
      </c>
      <c r="AM20" s="68">
        <v>0.23638908066322328</v>
      </c>
      <c r="AN20" s="68">
        <v>0.23153170520178237</v>
      </c>
      <c r="AO20" s="68">
        <v>0.22680205092235828</v>
      </c>
      <c r="AP20" s="111">
        <v>0.22234816495175047</v>
      </c>
      <c r="AQ20" s="110">
        <v>0.21820791100476547</v>
      </c>
      <c r="AR20" s="68">
        <v>0.21447810166990497</v>
      </c>
      <c r="AS20" s="68">
        <v>0.21139582011805283</v>
      </c>
      <c r="AT20" s="68">
        <v>0.20910573223320947</v>
      </c>
      <c r="AU20" s="111">
        <v>0.20763316170356694</v>
      </c>
      <c r="AV20" s="68">
        <v>0.20276931860366407</v>
      </c>
      <c r="AW20" s="116">
        <v>0.19804005693672738</v>
      </c>
      <c r="AX20" s="68">
        <v>0.19381052501450233</v>
      </c>
      <c r="AY20" s="116">
        <v>0.1901776532658957</v>
      </c>
      <c r="AZ20" s="3"/>
      <c r="BA20" s="173" t="s">
        <v>92</v>
      </c>
      <c r="BB20" s="174">
        <v>1.0000000000446387</v>
      </c>
      <c r="BC20" s="174">
        <v>0.99999999991116884</v>
      </c>
      <c r="BD20" s="174">
        <v>0.99999999994338451</v>
      </c>
    </row>
    <row r="21" spans="1:56" x14ac:dyDescent="0.25">
      <c r="A21" s="3"/>
      <c r="B21" s="230"/>
      <c r="C21" s="35" t="s">
        <v>32</v>
      </c>
      <c r="D21" s="13" t="s">
        <v>196</v>
      </c>
      <c r="E21" s="68">
        <f t="shared" si="3"/>
        <v>0.1722213067913749</v>
      </c>
      <c r="F21" s="68">
        <f t="shared" si="3"/>
        <v>0.13320179511973501</v>
      </c>
      <c r="G21" s="110">
        <f t="shared" si="3"/>
        <v>0.12683705185510286</v>
      </c>
      <c r="H21" s="68">
        <f t="shared" ref="H21:W21" si="9">H10/H$4</f>
        <v>0.12372193366657828</v>
      </c>
      <c r="I21" s="111">
        <f t="shared" si="9"/>
        <v>0.12056001626845812</v>
      </c>
      <c r="J21" s="110">
        <f t="shared" si="9"/>
        <v>0.11771036951735983</v>
      </c>
      <c r="K21" s="68">
        <f t="shared" si="9"/>
        <v>0.11483999879787078</v>
      </c>
      <c r="L21" s="68">
        <f t="shared" si="9"/>
        <v>0.11134094364009245</v>
      </c>
      <c r="M21" s="68">
        <f t="shared" si="9"/>
        <v>0.10757185766537099</v>
      </c>
      <c r="N21" s="111">
        <f t="shared" si="9"/>
        <v>0.1034663924038037</v>
      </c>
      <c r="O21" s="110">
        <f t="shared" si="9"/>
        <v>9.9309190175323081E-2</v>
      </c>
      <c r="P21" s="68">
        <f t="shared" si="9"/>
        <v>9.5465600550388399E-2</v>
      </c>
      <c r="Q21" s="68">
        <f t="shared" si="9"/>
        <v>9.2059462370109715E-2</v>
      </c>
      <c r="R21" s="68">
        <f t="shared" si="9"/>
        <v>8.9084819931350173E-2</v>
      </c>
      <c r="S21" s="111">
        <f t="shared" si="9"/>
        <v>8.648159839392347E-2</v>
      </c>
      <c r="T21" s="68">
        <f t="shared" si="9"/>
        <v>7.6815594178515939E-2</v>
      </c>
      <c r="U21" s="116">
        <f t="shared" si="9"/>
        <v>6.9587536656925561E-2</v>
      </c>
      <c r="V21" s="68">
        <f t="shared" si="9"/>
        <v>6.3059461543028716E-2</v>
      </c>
      <c r="W21" s="116">
        <f t="shared" si="9"/>
        <v>5.6785503371308992E-2</v>
      </c>
      <c r="X21" s="3"/>
      <c r="AC21" s="3"/>
      <c r="AD21" s="230"/>
      <c r="AE21" s="35" t="s">
        <v>32</v>
      </c>
      <c r="AF21" s="13" t="s">
        <v>196</v>
      </c>
      <c r="AG21" s="68">
        <v>0.17222130679137462</v>
      </c>
      <c r="AH21" s="68">
        <v>0.13812098986131141</v>
      </c>
      <c r="AI21" s="110">
        <v>0.13171002420976188</v>
      </c>
      <c r="AJ21" s="68">
        <v>0.13018392379707383</v>
      </c>
      <c r="AK21" s="111">
        <v>0.12810467549323093</v>
      </c>
      <c r="AL21" s="110">
        <v>0.12551223802772041</v>
      </c>
      <c r="AM21" s="68">
        <v>0.12241652291911904</v>
      </c>
      <c r="AN21" s="68">
        <v>0.11917065474377191</v>
      </c>
      <c r="AO21" s="68">
        <v>0.11617863056389478</v>
      </c>
      <c r="AP21" s="111">
        <v>0.11360299235834463</v>
      </c>
      <c r="AQ21" s="110">
        <v>0.11143757540749792</v>
      </c>
      <c r="AR21" s="68">
        <v>0.10969240716067864</v>
      </c>
      <c r="AS21" s="68">
        <v>0.10848993312885881</v>
      </c>
      <c r="AT21" s="68">
        <v>0.10786335937918821</v>
      </c>
      <c r="AU21" s="111">
        <v>0.107591831168658</v>
      </c>
      <c r="AV21" s="68">
        <v>0.1056556785830219</v>
      </c>
      <c r="AW21" s="116">
        <v>0.10313052186167217</v>
      </c>
      <c r="AX21" s="68">
        <v>0.10053227932891177</v>
      </c>
      <c r="AY21" s="116">
        <v>9.8083298457476459E-2</v>
      </c>
      <c r="AZ21" s="3"/>
    </row>
    <row r="22" spans="1:56" x14ac:dyDescent="0.25">
      <c r="A22" s="3"/>
      <c r="B22" s="230"/>
      <c r="C22" s="56" t="s">
        <v>33</v>
      </c>
      <c r="D22" s="26" t="s">
        <v>197</v>
      </c>
      <c r="E22" s="70">
        <f t="shared" si="3"/>
        <v>7.893036728947378E-2</v>
      </c>
      <c r="F22" s="70">
        <f t="shared" si="3"/>
        <v>4.5524351585508688E-2</v>
      </c>
      <c r="G22" s="112">
        <f t="shared" si="3"/>
        <v>3.9440551876198104E-2</v>
      </c>
      <c r="H22" s="70">
        <f t="shared" ref="H22:W22" si="10">H11/H$4</f>
        <v>3.7244919174962823E-2</v>
      </c>
      <c r="I22" s="113">
        <f t="shared" si="10"/>
        <v>3.5142070789405344E-2</v>
      </c>
      <c r="J22" s="112">
        <f t="shared" si="10"/>
        <v>3.3169939105178625E-2</v>
      </c>
      <c r="K22" s="70">
        <f t="shared" si="10"/>
        <v>3.1311215870948497E-2</v>
      </c>
      <c r="L22" s="70">
        <f t="shared" si="10"/>
        <v>2.9348483122420683E-2</v>
      </c>
      <c r="M22" s="70">
        <f t="shared" si="10"/>
        <v>2.7428604238876084E-2</v>
      </c>
      <c r="N22" s="113">
        <f t="shared" si="10"/>
        <v>2.5505020431533722E-2</v>
      </c>
      <c r="O22" s="112">
        <f t="shared" si="10"/>
        <v>2.3690378039805934E-2</v>
      </c>
      <c r="P22" s="70">
        <f t="shared" si="10"/>
        <v>2.2066359269743336E-2</v>
      </c>
      <c r="Q22" s="70">
        <f t="shared" si="10"/>
        <v>2.0648035969472074E-2</v>
      </c>
      <c r="R22" s="70">
        <f t="shared" si="10"/>
        <v>1.9411886564655551E-2</v>
      </c>
      <c r="S22" s="113">
        <f t="shared" si="10"/>
        <v>1.8326717118646134E-2</v>
      </c>
      <c r="T22" s="70">
        <f t="shared" si="10"/>
        <v>1.4313409732827572E-2</v>
      </c>
      <c r="U22" s="117">
        <f t="shared" si="10"/>
        <v>1.1552884934982466E-2</v>
      </c>
      <c r="V22" s="70">
        <f t="shared" si="10"/>
        <v>9.4600025959213109E-3</v>
      </c>
      <c r="W22" s="117">
        <f t="shared" si="10"/>
        <v>7.8153893326607781E-3</v>
      </c>
      <c r="X22" s="3"/>
      <c r="AC22" s="3"/>
      <c r="AD22" s="230"/>
      <c r="AE22" s="56" t="s">
        <v>33</v>
      </c>
      <c r="AF22" s="26" t="s">
        <v>197</v>
      </c>
      <c r="AG22" s="70">
        <v>7.8930367289473502E-2</v>
      </c>
      <c r="AH22" s="70">
        <v>4.7304062564924233E-2</v>
      </c>
      <c r="AI22" s="112">
        <v>4.0753895266160862E-2</v>
      </c>
      <c r="AJ22" s="70">
        <v>3.8986079216697153E-2</v>
      </c>
      <c r="AK22" s="113">
        <v>3.7104942455838792E-2</v>
      </c>
      <c r="AL22" s="112">
        <v>3.5142087975134698E-2</v>
      </c>
      <c r="AM22" s="70">
        <v>3.311260813023801E-2</v>
      </c>
      <c r="AN22" s="70">
        <v>3.1103526117049595E-2</v>
      </c>
      <c r="AO22" s="70">
        <v>2.9178922704236585E-2</v>
      </c>
      <c r="AP22" s="113">
        <v>2.7364842858566628E-2</v>
      </c>
      <c r="AQ22" s="112">
        <v>2.5664892163457183E-2</v>
      </c>
      <c r="AR22" s="70">
        <v>2.4092665748802755E-2</v>
      </c>
      <c r="AS22" s="70">
        <v>2.2688602536151806E-2</v>
      </c>
      <c r="AT22" s="70">
        <v>2.1459464120497387E-2</v>
      </c>
      <c r="AU22" s="113">
        <v>2.0383682786670507E-2</v>
      </c>
      <c r="AV22" s="70">
        <v>1.6728084601730989E-2</v>
      </c>
      <c r="AW22" s="117">
        <v>1.4932943842798909E-2</v>
      </c>
      <c r="AX22" s="70">
        <v>1.4058012176126823E-2</v>
      </c>
      <c r="AY22" s="117">
        <v>1.3637991594829849E-2</v>
      </c>
      <c r="AZ22" s="3"/>
    </row>
    <row r="23" spans="1:56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</row>
    <row r="24" spans="1:56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295">
        <v>2023</v>
      </c>
      <c r="M24" s="295">
        <v>2024</v>
      </c>
      <c r="N24" s="295">
        <v>2025</v>
      </c>
      <c r="O24" s="295">
        <v>2026</v>
      </c>
      <c r="P24" s="295">
        <v>2027</v>
      </c>
      <c r="Q24" s="295">
        <v>2028</v>
      </c>
      <c r="R24" s="295">
        <v>2029</v>
      </c>
      <c r="S24" s="296">
        <v>2030</v>
      </c>
      <c r="T24" s="295">
        <v>2035</v>
      </c>
      <c r="U24" s="295">
        <v>2040</v>
      </c>
      <c r="V24" s="295">
        <v>2045</v>
      </c>
      <c r="W24" s="295">
        <v>2050</v>
      </c>
      <c r="X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</row>
    <row r="25" spans="1:56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295">
        <v>27409.152760000001</v>
      </c>
      <c r="M25" s="295">
        <v>27534.384159999998</v>
      </c>
      <c r="N25" s="295">
        <v>27700.864130000002</v>
      </c>
      <c r="O25" s="295">
        <v>27827.24728</v>
      </c>
      <c r="P25" s="295">
        <v>27954.14676</v>
      </c>
      <c r="Q25" s="295">
        <v>28081.564560000003</v>
      </c>
      <c r="R25" s="295">
        <v>28209.502670000002</v>
      </c>
      <c r="S25" s="297">
        <v>28379.33238</v>
      </c>
      <c r="T25" s="295">
        <v>28988.170300000002</v>
      </c>
      <c r="U25" s="295">
        <v>29523.746120000003</v>
      </c>
      <c r="V25" s="295">
        <v>30025.638859999999</v>
      </c>
      <c r="W25" s="295">
        <v>30354.287279999997</v>
      </c>
      <c r="X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</row>
    <row r="26" spans="1:56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295">
        <v>4.1624116914148641E-2</v>
      </c>
      <c r="M26" s="295">
        <v>5.2596252256255291E-2</v>
      </c>
      <c r="N26" s="295">
        <v>6.5747814416647232E-2</v>
      </c>
      <c r="O26" s="295">
        <v>7.9997070734335318E-2</v>
      </c>
      <c r="P26" s="295">
        <v>9.530484041860271E-2</v>
      </c>
      <c r="Q26" s="295">
        <v>0.11128804035554064</v>
      </c>
      <c r="R26" s="295">
        <v>0.1277171678688088</v>
      </c>
      <c r="S26" s="295">
        <v>0.144310124817672</v>
      </c>
      <c r="T26" s="295">
        <v>0.23039888057370769</v>
      </c>
      <c r="U26" s="295">
        <v>0.31790028036591178</v>
      </c>
      <c r="V26" s="295">
        <v>0.40549770104042343</v>
      </c>
      <c r="W26" s="295">
        <v>0.47588868639053089</v>
      </c>
      <c r="X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</row>
    <row r="27" spans="1:56" x14ac:dyDescent="0.25">
      <c r="L27" s="298">
        <v>7.5898692499388284E-2</v>
      </c>
      <c r="M27" s="298">
        <v>8.7239713154347157E-2</v>
      </c>
      <c r="N27" s="298">
        <v>0.10006509916050045</v>
      </c>
      <c r="O27" s="298">
        <v>0.11371798001286168</v>
      </c>
      <c r="P27" s="298">
        <v>0.1274660875036488</v>
      </c>
      <c r="Q27" s="298">
        <v>0.14072834010214422</v>
      </c>
      <c r="R27" s="298">
        <v>0.15318021985532579</v>
      </c>
      <c r="S27" s="298">
        <v>0.16456568482531725</v>
      </c>
      <c r="T27" s="298">
        <v>0.20721591048469865</v>
      </c>
      <c r="U27" s="298">
        <v>0.22820456318840612</v>
      </c>
      <c r="V27" s="298">
        <v>0.23319455071871201</v>
      </c>
      <c r="W27" s="298">
        <v>0.22857891325195365</v>
      </c>
    </row>
    <row r="28" spans="1:56" x14ac:dyDescent="0.25">
      <c r="L28" s="298">
        <v>0.26241690854073663</v>
      </c>
      <c r="M28" s="298">
        <v>0.27026887864122834</v>
      </c>
      <c r="N28" s="298">
        <v>0.27839092335925619</v>
      </c>
      <c r="O28" s="298">
        <v>0.28610080486552525</v>
      </c>
      <c r="P28" s="298">
        <v>0.29266041443648771</v>
      </c>
      <c r="Q28" s="298">
        <v>0.29772521175365735</v>
      </c>
      <c r="R28" s="298">
        <v>0.30120146258501901</v>
      </c>
      <c r="S28" s="298">
        <v>0.30323983675052191</v>
      </c>
      <c r="T28" s="298">
        <v>0.29498535614715909</v>
      </c>
      <c r="U28" s="298">
        <v>0.26827909015361767</v>
      </c>
      <c r="V28" s="298">
        <v>0.23329132171544412</v>
      </c>
      <c r="W28" s="298">
        <v>0.20267551921910915</v>
      </c>
    </row>
    <row r="29" spans="1:56" x14ac:dyDescent="0.25">
      <c r="L29" s="298">
        <v>0.31103555008243167</v>
      </c>
      <c r="M29" s="298">
        <v>0.30726089883972912</v>
      </c>
      <c r="N29" s="298">
        <v>0.30173638121086294</v>
      </c>
      <c r="O29" s="298">
        <v>0.2935316151759873</v>
      </c>
      <c r="P29" s="298">
        <v>0.28335135949611795</v>
      </c>
      <c r="Q29" s="298">
        <v>0.27192376089603459</v>
      </c>
      <c r="R29" s="298">
        <v>0.25983147135716589</v>
      </c>
      <c r="S29" s="298">
        <v>0.24783389389937438</v>
      </c>
      <c r="T29" s="298">
        <v>0.18863571541112406</v>
      </c>
      <c r="U29" s="298">
        <v>0.13973920214024654</v>
      </c>
      <c r="V29" s="298">
        <v>0.10072426615471522</v>
      </c>
      <c r="W29" s="298">
        <v>7.4843140444838016E-2</v>
      </c>
    </row>
    <row r="30" spans="1:56" x14ac:dyDescent="0.25">
      <c r="L30" s="298">
        <v>0.19282409942685141</v>
      </c>
      <c r="M30" s="298">
        <v>0.18053517021170232</v>
      </c>
      <c r="N30" s="298">
        <v>0.16652767539494082</v>
      </c>
      <c r="O30" s="298">
        <v>0.15239289579490162</v>
      </c>
      <c r="P30" s="298">
        <v>0.13860999544240785</v>
      </c>
      <c r="Q30" s="298">
        <v>0.1257152202989647</v>
      </c>
      <c r="R30" s="298">
        <v>0.11391359910139104</v>
      </c>
      <c r="S30" s="298">
        <v>0.103079395238402</v>
      </c>
      <c r="T30" s="298">
        <v>6.3467552762376311E-2</v>
      </c>
      <c r="U30" s="298">
        <v>3.9545033860357556E-2</v>
      </c>
      <c r="V30" s="298">
        <v>2.4676156279460425E-2</v>
      </c>
      <c r="W30" s="298">
        <v>1.6744166140737666E-2</v>
      </c>
    </row>
    <row r="31" spans="1:56" x14ac:dyDescent="0.25">
      <c r="L31" s="298">
        <v>9.2131982375072877E-2</v>
      </c>
      <c r="M31" s="298">
        <v>8.1418386152131025E-2</v>
      </c>
      <c r="N31" s="298">
        <v>7.0011436534922269E-2</v>
      </c>
      <c r="O31" s="298">
        <v>5.9489629762617326E-2</v>
      </c>
      <c r="P31" s="298">
        <v>5.0197046650977808E-2</v>
      </c>
      <c r="Q31" s="298">
        <v>4.2209707883882945E-2</v>
      </c>
      <c r="R31" s="298">
        <v>3.5432382332034926E-2</v>
      </c>
      <c r="S31" s="298">
        <v>2.9674727658269173E-2</v>
      </c>
      <c r="T31" s="298">
        <v>1.2288807106945967E-2</v>
      </c>
      <c r="U31" s="298">
        <v>5.089130118830598E-3</v>
      </c>
      <c r="V31" s="298">
        <v>2.1033528640129659E-3</v>
      </c>
      <c r="W31" s="298">
        <v>1.0223712098306266E-3</v>
      </c>
    </row>
    <row r="32" spans="1:56" x14ac:dyDescent="0.25">
      <c r="L32" s="298">
        <v>2.4068650205151396E-2</v>
      </c>
      <c r="M32" s="298">
        <v>2.0680700846297775E-2</v>
      </c>
      <c r="N32" s="298">
        <v>1.7520670016729908E-2</v>
      </c>
      <c r="O32" s="298">
        <v>1.4770003520808185E-2</v>
      </c>
      <c r="P32" s="298">
        <v>1.2410255987366076E-2</v>
      </c>
      <c r="Q32" s="298">
        <v>1.0409718652798595E-2</v>
      </c>
      <c r="R32" s="298">
        <v>8.7236969569729744E-3</v>
      </c>
      <c r="S32" s="298">
        <v>7.2963369126303589E-3</v>
      </c>
      <c r="T32" s="298">
        <v>3.007777410842653E-3</v>
      </c>
      <c r="U32" s="298">
        <v>1.2427002258072527E-3</v>
      </c>
      <c r="V32" s="298">
        <v>5.126512452165023E-4</v>
      </c>
      <c r="W32" s="298">
        <v>2.4720344861940046E-4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euil11">
    <tabColor rgb="FF0070C0"/>
    <pageSetUpPr fitToPage="1"/>
  </sheetPr>
  <dimension ref="A1:CF648"/>
  <sheetViews>
    <sheetView topLeftCell="A2" zoomScale="80" zoomScaleNormal="80" workbookViewId="0">
      <selection activeCell="O19" sqref="O19"/>
    </sheetView>
  </sheetViews>
  <sheetFormatPr baseColWidth="10" defaultRowHeight="15" x14ac:dyDescent="0.25"/>
  <cols>
    <col min="1" max="1" width="11.42578125" style="3"/>
    <col min="2" max="2" width="17.140625" style="3" customWidth="1"/>
    <col min="3" max="3" width="28.140625" customWidth="1"/>
    <col min="4" max="4" width="41" hidden="1" customWidth="1"/>
    <col min="5" max="8" width="20.140625" hidden="1" customWidth="1"/>
    <col min="9" max="39" width="20.140625" customWidth="1"/>
    <col min="40" max="40" width="13" style="3" customWidth="1"/>
    <col min="41" max="84" width="11.42578125" style="3"/>
  </cols>
  <sheetData>
    <row r="1" spans="1:39" s="3" customFormat="1" ht="23.25" x14ac:dyDescent="0.35">
      <c r="A1" s="228" t="s">
        <v>69</v>
      </c>
      <c r="C1" s="228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</row>
    <row r="2" spans="1:39" s="3" customFormat="1" ht="23.25" x14ac:dyDescent="0.35">
      <c r="A2" s="46"/>
      <c r="E2" s="235">
        <f>Résultats!E1</f>
        <v>4</v>
      </c>
      <c r="F2" s="235">
        <f>Résultats!N1</f>
        <v>13</v>
      </c>
      <c r="G2" s="235">
        <f>F2+3</f>
        <v>16</v>
      </c>
      <c r="H2" s="235">
        <f t="shared" ref="H2:AA2" si="0">G2+1</f>
        <v>17</v>
      </c>
      <c r="I2" s="235">
        <f t="shared" si="0"/>
        <v>18</v>
      </c>
      <c r="J2" s="235">
        <f t="shared" si="0"/>
        <v>19</v>
      </c>
      <c r="K2" s="235">
        <f t="shared" si="0"/>
        <v>20</v>
      </c>
      <c r="L2" s="235">
        <f t="shared" si="0"/>
        <v>21</v>
      </c>
      <c r="M2" s="235">
        <f t="shared" si="0"/>
        <v>22</v>
      </c>
      <c r="N2" s="235">
        <f t="shared" si="0"/>
        <v>23</v>
      </c>
      <c r="O2" s="235">
        <f t="shared" si="0"/>
        <v>24</v>
      </c>
      <c r="P2" s="235">
        <f t="shared" si="0"/>
        <v>25</v>
      </c>
      <c r="Q2" s="235">
        <f t="shared" si="0"/>
        <v>26</v>
      </c>
      <c r="R2" s="235">
        <f t="shared" si="0"/>
        <v>27</v>
      </c>
      <c r="S2" s="235">
        <f t="shared" si="0"/>
        <v>28</v>
      </c>
      <c r="T2" s="235">
        <f t="shared" si="0"/>
        <v>29</v>
      </c>
      <c r="U2" s="235">
        <f t="shared" si="0"/>
        <v>30</v>
      </c>
      <c r="V2" s="235">
        <f t="shared" si="0"/>
        <v>31</v>
      </c>
      <c r="W2" s="235">
        <f t="shared" si="0"/>
        <v>32</v>
      </c>
      <c r="X2" s="235">
        <f>S2+5</f>
        <v>33</v>
      </c>
      <c r="Y2" s="235">
        <f t="shared" si="0"/>
        <v>34</v>
      </c>
      <c r="Z2" s="235">
        <f t="shared" ref="Z2" si="1">U2+5</f>
        <v>35</v>
      </c>
      <c r="AA2" s="235">
        <f t="shared" si="0"/>
        <v>36</v>
      </c>
      <c r="AB2" s="235">
        <f t="shared" ref="AB2" si="2">W2+5</f>
        <v>37</v>
      </c>
      <c r="AC2" s="235">
        <f>X2+5</f>
        <v>38</v>
      </c>
      <c r="AD2" s="235">
        <f t="shared" ref="AD2:AG2" si="3">Y2+5</f>
        <v>39</v>
      </c>
      <c r="AE2" s="235">
        <f t="shared" si="3"/>
        <v>40</v>
      </c>
      <c r="AF2" s="235">
        <f t="shared" si="3"/>
        <v>41</v>
      </c>
      <c r="AG2" s="235">
        <f t="shared" si="3"/>
        <v>42</v>
      </c>
      <c r="AH2" s="235">
        <f>AC2+5</f>
        <v>43</v>
      </c>
      <c r="AI2" s="235">
        <f t="shared" ref="AI2:AL2" si="4">AD2+5</f>
        <v>44</v>
      </c>
      <c r="AJ2" s="235">
        <f t="shared" si="4"/>
        <v>45</v>
      </c>
      <c r="AK2" s="235">
        <f t="shared" si="4"/>
        <v>46</v>
      </c>
      <c r="AL2" s="235">
        <f t="shared" si="4"/>
        <v>47</v>
      </c>
      <c r="AM2" s="236">
        <f>AH2+5</f>
        <v>48</v>
      </c>
    </row>
    <row r="3" spans="1:39" ht="23.25" x14ac:dyDescent="0.35">
      <c r="B3" s="46"/>
      <c r="D3" s="146"/>
      <c r="E3" s="92">
        <v>2006</v>
      </c>
      <c r="F3" s="92">
        <v>2015</v>
      </c>
      <c r="G3" s="92">
        <v>2018</v>
      </c>
      <c r="H3" s="92">
        <v>2019</v>
      </c>
      <c r="I3" s="92">
        <v>2020</v>
      </c>
      <c r="J3" s="20">
        <v>2021</v>
      </c>
      <c r="K3" s="4">
        <v>2022</v>
      </c>
      <c r="L3" s="4">
        <v>2023</v>
      </c>
      <c r="M3" s="4">
        <v>2024</v>
      </c>
      <c r="N3" s="92">
        <v>2025</v>
      </c>
      <c r="O3" s="20">
        <v>2026</v>
      </c>
      <c r="P3" s="4">
        <v>2027</v>
      </c>
      <c r="Q3" s="4">
        <v>2028</v>
      </c>
      <c r="R3" s="4">
        <v>2029</v>
      </c>
      <c r="S3" s="92">
        <v>2030</v>
      </c>
      <c r="T3" s="4">
        <v>2031</v>
      </c>
      <c r="U3" s="92">
        <v>2032</v>
      </c>
      <c r="V3" s="4">
        <v>2033</v>
      </c>
      <c r="W3" s="92">
        <v>2034</v>
      </c>
      <c r="X3" s="4">
        <v>2035</v>
      </c>
      <c r="Y3" s="92">
        <v>2036</v>
      </c>
      <c r="Z3" s="4">
        <v>2037</v>
      </c>
      <c r="AA3" s="92">
        <v>2038</v>
      </c>
      <c r="AB3" s="4">
        <v>2039</v>
      </c>
      <c r="AC3" s="93">
        <v>2040</v>
      </c>
      <c r="AD3" s="4">
        <v>2041</v>
      </c>
      <c r="AE3" s="93">
        <v>2042</v>
      </c>
      <c r="AF3" s="4">
        <v>2043</v>
      </c>
      <c r="AG3" s="93">
        <v>2044</v>
      </c>
      <c r="AH3" s="4">
        <v>2045</v>
      </c>
      <c r="AI3" s="93">
        <v>2046</v>
      </c>
      <c r="AJ3" s="4">
        <v>2047</v>
      </c>
      <c r="AK3" s="93">
        <v>2048</v>
      </c>
      <c r="AL3" s="4">
        <v>2049</v>
      </c>
      <c r="AM3" s="93">
        <v>2050</v>
      </c>
    </row>
    <row r="4" spans="1:39" x14ac:dyDescent="0.25">
      <c r="A4" s="152" t="str">
        <f>Résultats!B1</f>
        <v>SNBC3</v>
      </c>
      <c r="C4" s="175" t="s">
        <v>71</v>
      </c>
      <c r="D4" s="58" t="s">
        <v>130</v>
      </c>
      <c r="E4" s="59">
        <f t="shared" ref="E4:H4" si="5">E43</f>
        <v>32001.800439999999</v>
      </c>
      <c r="F4" s="59">
        <f t="shared" si="5"/>
        <v>33963.92974</v>
      </c>
      <c r="G4" s="59">
        <f t="shared" si="5"/>
        <v>34255.391009999999</v>
      </c>
      <c r="H4" s="59">
        <f t="shared" si="5"/>
        <v>34333.114009999998</v>
      </c>
      <c r="I4" s="59">
        <f t="shared" ref="I4:AM4" si="6">I43</f>
        <v>34663.950900000003</v>
      </c>
      <c r="J4" s="59">
        <f t="shared" si="6"/>
        <v>34954.378239999998</v>
      </c>
      <c r="K4" s="59">
        <f t="shared" si="6"/>
        <v>35112.321069999998</v>
      </c>
      <c r="L4" s="59">
        <f t="shared" si="6"/>
        <v>35223.775900000001</v>
      </c>
      <c r="M4" s="59">
        <f t="shared" si="6"/>
        <v>35272.321000000004</v>
      </c>
      <c r="N4" s="59">
        <f t="shared" si="6"/>
        <v>35276.247069999998</v>
      </c>
      <c r="O4" s="59">
        <f t="shared" si="6"/>
        <v>35330.026700000002</v>
      </c>
      <c r="P4" s="59">
        <f t="shared" si="6"/>
        <v>35434.461739999999</v>
      </c>
      <c r="Q4" s="59">
        <f t="shared" si="6"/>
        <v>35579.255579999997</v>
      </c>
      <c r="R4" s="59">
        <f t="shared" si="6"/>
        <v>35751.258300000001</v>
      </c>
      <c r="S4" s="59">
        <f t="shared" si="6"/>
        <v>35941.509039999997</v>
      </c>
      <c r="T4" s="59">
        <f t="shared" si="6"/>
        <v>36138.770729999997</v>
      </c>
      <c r="U4" s="59">
        <f t="shared" si="6"/>
        <v>36337.957799999996</v>
      </c>
      <c r="V4" s="59">
        <f t="shared" si="6"/>
        <v>36536.246279999999</v>
      </c>
      <c r="W4" s="59">
        <f t="shared" si="6"/>
        <v>36732.902580000002</v>
      </c>
      <c r="X4" s="59">
        <f t="shared" si="6"/>
        <v>36929.042229999999</v>
      </c>
      <c r="Y4" s="59">
        <f t="shared" si="6"/>
        <v>37122.669139999998</v>
      </c>
      <c r="Z4" s="59">
        <f t="shared" si="6"/>
        <v>37316.073980000001</v>
      </c>
      <c r="AA4" s="59">
        <f t="shared" si="6"/>
        <v>37510.930350000002</v>
      </c>
      <c r="AB4" s="59">
        <f t="shared" si="6"/>
        <v>37708.884250000003</v>
      </c>
      <c r="AC4" s="59">
        <f t="shared" si="6"/>
        <v>37910.671970000003</v>
      </c>
      <c r="AD4" s="59">
        <f t="shared" si="6"/>
        <v>38123.395819999998</v>
      </c>
      <c r="AE4" s="59">
        <f t="shared" si="6"/>
        <v>38345.833140000002</v>
      </c>
      <c r="AF4" s="59">
        <f t="shared" si="6"/>
        <v>38575.337240000001</v>
      </c>
      <c r="AG4" s="59">
        <f t="shared" si="6"/>
        <v>38810.379699999998</v>
      </c>
      <c r="AH4" s="59">
        <f t="shared" si="6"/>
        <v>39048.869960000004</v>
      </c>
      <c r="AI4" s="59">
        <f t="shared" si="6"/>
        <v>39288.833339999997</v>
      </c>
      <c r="AJ4" s="59">
        <f t="shared" si="6"/>
        <v>39530.063990000002</v>
      </c>
      <c r="AK4" s="59">
        <f t="shared" si="6"/>
        <v>39772.197529999998</v>
      </c>
      <c r="AL4" s="59">
        <f t="shared" si="6"/>
        <v>40014.898860000001</v>
      </c>
      <c r="AM4" s="103">
        <f t="shared" si="6"/>
        <v>40260.537020000003</v>
      </c>
    </row>
    <row r="5" spans="1:39" x14ac:dyDescent="0.25">
      <c r="C5" s="175" t="s">
        <v>72</v>
      </c>
      <c r="D5" s="58" t="s">
        <v>450</v>
      </c>
      <c r="E5" s="154"/>
      <c r="F5" s="154"/>
      <c r="G5" s="154">
        <f t="shared" ref="G5:AM5" si="7">G4/1000</f>
        <v>34.255391009999997</v>
      </c>
      <c r="H5" s="154">
        <f t="shared" si="7"/>
        <v>34.333114009999996</v>
      </c>
      <c r="I5" s="154">
        <f t="shared" si="7"/>
        <v>34.663950900000003</v>
      </c>
      <c r="J5" s="154">
        <f t="shared" si="7"/>
        <v>34.954378239999997</v>
      </c>
      <c r="K5" s="154">
        <f t="shared" si="7"/>
        <v>35.11232107</v>
      </c>
      <c r="L5" s="154">
        <f t="shared" si="7"/>
        <v>35.2237759</v>
      </c>
      <c r="M5" s="154">
        <f t="shared" si="7"/>
        <v>35.272321000000005</v>
      </c>
      <c r="N5" s="154">
        <f t="shared" si="7"/>
        <v>35.276247069999997</v>
      </c>
      <c r="O5" s="154">
        <f t="shared" si="7"/>
        <v>35.330026700000005</v>
      </c>
      <c r="P5" s="154">
        <f t="shared" si="7"/>
        <v>35.434461739999996</v>
      </c>
      <c r="Q5" s="154">
        <f t="shared" si="7"/>
        <v>35.579255579999995</v>
      </c>
      <c r="R5" s="154">
        <f t="shared" si="7"/>
        <v>35.751258300000003</v>
      </c>
      <c r="S5" s="154">
        <f t="shared" si="7"/>
        <v>35.94150904</v>
      </c>
      <c r="T5" s="154">
        <f t="shared" si="7"/>
        <v>36.138770729999997</v>
      </c>
      <c r="U5" s="154">
        <f t="shared" si="7"/>
        <v>36.337957799999998</v>
      </c>
      <c r="V5" s="154">
        <f t="shared" si="7"/>
        <v>36.53624628</v>
      </c>
      <c r="W5" s="154">
        <f t="shared" si="7"/>
        <v>36.732902580000001</v>
      </c>
      <c r="X5" s="154">
        <f t="shared" si="7"/>
        <v>36.92904223</v>
      </c>
      <c r="Y5" s="154">
        <f t="shared" si="7"/>
        <v>37.122669139999999</v>
      </c>
      <c r="Z5" s="154">
        <f t="shared" si="7"/>
        <v>37.316073979999999</v>
      </c>
      <c r="AA5" s="154">
        <f t="shared" si="7"/>
        <v>37.510930350000002</v>
      </c>
      <c r="AB5" s="154">
        <f t="shared" si="7"/>
        <v>37.708884250000004</v>
      </c>
      <c r="AC5" s="154">
        <f t="shared" si="7"/>
        <v>37.910671970000003</v>
      </c>
      <c r="AD5" s="154">
        <f t="shared" si="7"/>
        <v>38.123395819999999</v>
      </c>
      <c r="AE5" s="154">
        <f t="shared" si="7"/>
        <v>38.345833140000003</v>
      </c>
      <c r="AF5" s="154">
        <f t="shared" si="7"/>
        <v>38.575337240000003</v>
      </c>
      <c r="AG5" s="154">
        <f t="shared" si="7"/>
        <v>38.810379699999999</v>
      </c>
      <c r="AH5" s="154">
        <f t="shared" si="7"/>
        <v>39.048869960000005</v>
      </c>
      <c r="AI5" s="154">
        <f t="shared" si="7"/>
        <v>39.288833339999996</v>
      </c>
      <c r="AJ5" s="154">
        <f t="shared" si="7"/>
        <v>39.530063990000002</v>
      </c>
      <c r="AK5" s="154">
        <f t="shared" si="7"/>
        <v>39.77219753</v>
      </c>
      <c r="AL5" s="154">
        <f t="shared" si="7"/>
        <v>40.014898860000002</v>
      </c>
      <c r="AM5" s="176">
        <f t="shared" si="7"/>
        <v>40.260537020000001</v>
      </c>
    </row>
    <row r="6" spans="1:39" x14ac:dyDescent="0.25">
      <c r="C6" s="157" t="s">
        <v>73</v>
      </c>
      <c r="D6" s="3" t="s">
        <v>451</v>
      </c>
      <c r="E6" s="155"/>
      <c r="F6" s="155"/>
      <c r="G6" s="155">
        <f>G91</f>
        <v>4.9178931033314168E-3</v>
      </c>
      <c r="H6" s="155">
        <f t="shared" ref="H6:AM6" si="8">H91</f>
        <v>6.0791121550817931E-3</v>
      </c>
      <c r="I6" s="155">
        <f t="shared" si="8"/>
        <v>8.5695622105211311E-3</v>
      </c>
      <c r="J6" s="155">
        <f t="shared" si="8"/>
        <v>1.3123631187210041E-2</v>
      </c>
      <c r="K6" s="155">
        <f t="shared" si="8"/>
        <v>2.0931476100221252E-2</v>
      </c>
      <c r="L6" s="155">
        <f t="shared" si="8"/>
        <v>2.9327094429986988E-2</v>
      </c>
      <c r="M6" s="155">
        <f t="shared" si="8"/>
        <v>3.8365674291748475E-2</v>
      </c>
      <c r="N6" s="155">
        <f t="shared" si="8"/>
        <v>4.8204184606874624E-2</v>
      </c>
      <c r="O6" s="155">
        <f t="shared" si="8"/>
        <v>5.9288012878858078E-2</v>
      </c>
      <c r="P6" s="155">
        <f t="shared" si="8"/>
        <v>7.1762253188948827E-2</v>
      </c>
      <c r="Q6" s="155">
        <f t="shared" si="8"/>
        <v>8.5721219943523053E-2</v>
      </c>
      <c r="R6" s="155">
        <f t="shared" si="8"/>
        <v>0.10122826927185384</v>
      </c>
      <c r="S6" s="155">
        <f t="shared" si="8"/>
        <v>0.11834248840988565</v>
      </c>
      <c r="T6" s="155">
        <f t="shared" si="8"/>
        <v>0.13708039152775026</v>
      </c>
      <c r="U6" s="155">
        <f t="shared" si="8"/>
        <v>0.15745853530051709</v>
      </c>
      <c r="V6" s="155">
        <f t="shared" si="8"/>
        <v>0.17947017421407638</v>
      </c>
      <c r="W6" s="155">
        <f t="shared" si="8"/>
        <v>0.20308242020225345</v>
      </c>
      <c r="X6" s="155">
        <f t="shared" si="8"/>
        <v>0.22823399362772995</v>
      </c>
      <c r="Y6" s="155">
        <f t="shared" si="8"/>
        <v>0.25479672734006437</v>
      </c>
      <c r="Z6" s="155">
        <f t="shared" si="8"/>
        <v>0.28263609418431107</v>
      </c>
      <c r="AA6" s="155">
        <f t="shared" si="8"/>
        <v>0.31157604785987397</v>
      </c>
      <c r="AB6" s="155">
        <f t="shared" si="8"/>
        <v>0.34141004450430001</v>
      </c>
      <c r="AC6" s="155">
        <f t="shared" si="8"/>
        <v>0.37190119793067861</v>
      </c>
      <c r="AD6" s="155">
        <f t="shared" si="8"/>
        <v>0.40285725732603428</v>
      </c>
      <c r="AE6" s="155">
        <f t="shared" si="8"/>
        <v>0.43400331215231486</v>
      </c>
      <c r="AF6" s="155">
        <f t="shared" si="8"/>
        <v>0.46505956534833914</v>
      </c>
      <c r="AG6" s="155">
        <f t="shared" si="8"/>
        <v>0.49577442423218554</v>
      </c>
      <c r="AH6" s="155">
        <f t="shared" si="8"/>
        <v>0.5259157724932022</v>
      </c>
      <c r="AI6" s="155">
        <f t="shared" si="8"/>
        <v>0.55528242010150775</v>
      </c>
      <c r="AJ6" s="155">
        <f t="shared" si="8"/>
        <v>0.58371967689799842</v>
      </c>
      <c r="AK6" s="155">
        <f t="shared" si="8"/>
        <v>0.61110187742749056</v>
      </c>
      <c r="AL6" s="155">
        <f t="shared" si="8"/>
        <v>0.63733322928608793</v>
      </c>
      <c r="AM6" s="177">
        <f t="shared" si="8"/>
        <v>0.66236409233072868</v>
      </c>
    </row>
    <row r="7" spans="1:39" x14ac:dyDescent="0.25">
      <c r="C7" s="178" t="s">
        <v>75</v>
      </c>
      <c r="D7" s="7" t="s">
        <v>452</v>
      </c>
      <c r="E7" s="179"/>
      <c r="F7" s="179"/>
      <c r="G7" s="179">
        <f>G99</f>
        <v>0.99508210693169952</v>
      </c>
      <c r="H7" s="179">
        <f t="shared" ref="H7:AM7" si="9">H99</f>
        <v>0.99392088786530675</v>
      </c>
      <c r="I7" s="179">
        <f t="shared" si="9"/>
        <v>0.99143043789621788</v>
      </c>
      <c r="J7" s="179">
        <f t="shared" si="9"/>
        <v>0.98687636876701612</v>
      </c>
      <c r="K7" s="179">
        <f t="shared" si="9"/>
        <v>0.97906852416464296</v>
      </c>
      <c r="L7" s="179">
        <f t="shared" si="9"/>
        <v>0.97067290534289363</v>
      </c>
      <c r="M7" s="179">
        <f t="shared" si="9"/>
        <v>0.96163432567990059</v>
      </c>
      <c r="N7" s="179">
        <f t="shared" si="9"/>
        <v>0.95179581556321158</v>
      </c>
      <c r="O7" s="179">
        <f t="shared" si="9"/>
        <v>0.94071198706453274</v>
      </c>
      <c r="P7" s="179">
        <f t="shared" si="9"/>
        <v>0.92823774666994563</v>
      </c>
      <c r="Q7" s="179">
        <f t="shared" si="9"/>
        <v>0.91427878014079589</v>
      </c>
      <c r="R7" s="179">
        <f t="shared" si="9"/>
        <v>0.89877173078408823</v>
      </c>
      <c r="S7" s="179">
        <f t="shared" si="9"/>
        <v>0.8816575115066454</v>
      </c>
      <c r="T7" s="179">
        <f t="shared" si="9"/>
        <v>0.86291960849992089</v>
      </c>
      <c r="U7" s="179">
        <f t="shared" si="9"/>
        <v>0.84254146472700242</v>
      </c>
      <c r="V7" s="179">
        <f t="shared" si="9"/>
        <v>0.82052982592277401</v>
      </c>
      <c r="W7" s="179">
        <f t="shared" si="9"/>
        <v>0.7969175797160758</v>
      </c>
      <c r="X7" s="179">
        <f t="shared" si="9"/>
        <v>0.77176600634519088</v>
      </c>
      <c r="Y7" s="179">
        <f t="shared" si="9"/>
        <v>0.74520327284849974</v>
      </c>
      <c r="Z7" s="179">
        <f t="shared" si="9"/>
        <v>0.71736390581568898</v>
      </c>
      <c r="AA7" s="179">
        <f t="shared" si="9"/>
        <v>0.688423951873537</v>
      </c>
      <c r="AB7" s="179">
        <f t="shared" si="9"/>
        <v>0.65858995576088941</v>
      </c>
      <c r="AC7" s="179">
        <f t="shared" si="9"/>
        <v>0.62809880206932134</v>
      </c>
      <c r="AD7" s="179">
        <f t="shared" si="9"/>
        <v>0.59714274267396572</v>
      </c>
      <c r="AE7" s="179">
        <f t="shared" si="9"/>
        <v>0.56599668784768509</v>
      </c>
      <c r="AF7" s="179">
        <f t="shared" si="9"/>
        <v>0.53494043465166086</v>
      </c>
      <c r="AG7" s="179">
        <f t="shared" si="9"/>
        <v>0.50422557602547757</v>
      </c>
      <c r="AH7" s="179">
        <f t="shared" si="9"/>
        <v>0.47408422750679768</v>
      </c>
      <c r="AI7" s="179">
        <f t="shared" si="9"/>
        <v>0.44471757989849242</v>
      </c>
      <c r="AJ7" s="179">
        <f t="shared" si="9"/>
        <v>0.41628032310200164</v>
      </c>
      <c r="AK7" s="179">
        <f t="shared" si="9"/>
        <v>0.38889812282394143</v>
      </c>
      <c r="AL7" s="179">
        <f t="shared" si="9"/>
        <v>0.36266677071391201</v>
      </c>
      <c r="AM7" s="180">
        <f t="shared" si="9"/>
        <v>0.33763590766927126</v>
      </c>
    </row>
    <row r="8" spans="1:39" s="3" customFormat="1" x14ac:dyDescent="0.25">
      <c r="C8" s="153" t="s">
        <v>70</v>
      </c>
      <c r="E8" s="231"/>
      <c r="F8" s="231"/>
      <c r="G8" s="231">
        <f>SUM(G6:G7)</f>
        <v>1.0000000000350309</v>
      </c>
      <c r="H8" s="231">
        <f t="shared" ref="H8:AM8" si="10">SUM(H6:H7)</f>
        <v>1.0000000000203886</v>
      </c>
      <c r="I8" s="231">
        <f t="shared" si="10"/>
        <v>1.0000000001067391</v>
      </c>
      <c r="J8" s="231">
        <f t="shared" si="10"/>
        <v>0.99999999995422617</v>
      </c>
      <c r="K8" s="231">
        <f t="shared" si="10"/>
        <v>1.0000000002648641</v>
      </c>
      <c r="L8" s="231">
        <f t="shared" si="10"/>
        <v>0.99999999977288057</v>
      </c>
      <c r="M8" s="231">
        <f t="shared" si="10"/>
        <v>0.99999999997164912</v>
      </c>
      <c r="N8" s="231">
        <f t="shared" si="10"/>
        <v>1.0000000001700862</v>
      </c>
      <c r="O8" s="231">
        <f t="shared" si="10"/>
        <v>0.99999999994339084</v>
      </c>
      <c r="P8" s="231">
        <f t="shared" si="10"/>
        <v>0.99999999985889443</v>
      </c>
      <c r="Q8" s="231">
        <f t="shared" si="10"/>
        <v>1.000000000084319</v>
      </c>
      <c r="R8" s="231">
        <f t="shared" si="10"/>
        <v>1.0000000000559421</v>
      </c>
      <c r="S8" s="231">
        <f t="shared" si="10"/>
        <v>0.99999999991653099</v>
      </c>
      <c r="T8" s="231">
        <f t="shared" si="10"/>
        <v>1.0000000000276712</v>
      </c>
      <c r="U8" s="231">
        <f t="shared" si="10"/>
        <v>1.0000000000275195</v>
      </c>
      <c r="V8" s="231">
        <f t="shared" si="10"/>
        <v>1.0000000001368503</v>
      </c>
      <c r="W8" s="231">
        <f t="shared" si="10"/>
        <v>0.99999999991832922</v>
      </c>
      <c r="X8" s="231">
        <f t="shared" si="10"/>
        <v>0.99999999997292077</v>
      </c>
      <c r="Y8" s="231">
        <f t="shared" si="10"/>
        <v>1.0000000001885641</v>
      </c>
      <c r="Z8" s="231">
        <f t="shared" si="10"/>
        <v>1</v>
      </c>
      <c r="AA8" s="231">
        <f t="shared" si="10"/>
        <v>0.99999999973341103</v>
      </c>
      <c r="AB8" s="231">
        <f t="shared" si="10"/>
        <v>1.0000000002651894</v>
      </c>
      <c r="AC8" s="231">
        <f t="shared" si="10"/>
        <v>1</v>
      </c>
      <c r="AD8" s="231">
        <f t="shared" si="10"/>
        <v>1</v>
      </c>
      <c r="AE8" s="231">
        <f t="shared" si="10"/>
        <v>1</v>
      </c>
      <c r="AF8" s="231">
        <f t="shared" si="10"/>
        <v>1</v>
      </c>
      <c r="AG8" s="231">
        <f t="shared" si="10"/>
        <v>1.0000000002576632</v>
      </c>
      <c r="AH8" s="231">
        <f t="shared" si="10"/>
        <v>0.99999999999999989</v>
      </c>
      <c r="AI8" s="231">
        <f t="shared" si="10"/>
        <v>1.0000000000000002</v>
      </c>
      <c r="AJ8" s="231">
        <f t="shared" si="10"/>
        <v>1</v>
      </c>
      <c r="AK8" s="231">
        <f t="shared" si="10"/>
        <v>1.000000000251432</v>
      </c>
      <c r="AL8" s="231">
        <f t="shared" si="10"/>
        <v>1</v>
      </c>
      <c r="AM8" s="231">
        <f t="shared" si="10"/>
        <v>1</v>
      </c>
    </row>
    <row r="9" spans="1:39" s="3" customFormat="1" x14ac:dyDescent="0.25"/>
    <row r="10" spans="1:39" s="3" customFormat="1" x14ac:dyDescent="0.25"/>
    <row r="11" spans="1:39" s="3" customFormat="1" x14ac:dyDescent="0.25"/>
    <row r="12" spans="1:39" x14ac:dyDescent="0.25">
      <c r="C12" s="156"/>
      <c r="E12" s="20"/>
      <c r="F12" s="20"/>
      <c r="G12" s="20"/>
      <c r="H12" s="20"/>
      <c r="I12" s="20">
        <v>2020</v>
      </c>
      <c r="J12" s="93">
        <v>2030</v>
      </c>
      <c r="K12" s="93">
        <v>2050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1:39" x14ac:dyDescent="0.25">
      <c r="C13" s="157" t="s">
        <v>73</v>
      </c>
      <c r="D13" s="3"/>
      <c r="E13" s="181"/>
      <c r="F13" s="181"/>
      <c r="G13" s="181"/>
      <c r="H13" s="181"/>
      <c r="I13" s="181">
        <f>I91</f>
        <v>8.5695622105211311E-3</v>
      </c>
      <c r="J13" s="182">
        <f>S91</f>
        <v>0.11834248840988565</v>
      </c>
      <c r="K13" s="182">
        <f>AM91</f>
        <v>0.66236409233072868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</row>
    <row r="14" spans="1:39" x14ac:dyDescent="0.25">
      <c r="C14" s="158" t="s">
        <v>59</v>
      </c>
      <c r="D14" s="3"/>
      <c r="E14" s="183"/>
      <c r="F14" s="183"/>
      <c r="G14" s="183"/>
      <c r="H14" s="183"/>
      <c r="I14" s="183">
        <f>I91</f>
        <v>8.5695622105211311E-3</v>
      </c>
      <c r="J14" s="183">
        <f>S91</f>
        <v>0.11834248840988565</v>
      </c>
      <c r="K14" s="183">
        <f>AM91</f>
        <v>0.66236409233072868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</row>
    <row r="15" spans="1:39" x14ac:dyDescent="0.25">
      <c r="C15" s="157" t="s">
        <v>74</v>
      </c>
      <c r="D15" s="3"/>
      <c r="E15" s="181"/>
      <c r="F15" s="181"/>
      <c r="G15" s="181"/>
      <c r="H15" s="181"/>
      <c r="I15" s="181">
        <f>I99</f>
        <v>0.99143043789621788</v>
      </c>
      <c r="J15" s="181">
        <f>S99</f>
        <v>0.8816575115066454</v>
      </c>
      <c r="K15" s="182">
        <f>AM99</f>
        <v>0.33763590766927126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spans="1:39" x14ac:dyDescent="0.25">
      <c r="C16" s="158" t="s">
        <v>56</v>
      </c>
      <c r="D16" s="3"/>
      <c r="E16" s="184"/>
      <c r="F16" s="184"/>
      <c r="G16" s="184"/>
      <c r="H16" s="184"/>
      <c r="I16" s="184">
        <f>I100+I101</f>
        <v>0.17620223853363462</v>
      </c>
      <c r="J16" s="184">
        <f>S100+S101</f>
        <v>0.21047170227552586</v>
      </c>
      <c r="K16" s="184">
        <f>AM100+AM101</f>
        <v>9.9699519308597634E-2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spans="1:39" x14ac:dyDescent="0.25">
      <c r="C17" s="159" t="s">
        <v>57</v>
      </c>
      <c r="D17" s="3"/>
      <c r="E17" s="183"/>
      <c r="F17" s="183"/>
      <c r="G17" s="183"/>
      <c r="H17" s="183"/>
      <c r="I17" s="183">
        <f>I102+I103+I104</f>
        <v>0.71138366235684913</v>
      </c>
      <c r="J17" s="183">
        <f>S102+S103+S104</f>
        <v>0.61295757755974301</v>
      </c>
      <c r="K17" s="183">
        <f>AM102+AM103+AM104</f>
        <v>0.2227276325833768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spans="1:39" x14ac:dyDescent="0.25">
      <c r="C18" s="159" t="s">
        <v>58</v>
      </c>
      <c r="D18" s="3"/>
      <c r="E18" s="183"/>
      <c r="F18" s="183"/>
      <c r="G18" s="183"/>
      <c r="H18" s="183"/>
      <c r="I18" s="183">
        <f>I105+I106</f>
        <v>0.10384453692784337</v>
      </c>
      <c r="J18" s="183">
        <f>S105+S106</f>
        <v>5.8228231615730743E-2</v>
      </c>
      <c r="K18" s="183">
        <f>AM105+AM106</f>
        <v>1.5208755730104268E-2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</row>
    <row r="19" spans="1:39" x14ac:dyDescent="0.25">
      <c r="C19" s="160" t="s">
        <v>70</v>
      </c>
      <c r="E19" s="185"/>
      <c r="F19" s="185"/>
      <c r="G19" s="185"/>
      <c r="H19" s="185"/>
      <c r="I19" s="185">
        <f>SUM(I16:I18)</f>
        <v>0.99143043781832707</v>
      </c>
      <c r="J19" s="185">
        <f>SUM(J16:J18)</f>
        <v>0.88165751145099969</v>
      </c>
      <c r="K19" s="185">
        <f>SUM(K16:K18)</f>
        <v>0.33763590762207873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</row>
    <row r="20" spans="1:39" s="3" customFormat="1" x14ac:dyDescent="0.25"/>
    <row r="21" spans="1:39" s="3" customFormat="1" x14ac:dyDescent="0.25"/>
    <row r="22" spans="1:39" s="3" customFormat="1" x14ac:dyDescent="0.25"/>
    <row r="23" spans="1:39" s="3" customFormat="1" ht="23.25" x14ac:dyDescent="0.35">
      <c r="B23" s="46"/>
      <c r="C23" s="41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</row>
    <row r="24" spans="1:39" s="3" customFormat="1" ht="23.25" x14ac:dyDescent="0.35">
      <c r="A24" s="228" t="s">
        <v>76</v>
      </c>
      <c r="C24" s="228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</row>
    <row r="25" spans="1:39" x14ac:dyDescent="0.25">
      <c r="C25" s="11"/>
      <c r="D25" s="11"/>
      <c r="E25" s="93">
        <v>2006</v>
      </c>
      <c r="F25" s="93">
        <v>2015</v>
      </c>
      <c r="G25" s="93">
        <v>2018</v>
      </c>
      <c r="H25" s="93">
        <v>2019</v>
      </c>
      <c r="I25" s="93">
        <v>2020</v>
      </c>
      <c r="J25" s="20">
        <v>2021</v>
      </c>
      <c r="K25" s="4">
        <v>2022</v>
      </c>
      <c r="L25" s="4">
        <v>2023</v>
      </c>
      <c r="M25" s="4">
        <v>2024</v>
      </c>
      <c r="N25" s="92">
        <v>2025</v>
      </c>
      <c r="O25" s="20">
        <v>2026</v>
      </c>
      <c r="P25" s="4">
        <v>2027</v>
      </c>
      <c r="Q25" s="4">
        <v>2028</v>
      </c>
      <c r="R25" s="4">
        <v>2029</v>
      </c>
      <c r="S25" s="92">
        <v>2030</v>
      </c>
      <c r="T25" s="4">
        <v>2031</v>
      </c>
      <c r="U25" s="92">
        <v>2032</v>
      </c>
      <c r="V25" s="4">
        <v>2033</v>
      </c>
      <c r="W25" s="92">
        <v>2034</v>
      </c>
      <c r="X25" s="4">
        <v>2035</v>
      </c>
      <c r="Y25" s="92">
        <v>2036</v>
      </c>
      <c r="Z25" s="4">
        <v>2037</v>
      </c>
      <c r="AA25" s="92">
        <v>2038</v>
      </c>
      <c r="AB25" s="4">
        <v>2039</v>
      </c>
      <c r="AC25" s="93">
        <v>2040</v>
      </c>
      <c r="AD25" s="4">
        <v>2041</v>
      </c>
      <c r="AE25" s="93">
        <v>2042</v>
      </c>
      <c r="AF25" s="4">
        <v>2043</v>
      </c>
      <c r="AG25" s="93">
        <v>2044</v>
      </c>
      <c r="AH25" s="4">
        <v>2045</v>
      </c>
      <c r="AI25" s="93">
        <v>2046</v>
      </c>
      <c r="AJ25" s="4">
        <v>2047</v>
      </c>
      <c r="AK25" s="93">
        <v>2048</v>
      </c>
      <c r="AL25" s="4">
        <v>2049</v>
      </c>
      <c r="AM25" s="93">
        <v>2050</v>
      </c>
    </row>
    <row r="26" spans="1:39" x14ac:dyDescent="0.25">
      <c r="A26" s="152" t="str">
        <f>Résultats!B1</f>
        <v>SNBC3</v>
      </c>
      <c r="B26" s="60" t="s">
        <v>77</v>
      </c>
      <c r="C26" s="216" t="s">
        <v>51</v>
      </c>
      <c r="D26" s="50" t="s">
        <v>149</v>
      </c>
      <c r="E26" s="99">
        <f>VLOOKUP($D26,Résultats!$B$2:$AZ$251,E$2,FALSE)</f>
        <v>2373</v>
      </c>
      <c r="F26" s="99">
        <f>VLOOKUP($D26,Résultats!$B$2:$AZ$251,F$2,FALSE)</f>
        <v>2759.2008080000001</v>
      </c>
      <c r="G26" s="99">
        <f>VLOOKUP($D26,Résultats!$B$2:$AZ$251,G$2,FALSE)</f>
        <v>2755.6376420000001</v>
      </c>
      <c r="H26" s="99">
        <f>VLOOKUP($D26,Résultats!$B$2:$AZ$251,H$2,FALSE)</f>
        <v>2743.5121869999998</v>
      </c>
      <c r="I26" s="99">
        <f>VLOOKUP($D26,Résultats!$B$2:$AZ$251,I$2,FALSE)</f>
        <v>3002.674559</v>
      </c>
      <c r="J26" s="51">
        <f>VLOOKUP($D26,Résultats!$B$2:$AZ$251,J$2,FALSE)</f>
        <v>2988.0110669999999</v>
      </c>
      <c r="K26" s="51">
        <f>VLOOKUP($D26,Résultats!$B$2:$AZ$251,K$2,FALSE)</f>
        <v>2878.1279100000002</v>
      </c>
      <c r="L26" s="51">
        <f>VLOOKUP($D26,Résultats!$B$2:$AZ$251,L$2,FALSE)</f>
        <v>2843.931169</v>
      </c>
      <c r="M26" s="51">
        <f>VLOOKUP($D26,Résultats!$B$2:$AZ$251,M$2,FALSE)</f>
        <v>2789.694982</v>
      </c>
      <c r="N26" s="51">
        <f>VLOOKUP($D26,Résultats!$B$2:$AZ$251,N$2,FALSE)</f>
        <v>2748.8537740000002</v>
      </c>
      <c r="O26" s="51">
        <f>VLOOKUP($D26,Résultats!$B$2:$AZ$251,O$2,FALSE)</f>
        <v>2799.0128650000001</v>
      </c>
      <c r="P26" s="51">
        <f>VLOOKUP($D26,Résultats!$B$2:$AZ$251,P$2,FALSE)</f>
        <v>2853.8534540000001</v>
      </c>
      <c r="Q26" s="51">
        <f>VLOOKUP($D26,Résultats!$B$2:$AZ$251,Q$2,FALSE)</f>
        <v>2902.3395070000001</v>
      </c>
      <c r="R26" s="51">
        <f>VLOOKUP($D26,Résultats!$B$2:$AZ$251,R$2,FALSE)</f>
        <v>2940.8163850000001</v>
      </c>
      <c r="S26" s="51">
        <f>VLOOKUP($D26,Résultats!$B$2:$AZ$251,S$2,FALSE)</f>
        <v>2972.4498229999999</v>
      </c>
      <c r="T26" s="51">
        <f>VLOOKUP($D26,Résultats!$B$2:$AZ$251,T$2,FALSE)</f>
        <v>2994.2662890000001</v>
      </c>
      <c r="U26" s="51">
        <f>VLOOKUP($D26,Résultats!$B$2:$AZ$251,U$2,FALSE)</f>
        <v>3011.54277</v>
      </c>
      <c r="V26" s="51">
        <f>VLOOKUP($D26,Résultats!$B$2:$AZ$251,V$2,FALSE)</f>
        <v>3026.145121</v>
      </c>
      <c r="W26" s="51">
        <f>VLOOKUP($D26,Résultats!$B$2:$AZ$251,W$2,FALSE)</f>
        <v>3039.943945</v>
      </c>
      <c r="X26" s="51">
        <f>VLOOKUP($D26,Résultats!$B$2:$AZ$251,X$2,FALSE)</f>
        <v>3054.7312919999999</v>
      </c>
      <c r="Y26" s="51">
        <f>VLOOKUP($D26,Résultats!$B$2:$AZ$251,Y$2,FALSE)</f>
        <v>3067.4823379999998</v>
      </c>
      <c r="Z26" s="51">
        <f>VLOOKUP($D26,Résultats!$B$2:$AZ$251,Z$2,FALSE)</f>
        <v>3082.328505</v>
      </c>
      <c r="AA26" s="51">
        <f>VLOOKUP($D26,Résultats!$B$2:$AZ$251,AA$2,FALSE)</f>
        <v>3098.8309939999999</v>
      </c>
      <c r="AB26" s="51">
        <f>VLOOKUP($D26,Résultats!$B$2:$AZ$251,AB$2,FALSE)</f>
        <v>3117.0924559999999</v>
      </c>
      <c r="AC26" s="51">
        <f>VLOOKUP($D26,Résultats!$B$2:$AZ$251,AC$2,FALSE)</f>
        <v>3136.3312390000001</v>
      </c>
      <c r="AD26" s="51">
        <f>VLOOKUP($D26,Résultats!$B$2:$AZ$251,AD$2,FALSE)</f>
        <v>3162.9706930000002</v>
      </c>
      <c r="AE26" s="51">
        <f>VLOOKUP($D26,Résultats!$B$2:$AZ$251,AE$2,FALSE)</f>
        <v>3189.2385490000001</v>
      </c>
      <c r="AF26" s="51">
        <f>VLOOKUP($D26,Résultats!$B$2:$AZ$251,AF$2,FALSE)</f>
        <v>3213.6156339999998</v>
      </c>
      <c r="AG26" s="51">
        <f>VLOOKUP($D26,Résultats!$B$2:$AZ$251,AG$2,FALSE)</f>
        <v>3237.0142329999999</v>
      </c>
      <c r="AH26" s="51">
        <f>VLOOKUP($D26,Résultats!$B$2:$AZ$251,AH$2,FALSE)</f>
        <v>3258.7532679999999</v>
      </c>
      <c r="AI26" s="51">
        <f>VLOOKUP($D26,Résultats!$B$2:$AZ$251,AI$2,FALSE)</f>
        <v>3278.7859429999999</v>
      </c>
      <c r="AJ26" s="51">
        <f>VLOOKUP($D26,Résultats!$B$2:$AZ$251,AJ$2,FALSE)</f>
        <v>3298.7274090000001</v>
      </c>
      <c r="AK26" s="51">
        <f>VLOOKUP($D26,Résultats!$B$2:$AZ$251,AK$2,FALSE)</f>
        <v>3318.4031129999998</v>
      </c>
      <c r="AL26" s="51">
        <f>VLOOKUP($D26,Résultats!$B$2:$AZ$251,AL$2,FALSE)</f>
        <v>3337.813979</v>
      </c>
      <c r="AM26" s="100">
        <f>VLOOKUP($D26,Résultats!$B$2:$AZ$251,AM$2,FALSE)</f>
        <v>3359.6380680000002</v>
      </c>
    </row>
    <row r="27" spans="1:39" x14ac:dyDescent="0.25">
      <c r="C27" s="217" t="s">
        <v>490</v>
      </c>
      <c r="D27" s="52" t="s">
        <v>158</v>
      </c>
      <c r="E27" s="53">
        <f>VLOOKUP($D27,Résultats!$B$2:$AZ$251,E$2,FALSE)</f>
        <v>1.7800717720000001</v>
      </c>
      <c r="F27" s="53">
        <f>VLOOKUP($D27,Résultats!$B$2:$AZ$251,F$2,FALSE)</f>
        <v>24.20504978</v>
      </c>
      <c r="G27" s="53">
        <f>VLOOKUP($D27,Résultats!$B$2:$AZ$251,G$2,FALSE)</f>
        <v>44.500197300000004</v>
      </c>
      <c r="H27" s="53">
        <f>VLOOKUP($D27,Résultats!$B$2:$AZ$251,H$2,FALSE)</f>
        <v>53.360565710000003</v>
      </c>
      <c r="I27" s="53">
        <f>VLOOKUP($D27,Résultats!$B$2:$AZ$251,I$2,FALSE)</f>
        <v>104.5824338</v>
      </c>
      <c r="J27" s="53">
        <f>VLOOKUP($D27,Résultats!$B$2:$AZ$251,J$2,FALSE)</f>
        <v>184.7905963</v>
      </c>
      <c r="K27" s="53">
        <f>VLOOKUP($D27,Résultats!$B$2:$AZ$251,K$2,FALSE)</f>
        <v>311.92304660000002</v>
      </c>
      <c r="L27" s="53">
        <f>VLOOKUP($D27,Résultats!$B$2:$AZ$251,L$2,FALSE)</f>
        <v>355.2530557</v>
      </c>
      <c r="M27" s="53">
        <f>VLOOKUP($D27,Résultats!$B$2:$AZ$251,M$2,FALSE)</f>
        <v>400.62533830000001</v>
      </c>
      <c r="N27" s="53">
        <f>VLOOKUP($D27,Résultats!$B$2:$AZ$251,N$2,FALSE)</f>
        <v>452.5273492</v>
      </c>
      <c r="O27" s="53">
        <f>VLOOKUP($D27,Résultats!$B$2:$AZ$251,O$2,FALSE)</f>
        <v>526.51608239999996</v>
      </c>
      <c r="P27" s="53">
        <f>VLOOKUP($D27,Résultats!$B$2:$AZ$251,P$2,FALSE)</f>
        <v>611.21729170000003</v>
      </c>
      <c r="Q27" s="53">
        <f>VLOOKUP($D27,Résultats!$B$2:$AZ$251,Q$2,FALSE)</f>
        <v>704.92806719999999</v>
      </c>
      <c r="R27" s="53">
        <f>VLOOKUP($D27,Résultats!$B$2:$AZ$251,R$2,FALSE)</f>
        <v>806.48689400000001</v>
      </c>
      <c r="S27" s="53">
        <f>VLOOKUP($D27,Résultats!$B$2:$AZ$251,S$2,FALSE)</f>
        <v>916.0068139</v>
      </c>
      <c r="T27" s="53">
        <f>VLOOKUP($D27,Résultats!$B$2:$AZ$251,T$2,FALSE)</f>
        <v>1031.513708</v>
      </c>
      <c r="U27" s="53">
        <f>VLOOKUP($D27,Résultats!$B$2:$AZ$251,U$2,FALSE)</f>
        <v>1153.32359</v>
      </c>
      <c r="V27" s="53">
        <f>VLOOKUP($D27,Résultats!$B$2:$AZ$251,V$2,FALSE)</f>
        <v>1280.7150389999999</v>
      </c>
      <c r="W27" s="53">
        <f>VLOOKUP($D27,Résultats!$B$2:$AZ$251,W$2,FALSE)</f>
        <v>1412.9256009999999</v>
      </c>
      <c r="X27" s="53">
        <f>VLOOKUP($D27,Résultats!$B$2:$AZ$251,X$2,FALSE)</f>
        <v>1549.185741</v>
      </c>
      <c r="Y27" s="53">
        <f>VLOOKUP($D27,Résultats!$B$2:$AZ$251,Y$2,FALSE)</f>
        <v>1686.183319</v>
      </c>
      <c r="Z27" s="53">
        <f>VLOOKUP($D27,Résultats!$B$2:$AZ$251,Z$2,FALSE)</f>
        <v>1824.223092</v>
      </c>
      <c r="AA27" s="53">
        <f>VLOOKUP($D27,Résultats!$B$2:$AZ$251,AA$2,FALSE)</f>
        <v>1961.406076</v>
      </c>
      <c r="AB27" s="53">
        <f>VLOOKUP($D27,Résultats!$B$2:$AZ$251,AB$2,FALSE)</f>
        <v>2096.2180680000001</v>
      </c>
      <c r="AC27" s="53">
        <f>VLOOKUP($D27,Résultats!$B$2:$AZ$251,AC$2,FALSE)</f>
        <v>2226.7151060000001</v>
      </c>
      <c r="AD27" s="53">
        <f>VLOOKUP($D27,Résultats!$B$2:$AZ$251,AD$2,FALSE)</f>
        <v>2356.4626939999998</v>
      </c>
      <c r="AE27" s="53">
        <f>VLOOKUP($D27,Résultats!$B$2:$AZ$251,AE$2,FALSE)</f>
        <v>2479.1293190000001</v>
      </c>
      <c r="AF27" s="53">
        <f>VLOOKUP($D27,Résultats!$B$2:$AZ$251,AF$2,FALSE)</f>
        <v>2592.7252659999999</v>
      </c>
      <c r="AG27" s="53">
        <f>VLOOKUP($D27,Résultats!$B$2:$AZ$251,AG$2,FALSE)</f>
        <v>2697.4597650000001</v>
      </c>
      <c r="AH27" s="53">
        <f>VLOOKUP($D27,Résultats!$B$2:$AZ$251,AH$2,FALSE)</f>
        <v>2792.5921170000001</v>
      </c>
      <c r="AI27" s="53">
        <f>VLOOKUP($D27,Résultats!$B$2:$AZ$251,AI$2,FALSE)</f>
        <v>2878.1465669999998</v>
      </c>
      <c r="AJ27" s="53">
        <f>VLOOKUP($D27,Résultats!$B$2:$AZ$251,AJ$2,FALSE)</f>
        <v>2955.8519209999999</v>
      </c>
      <c r="AK27" s="53">
        <f>VLOOKUP($D27,Résultats!$B$2:$AZ$251,AK$2,FALSE)</f>
        <v>3026.0674749999998</v>
      </c>
      <c r="AL27" s="53">
        <f>VLOOKUP($D27,Résultats!$B$2:$AZ$251,AL$2,FALSE)</f>
        <v>3089.3892839999999</v>
      </c>
      <c r="AM27" s="213">
        <f>VLOOKUP($D27,Résultats!$B$2:$AZ$251,AM$2,FALSE)</f>
        <v>3148.9649709999999</v>
      </c>
    </row>
    <row r="28" spans="1:39" x14ac:dyDescent="0.25">
      <c r="C28" s="218" t="s">
        <v>27</v>
      </c>
      <c r="D28" s="54" t="s">
        <v>159</v>
      </c>
      <c r="E28" s="25">
        <f>VLOOKUP($D28,Résultats!$B$2:$AZ$251,E$2,FALSE)</f>
        <v>5.3014737799999996E-3</v>
      </c>
      <c r="F28" s="25">
        <f>VLOOKUP($D28,Résultats!$B$2:$AZ$251,F$2,FALSE)</f>
        <v>0.52185326799999998</v>
      </c>
      <c r="G28" s="25">
        <f>VLOOKUP($D28,Résultats!$B$2:$AZ$251,G$2,FALSE)</f>
        <v>1.245331899</v>
      </c>
      <c r="H28" s="25">
        <f>VLOOKUP($D28,Résultats!$B$2:$AZ$251,H$2,FALSE)</f>
        <v>1.621588848</v>
      </c>
      <c r="I28" s="25">
        <f>VLOOKUP($D28,Résultats!$B$2:$AZ$251,I$2,FALSE)</f>
        <v>3.4277480740000001</v>
      </c>
      <c r="J28" s="25">
        <f>VLOOKUP($D28,Résultats!$B$2:$AZ$251,J$2,FALSE)</f>
        <v>6.5354435259999999</v>
      </c>
      <c r="K28" s="25">
        <f>VLOOKUP($D28,Résultats!$B$2:$AZ$251,K$2,FALSE)</f>
        <v>11.89641355</v>
      </c>
      <c r="L28" s="25">
        <f>VLOOKUP($D28,Résultats!$B$2:$AZ$251,L$2,FALSE)</f>
        <v>14.58685835</v>
      </c>
      <c r="M28" s="25">
        <f>VLOOKUP($D28,Résultats!$B$2:$AZ$251,M$2,FALSE)</f>
        <v>17.66908883</v>
      </c>
      <c r="N28" s="25">
        <f>VLOOKUP($D28,Résultats!$B$2:$AZ$251,N$2,FALSE)</f>
        <v>21.376846839999999</v>
      </c>
      <c r="O28" s="25">
        <f>VLOOKUP($D28,Résultats!$B$2:$AZ$251,O$2,FALSE)</f>
        <v>26.521804110000001</v>
      </c>
      <c r="P28" s="25">
        <f>VLOOKUP($D28,Résultats!$B$2:$AZ$251,P$2,FALSE)</f>
        <v>32.675452030000002</v>
      </c>
      <c r="Q28" s="25">
        <f>VLOOKUP($D28,Résultats!$B$2:$AZ$251,Q$2,FALSE)</f>
        <v>39.809366310000001</v>
      </c>
      <c r="R28" s="25">
        <f>VLOOKUP($D28,Résultats!$B$2:$AZ$251,R$2,FALSE)</f>
        <v>47.908260560000002</v>
      </c>
      <c r="S28" s="25">
        <f>VLOOKUP($D28,Résultats!$B$2:$AZ$251,S$2,FALSE)</f>
        <v>57.024160119999998</v>
      </c>
      <c r="T28" s="25">
        <f>VLOOKUP($D28,Résultats!$B$2:$AZ$251,T$2,FALSE)</f>
        <v>67.085568050000006</v>
      </c>
      <c r="U28" s="25">
        <f>VLOOKUP($D28,Résultats!$B$2:$AZ$251,U$2,FALSE)</f>
        <v>78.153693959999998</v>
      </c>
      <c r="V28" s="25">
        <f>VLOOKUP($D28,Résultats!$B$2:$AZ$251,V$2,FALSE)</f>
        <v>90.227720930000004</v>
      </c>
      <c r="W28" s="25">
        <f>VLOOKUP($D28,Résultats!$B$2:$AZ$251,W$2,FALSE)</f>
        <v>103.29976449999999</v>
      </c>
      <c r="X28" s="25">
        <f>VLOOKUP($D28,Résultats!$B$2:$AZ$251,X$2,FALSE)</f>
        <v>117.3585908</v>
      </c>
      <c r="Y28" s="25">
        <f>VLOOKUP($D28,Résultats!$B$2:$AZ$251,Y$2,FALSE)</f>
        <v>132.18490059999999</v>
      </c>
      <c r="Z28" s="25">
        <f>VLOOKUP($D28,Résultats!$B$2:$AZ$251,Z$2,FALSE)</f>
        <v>147.8155093</v>
      </c>
      <c r="AA28" s="25">
        <f>VLOOKUP($D28,Résultats!$B$2:$AZ$251,AA$2,FALSE)</f>
        <v>164.11874990000001</v>
      </c>
      <c r="AB28" s="25">
        <f>VLOOKUP($D28,Résultats!$B$2:$AZ$251,AB$2,FALSE)</f>
        <v>180.97220970000001</v>
      </c>
      <c r="AC28" s="25">
        <f>VLOOKUP($D28,Résultats!$B$2:$AZ$251,AC$2,FALSE)</f>
        <v>198.20113570000001</v>
      </c>
      <c r="AD28" s="25">
        <f>VLOOKUP($D28,Résultats!$B$2:$AZ$251,AD$2,FALSE)</f>
        <v>216.11892180000001</v>
      </c>
      <c r="AE28" s="25">
        <f>VLOOKUP($D28,Résultats!$B$2:$AZ$251,AE$2,FALSE)</f>
        <v>234.13950449999999</v>
      </c>
      <c r="AF28" s="25">
        <f>VLOOKUP($D28,Résultats!$B$2:$AZ$251,AF$2,FALSE)</f>
        <v>252.0392027</v>
      </c>
      <c r="AG28" s="25">
        <f>VLOOKUP($D28,Résultats!$B$2:$AZ$251,AG$2,FALSE)</f>
        <v>269.79707819999999</v>
      </c>
      <c r="AH28" s="25">
        <f>VLOOKUP($D28,Résultats!$B$2:$AZ$251,AH$2,FALSE)</f>
        <v>287.29115330000002</v>
      </c>
      <c r="AI28" s="25">
        <f>VLOOKUP($D28,Résultats!$B$2:$AZ$251,AI$2,FALSE)</f>
        <v>304.47409019999998</v>
      </c>
      <c r="AJ28" s="25">
        <f>VLOOKUP($D28,Résultats!$B$2:$AZ$251,AJ$2,FALSE)</f>
        <v>321.47759589999998</v>
      </c>
      <c r="AK28" s="25">
        <f>VLOOKUP($D28,Résultats!$B$2:$AZ$251,AK$2,FALSE)</f>
        <v>338.2942577</v>
      </c>
      <c r="AL28" s="25">
        <f>VLOOKUP($D28,Résultats!$B$2:$AZ$251,AL$2,FALSE)</f>
        <v>354.94563909999999</v>
      </c>
      <c r="AM28" s="102">
        <f>VLOOKUP($D28,Résultats!$B$2:$AZ$251,AM$2,FALSE)</f>
        <v>371.77084079999997</v>
      </c>
    </row>
    <row r="29" spans="1:39" x14ac:dyDescent="0.25">
      <c r="C29" s="218" t="s">
        <v>28</v>
      </c>
      <c r="D29" s="54" t="s">
        <v>160</v>
      </c>
      <c r="E29" s="25">
        <f>VLOOKUP($D29,Résultats!$B$2:$AZ$251,E$2,FALSE)</f>
        <v>1.21526091E-2</v>
      </c>
      <c r="F29" s="25">
        <f>VLOOKUP($D29,Résultats!$B$2:$AZ$251,F$2,FALSE)</f>
        <v>0.4257743302</v>
      </c>
      <c r="G29" s="25">
        <f>VLOOKUP($D29,Résultats!$B$2:$AZ$251,G$2,FALSE)</f>
        <v>0.93798446950000003</v>
      </c>
      <c r="H29" s="25">
        <f>VLOOKUP($D29,Résultats!$B$2:$AZ$251,H$2,FALSE)</f>
        <v>1.1927448389999999</v>
      </c>
      <c r="I29" s="25">
        <f>VLOOKUP($D29,Résultats!$B$2:$AZ$251,I$2,FALSE)</f>
        <v>2.4681992880000001</v>
      </c>
      <c r="J29" s="25">
        <f>VLOOKUP($D29,Résultats!$B$2:$AZ$251,J$2,FALSE)</f>
        <v>4.6080522679999998</v>
      </c>
      <c r="K29" s="25">
        <f>VLOOKUP($D29,Résultats!$B$2:$AZ$251,K$2,FALSE)</f>
        <v>8.2173057729999996</v>
      </c>
      <c r="L29" s="25">
        <f>VLOOKUP($D29,Résultats!$B$2:$AZ$251,L$2,FALSE)</f>
        <v>9.876918302</v>
      </c>
      <c r="M29" s="25">
        <f>VLOOKUP($D29,Résultats!$B$2:$AZ$251,M$2,FALSE)</f>
        <v>11.736168320000001</v>
      </c>
      <c r="N29" s="25">
        <f>VLOOKUP($D29,Résultats!$B$2:$AZ$251,N$2,FALSE)</f>
        <v>13.939060749999999</v>
      </c>
      <c r="O29" s="25">
        <f>VLOOKUP($D29,Résultats!$B$2:$AZ$251,O$2,FALSE)</f>
        <v>16.996190859999999</v>
      </c>
      <c r="P29" s="25">
        <f>VLOOKUP($D29,Résultats!$B$2:$AZ$251,P$2,FALSE)</f>
        <v>20.6026594</v>
      </c>
      <c r="Q29" s="25">
        <f>VLOOKUP($D29,Résultats!$B$2:$AZ$251,Q$2,FALSE)</f>
        <v>24.7237416</v>
      </c>
      <c r="R29" s="25">
        <f>VLOOKUP($D29,Résultats!$B$2:$AZ$251,R$2,FALSE)</f>
        <v>29.3352352</v>
      </c>
      <c r="S29" s="25">
        <f>VLOOKUP($D29,Résultats!$B$2:$AZ$251,S$2,FALSE)</f>
        <v>34.455112249999999</v>
      </c>
      <c r="T29" s="25">
        <f>VLOOKUP($D29,Résultats!$B$2:$AZ$251,T$2,FALSE)</f>
        <v>40.025105330000002</v>
      </c>
      <c r="U29" s="25">
        <f>VLOOKUP($D29,Résultats!$B$2:$AZ$251,U$2,FALSE)</f>
        <v>46.068203480000001</v>
      </c>
      <c r="V29" s="25">
        <f>VLOOKUP($D29,Résultats!$B$2:$AZ$251,V$2,FALSE)</f>
        <v>52.568806389999999</v>
      </c>
      <c r="W29" s="25">
        <f>VLOOKUP($D29,Résultats!$B$2:$AZ$251,W$2,FALSE)</f>
        <v>59.507138599999998</v>
      </c>
      <c r="X29" s="25">
        <f>VLOOKUP($D29,Résultats!$B$2:$AZ$251,X$2,FALSE)</f>
        <v>66.861181569999999</v>
      </c>
      <c r="Y29" s="25">
        <f>VLOOKUP($D29,Résultats!$B$2:$AZ$251,Y$2,FALSE)</f>
        <v>74.492347440000003</v>
      </c>
      <c r="Z29" s="25">
        <f>VLOOKUP($D29,Résultats!$B$2:$AZ$251,Z$2,FALSE)</f>
        <v>82.410724610000003</v>
      </c>
      <c r="AA29" s="25">
        <f>VLOOKUP($D29,Résultats!$B$2:$AZ$251,AA$2,FALSE)</f>
        <v>90.530276470000004</v>
      </c>
      <c r="AB29" s="25">
        <f>VLOOKUP($D29,Résultats!$B$2:$AZ$251,AB$2,FALSE)</f>
        <v>98.773730380000003</v>
      </c>
      <c r="AC29" s="25">
        <f>VLOOKUP($D29,Résultats!$B$2:$AZ$251,AC$2,FALSE)</f>
        <v>107.0378195</v>
      </c>
      <c r="AD29" s="25">
        <f>VLOOKUP($D29,Résultats!$B$2:$AZ$251,AD$2,FALSE)</f>
        <v>115.48311390000001</v>
      </c>
      <c r="AE29" s="25">
        <f>VLOOKUP($D29,Résultats!$B$2:$AZ$251,AE$2,FALSE)</f>
        <v>123.7878814</v>
      </c>
      <c r="AF29" s="25">
        <f>VLOOKUP($D29,Résultats!$B$2:$AZ$251,AF$2,FALSE)</f>
        <v>131.83094019999999</v>
      </c>
      <c r="AG29" s="25">
        <f>VLOOKUP($D29,Résultats!$B$2:$AZ$251,AG$2,FALSE)</f>
        <v>139.59941169999999</v>
      </c>
      <c r="AH29" s="25">
        <f>VLOOKUP($D29,Résultats!$B$2:$AZ$251,AH$2,FALSE)</f>
        <v>147.0295381</v>
      </c>
      <c r="AI29" s="25">
        <f>VLOOKUP($D29,Résultats!$B$2:$AZ$251,AI$2,FALSE)</f>
        <v>154.09686830000001</v>
      </c>
      <c r="AJ29" s="25">
        <f>VLOOKUP($D29,Résultats!$B$2:$AZ$251,AJ$2,FALSE)</f>
        <v>160.8681435</v>
      </c>
      <c r="AK29" s="25">
        <f>VLOOKUP($D29,Résultats!$B$2:$AZ$251,AK$2,FALSE)</f>
        <v>167.33890640000001</v>
      </c>
      <c r="AL29" s="25">
        <f>VLOOKUP($D29,Résultats!$B$2:$AZ$251,AL$2,FALSE)</f>
        <v>173.51891090000001</v>
      </c>
      <c r="AM29" s="102">
        <f>VLOOKUP($D29,Résultats!$B$2:$AZ$251,AM$2,FALSE)</f>
        <v>179.56820099999999</v>
      </c>
    </row>
    <row r="30" spans="1:39" x14ac:dyDescent="0.25">
      <c r="C30" s="218" t="s">
        <v>29</v>
      </c>
      <c r="D30" s="54" t="s">
        <v>161</v>
      </c>
      <c r="E30" s="25">
        <f>VLOOKUP($D30,Résultats!$B$2:$AZ$251,E$2,FALSE)</f>
        <v>4.9752292400000002E-2</v>
      </c>
      <c r="F30" s="25">
        <f>VLOOKUP($D30,Résultats!$B$2:$AZ$251,F$2,FALSE)</f>
        <v>0.71810719619999996</v>
      </c>
      <c r="G30" s="25">
        <f>VLOOKUP($D30,Résultats!$B$2:$AZ$251,G$2,FALSE)</f>
        <v>1.329142375</v>
      </c>
      <c r="H30" s="25">
        <f>VLOOKUP($D30,Résultats!$B$2:$AZ$251,H$2,FALSE)</f>
        <v>1.595282023</v>
      </c>
      <c r="I30" s="25">
        <f>VLOOKUP($D30,Résultats!$B$2:$AZ$251,I$2,FALSE)</f>
        <v>3.1269072059999998</v>
      </c>
      <c r="J30" s="25">
        <f>VLOOKUP($D30,Résultats!$B$2:$AZ$251,J$2,FALSE)</f>
        <v>5.5203832909999999</v>
      </c>
      <c r="K30" s="25">
        <f>VLOOKUP($D30,Résultats!$B$2:$AZ$251,K$2,FALSE)</f>
        <v>9.299817032</v>
      </c>
      <c r="L30" s="25">
        <f>VLOOKUP($D30,Résultats!$B$2:$AZ$251,L$2,FALSE)</f>
        <v>10.55677801</v>
      </c>
      <c r="M30" s="25">
        <f>VLOOKUP($D30,Résultats!$B$2:$AZ$251,M$2,FALSE)</f>
        <v>11.8485829</v>
      </c>
      <c r="N30" s="25">
        <f>VLOOKUP($D30,Résultats!$B$2:$AZ$251,N$2,FALSE)</f>
        <v>13.29940702</v>
      </c>
      <c r="O30" s="25">
        <f>VLOOKUP($D30,Résultats!$B$2:$AZ$251,O$2,FALSE)</f>
        <v>15.354461300000001</v>
      </c>
      <c r="P30" s="25">
        <f>VLOOKUP($D30,Résultats!$B$2:$AZ$251,P$2,FALSE)</f>
        <v>17.663884190000001</v>
      </c>
      <c r="Q30" s="25">
        <f>VLOOKUP($D30,Résultats!$B$2:$AZ$251,Q$2,FALSE)</f>
        <v>20.165028320000001</v>
      </c>
      <c r="R30" s="25">
        <f>VLOOKUP($D30,Résultats!$B$2:$AZ$251,R$2,FALSE)</f>
        <v>22.811840419999999</v>
      </c>
      <c r="S30" s="25">
        <f>VLOOKUP($D30,Résultats!$B$2:$AZ$251,S$2,FALSE)</f>
        <v>25.594795009999999</v>
      </c>
      <c r="T30" s="25">
        <f>VLOOKUP($D30,Résultats!$B$2:$AZ$251,T$2,FALSE)</f>
        <v>28.444753259999999</v>
      </c>
      <c r="U30" s="25">
        <f>VLOOKUP($D30,Résultats!$B$2:$AZ$251,U$2,FALSE)</f>
        <v>31.357157569999998</v>
      </c>
      <c r="V30" s="25">
        <f>VLOOKUP($D30,Résultats!$B$2:$AZ$251,V$2,FALSE)</f>
        <v>34.297465099999997</v>
      </c>
      <c r="W30" s="25">
        <f>VLOOKUP($D30,Résultats!$B$2:$AZ$251,W$2,FALSE)</f>
        <v>37.229883319999999</v>
      </c>
      <c r="X30" s="25">
        <f>VLOOKUP($D30,Résultats!$B$2:$AZ$251,X$2,FALSE)</f>
        <v>40.118098660000001</v>
      </c>
      <c r="Y30" s="25">
        <f>VLOOKUP($D30,Résultats!$B$2:$AZ$251,Y$2,FALSE)</f>
        <v>42.861915099999997</v>
      </c>
      <c r="Z30" s="25">
        <f>VLOOKUP($D30,Résultats!$B$2:$AZ$251,Z$2,FALSE)</f>
        <v>45.457637519999999</v>
      </c>
      <c r="AA30" s="25">
        <f>VLOOKUP($D30,Résultats!$B$2:$AZ$251,AA$2,FALSE)</f>
        <v>47.844517330000002</v>
      </c>
      <c r="AB30" s="25">
        <f>VLOOKUP($D30,Résultats!$B$2:$AZ$251,AB$2,FALSE)</f>
        <v>49.975425899999998</v>
      </c>
      <c r="AC30" s="25">
        <f>VLOOKUP($D30,Résultats!$B$2:$AZ$251,AC$2,FALSE)</f>
        <v>51.796156600000003</v>
      </c>
      <c r="AD30" s="25">
        <f>VLOOKUP($D30,Résultats!$B$2:$AZ$251,AD$2,FALSE)</f>
        <v>53.381183280000002</v>
      </c>
      <c r="AE30" s="25">
        <f>VLOOKUP($D30,Résultats!$B$2:$AZ$251,AE$2,FALSE)</f>
        <v>54.579055580000002</v>
      </c>
      <c r="AF30" s="25">
        <f>VLOOKUP($D30,Résultats!$B$2:$AZ$251,AF$2,FALSE)</f>
        <v>55.345219899999996</v>
      </c>
      <c r="AG30" s="25">
        <f>VLOOKUP($D30,Résultats!$B$2:$AZ$251,AG$2,FALSE)</f>
        <v>55.685162679999998</v>
      </c>
      <c r="AH30" s="25">
        <f>VLOOKUP($D30,Résultats!$B$2:$AZ$251,AH$2,FALSE)</f>
        <v>55.586804960000002</v>
      </c>
      <c r="AI30" s="25">
        <f>VLOOKUP($D30,Résultats!$B$2:$AZ$251,AI$2,FALSE)</f>
        <v>55.054968930000001</v>
      </c>
      <c r="AJ30" s="25">
        <f>VLOOKUP($D30,Résultats!$B$2:$AZ$251,AJ$2,FALSE)</f>
        <v>54.128071120000001</v>
      </c>
      <c r="AK30" s="25">
        <f>VLOOKUP($D30,Résultats!$B$2:$AZ$251,AK$2,FALSE)</f>
        <v>52.817492119999997</v>
      </c>
      <c r="AL30" s="25">
        <f>VLOOKUP($D30,Résultats!$B$2:$AZ$251,AL$2,FALSE)</f>
        <v>51.138763449999999</v>
      </c>
      <c r="AM30" s="102">
        <f>VLOOKUP($D30,Résultats!$B$2:$AZ$251,AM$2,FALSE)</f>
        <v>49.143079389999997</v>
      </c>
    </row>
    <row r="31" spans="1:39" x14ac:dyDescent="0.25">
      <c r="C31" s="218" t="s">
        <v>30</v>
      </c>
      <c r="D31" s="54" t="s">
        <v>162</v>
      </c>
      <c r="E31" s="25">
        <f>VLOOKUP($D31,Résultats!$B$2:$AZ$251,E$2,FALSE)</f>
        <v>1.1687710650000001</v>
      </c>
      <c r="F31" s="25">
        <f>VLOOKUP($D31,Résultats!$B$2:$AZ$251,F$2,FALSE)</f>
        <v>15.69615615</v>
      </c>
      <c r="G31" s="25">
        <f>VLOOKUP($D31,Résultats!$B$2:$AZ$251,G$2,FALSE)</f>
        <v>28.693293969999999</v>
      </c>
      <c r="H31" s="25">
        <f>VLOOKUP($D31,Résultats!$B$2:$AZ$251,H$2,FALSE)</f>
        <v>34.332662450000001</v>
      </c>
      <c r="I31" s="25">
        <f>VLOOKUP($D31,Résultats!$B$2:$AZ$251,I$2,FALSE)</f>
        <v>67.145617470000005</v>
      </c>
      <c r="J31" s="25">
        <f>VLOOKUP($D31,Résultats!$B$2:$AZ$251,J$2,FALSE)</f>
        <v>118.3660017</v>
      </c>
      <c r="K31" s="25">
        <f>VLOOKUP($D31,Résultats!$B$2:$AZ$251,K$2,FALSE)</f>
        <v>199.30021009999999</v>
      </c>
      <c r="L31" s="25">
        <f>VLOOKUP($D31,Résultats!$B$2:$AZ$251,L$2,FALSE)</f>
        <v>226.38529940000001</v>
      </c>
      <c r="M31" s="25">
        <f>VLOOKUP($D31,Résultats!$B$2:$AZ$251,M$2,FALSE)</f>
        <v>254.59297770000001</v>
      </c>
      <c r="N31" s="25">
        <f>VLOOKUP($D31,Résultats!$B$2:$AZ$251,N$2,FALSE)</f>
        <v>286.75415379999998</v>
      </c>
      <c r="O31" s="25">
        <f>VLOOKUP($D31,Résultats!$B$2:$AZ$251,O$2,FALSE)</f>
        <v>332.68243269999999</v>
      </c>
      <c r="P31" s="25">
        <f>VLOOKUP($D31,Résultats!$B$2:$AZ$251,P$2,FALSE)</f>
        <v>385.10738930000002</v>
      </c>
      <c r="Q31" s="25">
        <f>VLOOKUP($D31,Résultats!$B$2:$AZ$251,Q$2,FALSE)</f>
        <v>442.92009830000001</v>
      </c>
      <c r="R31" s="25">
        <f>VLOOKUP($D31,Résultats!$B$2:$AZ$251,R$2,FALSE)</f>
        <v>505.36204370000002</v>
      </c>
      <c r="S31" s="25">
        <f>VLOOKUP($D31,Résultats!$B$2:$AZ$251,S$2,FALSE)</f>
        <v>572.47836959999995</v>
      </c>
      <c r="T31" s="25">
        <f>VLOOKUP($D31,Résultats!$B$2:$AZ$251,T$2,FALSE)</f>
        <v>643.00622329999999</v>
      </c>
      <c r="U31" s="25">
        <f>VLOOKUP($D31,Résultats!$B$2:$AZ$251,U$2,FALSE)</f>
        <v>717.1198713</v>
      </c>
      <c r="V31" s="25">
        <f>VLOOKUP($D31,Résultats!$B$2:$AZ$251,V$2,FALSE)</f>
        <v>794.34388639999997</v>
      </c>
      <c r="W31" s="25">
        <f>VLOOKUP($D31,Résultats!$B$2:$AZ$251,W$2,FALSE)</f>
        <v>874.17998269999998</v>
      </c>
      <c r="X31" s="25">
        <f>VLOOKUP($D31,Résultats!$B$2:$AZ$251,X$2,FALSE)</f>
        <v>956.12731659999997</v>
      </c>
      <c r="Y31" s="25">
        <f>VLOOKUP($D31,Résultats!$B$2:$AZ$251,Y$2,FALSE)</f>
        <v>1038.124892</v>
      </c>
      <c r="Z31" s="25">
        <f>VLOOKUP($D31,Résultats!$B$2:$AZ$251,Z$2,FALSE)</f>
        <v>1120.354448</v>
      </c>
      <c r="AA31" s="25">
        <f>VLOOKUP($D31,Résultats!$B$2:$AZ$251,AA$2,FALSE)</f>
        <v>1201.6386809999999</v>
      </c>
      <c r="AB31" s="25">
        <f>VLOOKUP($D31,Résultats!$B$2:$AZ$251,AB$2,FALSE)</f>
        <v>1281.049344</v>
      </c>
      <c r="AC31" s="25">
        <f>VLOOKUP($D31,Résultats!$B$2:$AZ$251,AC$2,FALSE)</f>
        <v>1357.4044120000001</v>
      </c>
      <c r="AD31" s="25">
        <f>VLOOKUP($D31,Résultats!$B$2:$AZ$251,AD$2,FALSE)</f>
        <v>1432.8818799999999</v>
      </c>
      <c r="AE31" s="25">
        <f>VLOOKUP($D31,Résultats!$B$2:$AZ$251,AE$2,FALSE)</f>
        <v>1503.637199</v>
      </c>
      <c r="AF31" s="25">
        <f>VLOOKUP($D31,Résultats!$B$2:$AZ$251,AF$2,FALSE)</f>
        <v>1568.4863499999999</v>
      </c>
      <c r="AG31" s="25">
        <f>VLOOKUP($D31,Résultats!$B$2:$AZ$251,AG$2,FALSE)</f>
        <v>1627.5819160000001</v>
      </c>
      <c r="AH31" s="25">
        <f>VLOOKUP($D31,Résultats!$B$2:$AZ$251,AH$2,FALSE)</f>
        <v>1680.506801</v>
      </c>
      <c r="AI31" s="25">
        <f>VLOOKUP($D31,Résultats!$B$2:$AZ$251,AI$2,FALSE)</f>
        <v>1727.3065839999999</v>
      </c>
      <c r="AJ31" s="25">
        <f>VLOOKUP($D31,Résultats!$B$2:$AZ$251,AJ$2,FALSE)</f>
        <v>1769.0506230000001</v>
      </c>
      <c r="AK31" s="25">
        <f>VLOOKUP($D31,Résultats!$B$2:$AZ$251,AK$2,FALSE)</f>
        <v>1805.983219</v>
      </c>
      <c r="AL31" s="25">
        <f>VLOOKUP($D31,Résultats!$B$2:$AZ$251,AL$2,FALSE)</f>
        <v>1838.4886409999999</v>
      </c>
      <c r="AM31" s="102">
        <f>VLOOKUP($D31,Résultats!$B$2:$AZ$251,AM$2,FALSE)</f>
        <v>1868.4562550000001</v>
      </c>
    </row>
    <row r="32" spans="1:39" x14ac:dyDescent="0.25">
      <c r="C32" s="218" t="s">
        <v>31</v>
      </c>
      <c r="D32" s="54" t="s">
        <v>163</v>
      </c>
      <c r="E32" s="25">
        <f>VLOOKUP($D32,Résultats!$B$2:$AZ$251,E$2,FALSE)</f>
        <v>0.46065729059999999</v>
      </c>
      <c r="F32" s="25">
        <f>VLOOKUP($D32,Résultats!$B$2:$AZ$251,F$2,FALSE)</f>
        <v>5.9529987560000004</v>
      </c>
      <c r="G32" s="25">
        <f>VLOOKUP($D32,Résultats!$B$2:$AZ$251,G$2,FALSE)</f>
        <v>10.738198880000001</v>
      </c>
      <c r="H32" s="25">
        <f>VLOOKUP($D32,Résultats!$B$2:$AZ$251,H$2,FALSE)</f>
        <v>12.784951599999999</v>
      </c>
      <c r="I32" s="25">
        <f>VLOOKUP($D32,Résultats!$B$2:$AZ$251,I$2,FALSE)</f>
        <v>24.881265419999998</v>
      </c>
      <c r="J32" s="25">
        <f>VLOOKUP($D32,Résultats!$B$2:$AZ$251,J$2,FALSE)</f>
        <v>43.628493550000002</v>
      </c>
      <c r="K32" s="25">
        <f>VLOOKUP($D32,Résultats!$B$2:$AZ$251,K$2,FALSE)</f>
        <v>73.044913919999999</v>
      </c>
      <c r="L32" s="25">
        <f>VLOOKUP($D32,Résultats!$B$2:$AZ$251,L$2,FALSE)</f>
        <v>82.480741710000004</v>
      </c>
      <c r="M32" s="25">
        <f>VLOOKUP($D32,Résultats!$B$2:$AZ$251,M$2,FALSE)</f>
        <v>92.190291639999998</v>
      </c>
      <c r="N32" s="25">
        <f>VLOOKUP($D32,Résultats!$B$2:$AZ$251,N$2,FALSE)</f>
        <v>103.1873703</v>
      </c>
      <c r="O32" s="25">
        <f>VLOOKUP($D32,Résultats!$B$2:$AZ$251,O$2,FALSE)</f>
        <v>118.9743524</v>
      </c>
      <c r="P32" s="25">
        <f>VLOOKUP($D32,Résultats!$B$2:$AZ$251,P$2,FALSE)</f>
        <v>136.8929445</v>
      </c>
      <c r="Q32" s="25">
        <f>VLOOKUP($D32,Résultats!$B$2:$AZ$251,Q$2,FALSE)</f>
        <v>156.52874080000001</v>
      </c>
      <c r="R32" s="25">
        <f>VLOOKUP($D32,Résultats!$B$2:$AZ$251,R$2,FALSE)</f>
        <v>177.59949879999999</v>
      </c>
      <c r="S32" s="25">
        <f>VLOOKUP($D32,Résultats!$B$2:$AZ$251,S$2,FALSE)</f>
        <v>200.10961660000001</v>
      </c>
      <c r="T32" s="25">
        <f>VLOOKUP($D32,Résultats!$B$2:$AZ$251,T$2,FALSE)</f>
        <v>223.60435799999999</v>
      </c>
      <c r="U32" s="25">
        <f>VLOOKUP($D32,Résultats!$B$2:$AZ$251,U$2,FALSE)</f>
        <v>248.1362168</v>
      </c>
      <c r="V32" s="25">
        <f>VLOOKUP($D32,Résultats!$B$2:$AZ$251,V$2,FALSE)</f>
        <v>273.53043989999998</v>
      </c>
      <c r="W32" s="25">
        <f>VLOOKUP($D32,Résultats!$B$2:$AZ$251,W$2,FALSE)</f>
        <v>299.60704930000003</v>
      </c>
      <c r="X32" s="25">
        <f>VLOOKUP($D32,Résultats!$B$2:$AZ$251,X$2,FALSE)</f>
        <v>326.18732849999998</v>
      </c>
      <c r="Y32" s="25">
        <f>VLOOKUP($D32,Résultats!$B$2:$AZ$251,Y$2,FALSE)</f>
        <v>352.5669863</v>
      </c>
      <c r="Z32" s="25">
        <f>VLOOKUP($D32,Résultats!$B$2:$AZ$251,Z$2,FALSE)</f>
        <v>378.81395780000003</v>
      </c>
      <c r="AA32" s="25">
        <f>VLOOKUP($D32,Résultats!$B$2:$AZ$251,AA$2,FALSE)</f>
        <v>404.5336471</v>
      </c>
      <c r="AB32" s="25">
        <f>VLOOKUP($D32,Résultats!$B$2:$AZ$251,AB$2,FALSE)</f>
        <v>429.42376919999998</v>
      </c>
      <c r="AC32" s="25">
        <f>VLOOKUP($D32,Résultats!$B$2:$AZ$251,AC$2,FALSE)</f>
        <v>453.10229440000001</v>
      </c>
      <c r="AD32" s="25">
        <f>VLOOKUP($D32,Résultats!$B$2:$AZ$251,AD$2,FALSE)</f>
        <v>476.3097267</v>
      </c>
      <c r="AE32" s="25">
        <f>VLOOKUP($D32,Résultats!$B$2:$AZ$251,AE$2,FALSE)</f>
        <v>497.78213729999999</v>
      </c>
      <c r="AF32" s="25">
        <f>VLOOKUP($D32,Résultats!$B$2:$AZ$251,AF$2,FALSE)</f>
        <v>517.15087270000004</v>
      </c>
      <c r="AG32" s="25">
        <f>VLOOKUP($D32,Résultats!$B$2:$AZ$251,AG$2,FALSE)</f>
        <v>534.49092459999997</v>
      </c>
      <c r="AH32" s="25">
        <f>VLOOKUP($D32,Résultats!$B$2:$AZ$251,AH$2,FALSE)</f>
        <v>549.69149110000001</v>
      </c>
      <c r="AI32" s="25">
        <f>VLOOKUP($D32,Résultats!$B$2:$AZ$251,AI$2,FALSE)</f>
        <v>562.79365989999997</v>
      </c>
      <c r="AJ32" s="25">
        <f>VLOOKUP($D32,Résultats!$B$2:$AZ$251,AJ$2,FALSE)</f>
        <v>574.17181389999996</v>
      </c>
      <c r="AK32" s="25">
        <f>VLOOKUP($D32,Résultats!$B$2:$AZ$251,AK$2,FALSE)</f>
        <v>583.92929449999997</v>
      </c>
      <c r="AL32" s="25">
        <f>VLOOKUP($D32,Résultats!$B$2:$AZ$251,AL$2,FALSE)</f>
        <v>592.21331410000005</v>
      </c>
      <c r="AM32" s="102">
        <f>VLOOKUP($D32,Résultats!$B$2:$AZ$251,AM$2,FALSE)</f>
        <v>599.64971019999996</v>
      </c>
    </row>
    <row r="33" spans="2:39" x14ac:dyDescent="0.25">
      <c r="C33" s="218" t="s">
        <v>32</v>
      </c>
      <c r="D33" s="54" t="s">
        <v>164</v>
      </c>
      <c r="E33" s="25">
        <f>VLOOKUP($D33,Résultats!$B$2:$AZ$251,E$2,FALSE)</f>
        <v>6.2802073999999996E-3</v>
      </c>
      <c r="F33" s="25">
        <f>VLOOKUP($D33,Résultats!$B$2:$AZ$251,F$2,FALSE)</f>
        <v>0</v>
      </c>
      <c r="G33" s="25">
        <f>VLOOKUP($D33,Résultats!$B$2:$AZ$251,G$2,FALSE)</f>
        <v>0</v>
      </c>
      <c r="H33" s="25">
        <f>VLOOKUP($D33,Résultats!$B$2:$AZ$251,H$2,FALSE)</f>
        <v>0</v>
      </c>
      <c r="I33" s="25">
        <f>VLOOKUP($D33,Résultats!$B$2:$AZ$251,I$2,FALSE)</f>
        <v>0</v>
      </c>
      <c r="J33" s="25">
        <f>VLOOKUP($D33,Résultats!$B$2:$AZ$251,J$2,FALSE)</f>
        <v>0</v>
      </c>
      <c r="K33" s="25">
        <f>VLOOKUP($D33,Résultats!$B$2:$AZ$251,K$2,FALSE)</f>
        <v>0</v>
      </c>
      <c r="L33" s="25">
        <f>VLOOKUP($D33,Résultats!$B$2:$AZ$251,L$2,FALSE)</f>
        <v>0</v>
      </c>
      <c r="M33" s="25">
        <f>VLOOKUP($D33,Résultats!$B$2:$AZ$251,M$2,FALSE)</f>
        <v>0</v>
      </c>
      <c r="N33" s="25">
        <f>VLOOKUP($D33,Résultats!$B$2:$AZ$251,N$2,FALSE)</f>
        <v>0</v>
      </c>
      <c r="O33" s="25">
        <f>VLOOKUP($D33,Résultats!$B$2:$AZ$251,O$2,FALSE)</f>
        <v>0</v>
      </c>
      <c r="P33" s="25">
        <f>VLOOKUP($D33,Résultats!$B$2:$AZ$251,P$2,FALSE)</f>
        <v>0</v>
      </c>
      <c r="Q33" s="25">
        <f>VLOOKUP($D33,Résultats!$B$2:$AZ$251,Q$2,FALSE)</f>
        <v>0</v>
      </c>
      <c r="R33" s="25">
        <f>VLOOKUP($D33,Résultats!$B$2:$AZ$251,R$2,FALSE)</f>
        <v>0</v>
      </c>
      <c r="S33" s="25">
        <f>VLOOKUP($D33,Résultats!$B$2:$AZ$251,S$2,FALSE)</f>
        <v>0</v>
      </c>
      <c r="T33" s="25">
        <f>VLOOKUP($D33,Résultats!$B$2:$AZ$251,T$2,FALSE)</f>
        <v>0</v>
      </c>
      <c r="U33" s="25">
        <f>VLOOKUP($D33,Résultats!$B$2:$AZ$251,U$2,FALSE)</f>
        <v>0</v>
      </c>
      <c r="V33" s="25">
        <f>VLOOKUP($D33,Résultats!$B$2:$AZ$251,V$2,FALSE)</f>
        <v>0</v>
      </c>
      <c r="W33" s="25">
        <f>VLOOKUP($D33,Résultats!$B$2:$AZ$251,W$2,FALSE)</f>
        <v>0</v>
      </c>
      <c r="X33" s="25">
        <f>VLOOKUP($D33,Résultats!$B$2:$AZ$251,X$2,FALSE)</f>
        <v>0</v>
      </c>
      <c r="Y33" s="25">
        <f>VLOOKUP($D33,Résultats!$B$2:$AZ$251,Y$2,FALSE)</f>
        <v>0</v>
      </c>
      <c r="Z33" s="25">
        <f>VLOOKUP($D33,Résultats!$B$2:$AZ$251,Z$2,FALSE)</f>
        <v>0</v>
      </c>
      <c r="AA33" s="25">
        <f>VLOOKUP($D33,Résultats!$B$2:$AZ$251,AA$2,FALSE)</f>
        <v>0</v>
      </c>
      <c r="AB33" s="25">
        <f>VLOOKUP($D33,Résultats!$B$2:$AZ$251,AB$2,FALSE)</f>
        <v>0</v>
      </c>
      <c r="AC33" s="25">
        <f>VLOOKUP($D33,Résultats!$B$2:$AZ$251,AC$2,FALSE)</f>
        <v>0</v>
      </c>
      <c r="AD33" s="25">
        <f>VLOOKUP($D33,Résultats!$B$2:$AZ$251,AD$2,FALSE)</f>
        <v>0</v>
      </c>
      <c r="AE33" s="25">
        <f>VLOOKUP($D33,Résultats!$B$2:$AZ$251,AE$2,FALSE)</f>
        <v>0</v>
      </c>
      <c r="AF33" s="25">
        <f>VLOOKUP($D33,Résultats!$B$2:$AZ$251,AF$2,FALSE)</f>
        <v>0</v>
      </c>
      <c r="AG33" s="25">
        <f>VLOOKUP($D33,Résultats!$B$2:$AZ$251,AG$2,FALSE)</f>
        <v>0</v>
      </c>
      <c r="AH33" s="25">
        <f>VLOOKUP($D33,Résultats!$B$2:$AZ$251,AH$2,FALSE)</f>
        <v>0</v>
      </c>
      <c r="AI33" s="25">
        <f>VLOOKUP($D33,Résultats!$B$2:$AZ$251,AI$2,FALSE)</f>
        <v>0</v>
      </c>
      <c r="AJ33" s="25">
        <f>VLOOKUP($D33,Résultats!$B$2:$AZ$251,AJ$2,FALSE)</f>
        <v>0</v>
      </c>
      <c r="AK33" s="25">
        <f>VLOOKUP($D33,Résultats!$B$2:$AZ$251,AK$2,FALSE)</f>
        <v>0</v>
      </c>
      <c r="AL33" s="25">
        <f>VLOOKUP($D33,Résultats!$B$2:$AZ$251,AL$2,FALSE)</f>
        <v>0</v>
      </c>
      <c r="AM33" s="102">
        <f>VLOOKUP($D33,Résultats!$B$2:$AZ$251,AM$2,FALSE)</f>
        <v>0</v>
      </c>
    </row>
    <row r="34" spans="2:39" x14ac:dyDescent="0.25">
      <c r="C34" s="218" t="s">
        <v>33</v>
      </c>
      <c r="D34" s="54" t="s">
        <v>165</v>
      </c>
      <c r="E34" s="55">
        <f>VLOOKUP($D34,Résultats!$B$2:$AZ$251,E$2,FALSE)</f>
        <v>7.7156833699999997E-2</v>
      </c>
      <c r="F34" s="55">
        <f>VLOOKUP($D34,Résultats!$B$2:$AZ$251,F$2,FALSE)</f>
        <v>0.8901600784</v>
      </c>
      <c r="G34" s="55">
        <f>VLOOKUP($D34,Résultats!$B$2:$AZ$251,G$2,FALSE)</f>
        <v>1.55624571</v>
      </c>
      <c r="H34" s="55">
        <f>VLOOKUP($D34,Résultats!$B$2:$AZ$251,H$2,FALSE)</f>
        <v>1.8333359520000001</v>
      </c>
      <c r="I34" s="55">
        <f>VLOOKUP($D34,Résultats!$B$2:$AZ$251,I$2,FALSE)</f>
        <v>3.5326963710000001</v>
      </c>
      <c r="J34" s="55">
        <f>VLOOKUP($D34,Résultats!$B$2:$AZ$251,J$2,FALSE)</f>
        <v>6.1322219489999998</v>
      </c>
      <c r="K34" s="55">
        <f>VLOOKUP($D34,Résultats!$B$2:$AZ$251,K$2,FALSE)</f>
        <v>10.164386199999999</v>
      </c>
      <c r="L34" s="55">
        <f>VLOOKUP($D34,Résultats!$B$2:$AZ$251,L$2,FALSE)</f>
        <v>11.36645994</v>
      </c>
      <c r="M34" s="55">
        <f>VLOOKUP($D34,Résultats!$B$2:$AZ$251,M$2,FALSE)</f>
        <v>12.588228859999999</v>
      </c>
      <c r="N34" s="55">
        <f>VLOOKUP($D34,Résultats!$B$2:$AZ$251,N$2,FALSE)</f>
        <v>13.970510429999999</v>
      </c>
      <c r="O34" s="55">
        <f>VLOOKUP($D34,Résultats!$B$2:$AZ$251,O$2,FALSE)</f>
        <v>15.98684111</v>
      </c>
      <c r="P34" s="55">
        <f>VLOOKUP($D34,Résultats!$B$2:$AZ$251,P$2,FALSE)</f>
        <v>18.27496232</v>
      </c>
      <c r="Q34" s="55">
        <f>VLOOKUP($D34,Résultats!$B$2:$AZ$251,Q$2,FALSE)</f>
        <v>20.781091849999999</v>
      </c>
      <c r="R34" s="55">
        <f>VLOOKUP($D34,Résultats!$B$2:$AZ$251,R$2,FALSE)</f>
        <v>23.47001526</v>
      </c>
      <c r="S34" s="55">
        <f>VLOOKUP($D34,Résultats!$B$2:$AZ$251,S$2,FALSE)</f>
        <v>26.34476025</v>
      </c>
      <c r="T34" s="55">
        <f>VLOOKUP($D34,Résultats!$B$2:$AZ$251,T$2,FALSE)</f>
        <v>29.347699670000001</v>
      </c>
      <c r="U34" s="55">
        <f>VLOOKUP($D34,Résultats!$B$2:$AZ$251,U$2,FALSE)</f>
        <v>32.488447270000002</v>
      </c>
      <c r="V34" s="55">
        <f>VLOOKUP($D34,Résultats!$B$2:$AZ$251,V$2,FALSE)</f>
        <v>35.74671987</v>
      </c>
      <c r="W34" s="55">
        <f>VLOOKUP($D34,Résultats!$B$2:$AZ$251,W$2,FALSE)</f>
        <v>39.101782900000003</v>
      </c>
      <c r="X34" s="55">
        <f>VLOOKUP($D34,Résultats!$B$2:$AZ$251,X$2,FALSE)</f>
        <v>42.533225049999999</v>
      </c>
      <c r="Y34" s="55">
        <f>VLOOKUP($D34,Résultats!$B$2:$AZ$251,Y$2,FALSE)</f>
        <v>45.952277100000003</v>
      </c>
      <c r="Z34" s="55">
        <f>VLOOKUP($D34,Résultats!$B$2:$AZ$251,Z$2,FALSE)</f>
        <v>49.370814529999997</v>
      </c>
      <c r="AA34" s="55">
        <f>VLOOKUP($D34,Résultats!$B$2:$AZ$251,AA$2,FALSE)</f>
        <v>52.74020402</v>
      </c>
      <c r="AB34" s="55">
        <f>VLOOKUP($D34,Résultats!$B$2:$AZ$251,AB$2,FALSE)</f>
        <v>56.02358959</v>
      </c>
      <c r="AC34" s="55">
        <f>VLOOKUP($D34,Résultats!$B$2:$AZ$251,AC$2,FALSE)</f>
        <v>59.173288220000003</v>
      </c>
      <c r="AD34" s="55">
        <f>VLOOKUP($D34,Résultats!$B$2:$AZ$251,AD$2,FALSE)</f>
        <v>62.287868590000002</v>
      </c>
      <c r="AE34" s="55">
        <f>VLOOKUP($D34,Résultats!$B$2:$AZ$251,AE$2,FALSE)</f>
        <v>65.203541610000002</v>
      </c>
      <c r="AF34" s="55">
        <f>VLOOKUP($D34,Résultats!$B$2:$AZ$251,AF$2,FALSE)</f>
        <v>67.872679750000003</v>
      </c>
      <c r="AG34" s="55">
        <f>VLOOKUP($D34,Résultats!$B$2:$AZ$251,AG$2,FALSE)</f>
        <v>70.305271090000005</v>
      </c>
      <c r="AH34" s="55">
        <f>VLOOKUP($D34,Résultats!$B$2:$AZ$251,AH$2,FALSE)</f>
        <v>72.486328850000007</v>
      </c>
      <c r="AI34" s="55">
        <f>VLOOKUP($D34,Résultats!$B$2:$AZ$251,AI$2,FALSE)</f>
        <v>74.420395830000004</v>
      </c>
      <c r="AJ34" s="55">
        <f>VLOOKUP($D34,Résultats!$B$2:$AZ$251,AJ$2,FALSE)</f>
        <v>76.155673680000007</v>
      </c>
      <c r="AK34" s="55">
        <f>VLOOKUP($D34,Résultats!$B$2:$AZ$251,AK$2,FALSE)</f>
        <v>77.704306059999894</v>
      </c>
      <c r="AL34" s="55">
        <f>VLOOKUP($D34,Résultats!$B$2:$AZ$251,AL$2,FALSE)</f>
        <v>79.084015930000007</v>
      </c>
      <c r="AM34" s="214">
        <f>VLOOKUP($D34,Résultats!$B$2:$AZ$251,AM$2,FALSE)</f>
        <v>80.376884160000003</v>
      </c>
    </row>
    <row r="35" spans="2:39" x14ac:dyDescent="0.25">
      <c r="C35" s="217" t="s">
        <v>46</v>
      </c>
      <c r="D35" s="52" t="s">
        <v>150</v>
      </c>
      <c r="E35" s="53">
        <f>VLOOKUP($D35,Résultats!$B$2:$AZ$251,E$2,FALSE)</f>
        <v>2371.219928</v>
      </c>
      <c r="F35" s="53">
        <f>VLOOKUP($D35,Résultats!$B$2:$AZ$251,F$2,FALSE)</f>
        <v>2734.995758</v>
      </c>
      <c r="G35" s="53">
        <f>VLOOKUP($D35,Résultats!$B$2:$AZ$251,G$2,FALSE)</f>
        <v>2711.1374449999998</v>
      </c>
      <c r="H35" s="53">
        <f>VLOOKUP($D35,Résultats!$B$2:$AZ$251,H$2,FALSE)</f>
        <v>2690.151621</v>
      </c>
      <c r="I35" s="53">
        <f>VLOOKUP($D35,Résultats!$B$2:$AZ$251,I$2,FALSE)</f>
        <v>2898.0921250000001</v>
      </c>
      <c r="J35" s="53">
        <f>VLOOKUP($D35,Résultats!$B$2:$AZ$251,J$2,FALSE)</f>
        <v>2803.2204710000001</v>
      </c>
      <c r="K35" s="53">
        <f>VLOOKUP($D35,Résultats!$B$2:$AZ$251,K$2,FALSE)</f>
        <v>2566.2048629999999</v>
      </c>
      <c r="L35" s="53">
        <f>VLOOKUP($D35,Résultats!$B$2:$AZ$251,L$2,FALSE)</f>
        <v>2488.6781139999998</v>
      </c>
      <c r="M35" s="53">
        <f>VLOOKUP($D35,Résultats!$B$2:$AZ$251,M$2,FALSE)</f>
        <v>2389.0696429999998</v>
      </c>
      <c r="N35" s="53">
        <f>VLOOKUP($D35,Résultats!$B$2:$AZ$251,N$2,FALSE)</f>
        <v>2296.3264250000002</v>
      </c>
      <c r="O35" s="53">
        <f>VLOOKUP($D35,Résultats!$B$2:$AZ$251,O$2,FALSE)</f>
        <v>2272.4967830000001</v>
      </c>
      <c r="P35" s="53">
        <f>VLOOKUP($D35,Résultats!$B$2:$AZ$251,P$2,FALSE)</f>
        <v>2242.6361619999998</v>
      </c>
      <c r="Q35" s="53">
        <f>VLOOKUP($D35,Résultats!$B$2:$AZ$251,Q$2,FALSE)</f>
        <v>2197.4114399999999</v>
      </c>
      <c r="R35" s="53">
        <f>VLOOKUP($D35,Résultats!$B$2:$AZ$251,R$2,FALSE)</f>
        <v>2134.329491</v>
      </c>
      <c r="S35" s="53">
        <f>VLOOKUP($D35,Résultats!$B$2:$AZ$251,S$2,FALSE)</f>
        <v>2056.4430090000001</v>
      </c>
      <c r="T35" s="53">
        <f>VLOOKUP($D35,Résultats!$B$2:$AZ$251,T$2,FALSE)</f>
        <v>1962.752581</v>
      </c>
      <c r="U35" s="53">
        <f>VLOOKUP($D35,Résultats!$B$2:$AZ$251,U$2,FALSE)</f>
        <v>1858.2191789999999</v>
      </c>
      <c r="V35" s="53">
        <f>VLOOKUP($D35,Résultats!$B$2:$AZ$251,V$2,FALSE)</f>
        <v>1745.430083</v>
      </c>
      <c r="W35" s="53">
        <f>VLOOKUP($D35,Résultats!$B$2:$AZ$251,W$2,FALSE)</f>
        <v>1627.018343</v>
      </c>
      <c r="X35" s="53">
        <f>VLOOKUP($D35,Résultats!$B$2:$AZ$251,X$2,FALSE)</f>
        <v>1505.5455509999999</v>
      </c>
      <c r="Y35" s="53">
        <f>VLOOKUP($D35,Résultats!$B$2:$AZ$251,Y$2,FALSE)</f>
        <v>1381.2990199999999</v>
      </c>
      <c r="Z35" s="53">
        <f>VLOOKUP($D35,Résultats!$B$2:$AZ$251,Z$2,FALSE)</f>
        <v>1258.105413</v>
      </c>
      <c r="AA35" s="53">
        <f>VLOOKUP($D35,Résultats!$B$2:$AZ$251,AA$2,FALSE)</f>
        <v>1137.424919</v>
      </c>
      <c r="AB35" s="53">
        <f>VLOOKUP($D35,Résultats!$B$2:$AZ$251,AB$2,FALSE)</f>
        <v>1020.874387</v>
      </c>
      <c r="AC35" s="53">
        <f>VLOOKUP($D35,Résultats!$B$2:$AZ$251,AC$2,FALSE)</f>
        <v>909.61613290000003</v>
      </c>
      <c r="AD35" s="53">
        <f>VLOOKUP($D35,Résultats!$B$2:$AZ$251,AD$2,FALSE)</f>
        <v>806.50799849999999</v>
      </c>
      <c r="AE35" s="53">
        <f>VLOOKUP($D35,Résultats!$B$2:$AZ$251,AE$2,FALSE)</f>
        <v>710.10923030000004</v>
      </c>
      <c r="AF35" s="53">
        <f>VLOOKUP($D35,Résultats!$B$2:$AZ$251,AF$2,FALSE)</f>
        <v>620.89036820000001</v>
      </c>
      <c r="AG35" s="53">
        <f>VLOOKUP($D35,Résultats!$B$2:$AZ$251,AG$2,FALSE)</f>
        <v>539.55446849999998</v>
      </c>
      <c r="AH35" s="53">
        <f>VLOOKUP($D35,Résultats!$B$2:$AZ$251,AH$2,FALSE)</f>
        <v>466.1611509</v>
      </c>
      <c r="AI35" s="53">
        <f>VLOOKUP($D35,Résultats!$B$2:$AZ$251,AI$2,FALSE)</f>
        <v>400.63937579999998</v>
      </c>
      <c r="AJ35" s="53">
        <f>VLOOKUP($D35,Résultats!$B$2:$AZ$251,AJ$2,FALSE)</f>
        <v>342.87548859999998</v>
      </c>
      <c r="AK35" s="53">
        <f>VLOOKUP($D35,Résultats!$B$2:$AZ$251,AK$2,FALSE)</f>
        <v>292.33563800000002</v>
      </c>
      <c r="AL35" s="53">
        <f>VLOOKUP($D35,Résultats!$B$2:$AZ$251,AL$2,FALSE)</f>
        <v>248.42469460000001</v>
      </c>
      <c r="AM35" s="213">
        <f>VLOOKUP($D35,Résultats!$B$2:$AZ$251,AM$2,FALSE)</f>
        <v>210.67309779999999</v>
      </c>
    </row>
    <row r="36" spans="2:39" x14ac:dyDescent="0.25">
      <c r="C36" s="218" t="s">
        <v>27</v>
      </c>
      <c r="D36" s="3" t="s">
        <v>151</v>
      </c>
      <c r="E36" s="25">
        <f>VLOOKUP($D36,Résultats!$B$2:$AZ$251,E$2,FALSE)</f>
        <v>1.186203066</v>
      </c>
      <c r="F36" s="25">
        <f>VLOOKUP($D36,Résultats!$B$2:$AZ$251,F$2,FALSE)</f>
        <v>82.398908910000003</v>
      </c>
      <c r="G36" s="25">
        <f>VLOOKUP($D36,Résultats!$B$2:$AZ$251,G$2,FALSE)</f>
        <v>123.90364820000001</v>
      </c>
      <c r="H36" s="25">
        <f>VLOOKUP($D36,Résultats!$B$2:$AZ$251,H$2,FALSE)</f>
        <v>126.745526</v>
      </c>
      <c r="I36" s="25">
        <f>VLOOKUP($D36,Résultats!$B$2:$AZ$251,I$2,FALSE)</f>
        <v>165.1282807</v>
      </c>
      <c r="J36" s="25">
        <f>VLOOKUP($D36,Résultats!$B$2:$AZ$251,J$2,FALSE)</f>
        <v>144.96882110000001</v>
      </c>
      <c r="K36" s="25">
        <f>VLOOKUP($D36,Résultats!$B$2:$AZ$251,K$2,FALSE)</f>
        <v>157.3947995</v>
      </c>
      <c r="L36" s="25">
        <f>VLOOKUP($D36,Résultats!$B$2:$AZ$251,L$2,FALSE)</f>
        <v>170.7112022</v>
      </c>
      <c r="M36" s="25">
        <f>VLOOKUP($D36,Résultats!$B$2:$AZ$251,M$2,FALSE)</f>
        <v>184.0528602</v>
      </c>
      <c r="N36" s="25">
        <f>VLOOKUP($D36,Résultats!$B$2:$AZ$251,N$2,FALSE)</f>
        <v>197.7102424</v>
      </c>
      <c r="O36" s="25">
        <f>VLOOKUP($D36,Résultats!$B$2:$AZ$251,O$2,FALSE)</f>
        <v>207.02045559999999</v>
      </c>
      <c r="P36" s="25">
        <f>VLOOKUP($D36,Résultats!$B$2:$AZ$251,P$2,FALSE)</f>
        <v>211.73006530000001</v>
      </c>
      <c r="Q36" s="25">
        <f>VLOOKUP($D36,Résultats!$B$2:$AZ$251,Q$2,FALSE)</f>
        <v>213.51717120000001</v>
      </c>
      <c r="R36" s="25">
        <f>VLOOKUP($D36,Résultats!$B$2:$AZ$251,R$2,FALSE)</f>
        <v>212.48122889999999</v>
      </c>
      <c r="S36" s="25">
        <f>VLOOKUP($D36,Résultats!$B$2:$AZ$251,S$2,FALSE)</f>
        <v>209.2300989</v>
      </c>
      <c r="T36" s="25">
        <f>VLOOKUP($D36,Résultats!$B$2:$AZ$251,T$2,FALSE)</f>
        <v>203.94132769999999</v>
      </c>
      <c r="U36" s="25">
        <f>VLOOKUP($D36,Résultats!$B$2:$AZ$251,U$2,FALSE)</f>
        <v>197.2379426</v>
      </c>
      <c r="V36" s="25">
        <f>VLOOKUP($D36,Résultats!$B$2:$AZ$251,V$2,FALSE)</f>
        <v>189.30687499999999</v>
      </c>
      <c r="W36" s="25">
        <f>VLOOKUP($D36,Résultats!$B$2:$AZ$251,W$2,FALSE)</f>
        <v>180.3815597</v>
      </c>
      <c r="X36" s="25">
        <f>VLOOKUP($D36,Résultats!$B$2:$AZ$251,X$2,FALSE)</f>
        <v>170.6671187</v>
      </c>
      <c r="Y36" s="25">
        <f>VLOOKUP($D36,Résultats!$B$2:$AZ$251,Y$2,FALSE)</f>
        <v>160.469245</v>
      </c>
      <c r="Z36" s="25">
        <f>VLOOKUP($D36,Résultats!$B$2:$AZ$251,Z$2,FALSE)</f>
        <v>149.76326220000001</v>
      </c>
      <c r="AA36" s="25">
        <f>VLOOKUP($D36,Résultats!$B$2:$AZ$251,AA$2,FALSE)</f>
        <v>138.64946860000001</v>
      </c>
      <c r="AB36" s="25">
        <f>VLOOKUP($D36,Résultats!$B$2:$AZ$251,AB$2,FALSE)</f>
        <v>127.394384</v>
      </c>
      <c r="AC36" s="25">
        <f>VLOOKUP($D36,Résultats!$B$2:$AZ$251,AC$2,FALSE)</f>
        <v>116.15874479999999</v>
      </c>
      <c r="AD36" s="25">
        <f>VLOOKUP($D36,Résultats!$B$2:$AZ$251,AD$2,FALSE)</f>
        <v>105.4676906</v>
      </c>
      <c r="AE36" s="25">
        <f>VLOOKUP($D36,Résultats!$B$2:$AZ$251,AE$2,FALSE)</f>
        <v>95.095662610000005</v>
      </c>
      <c r="AF36" s="25">
        <f>VLOOKUP($D36,Résultats!$B$2:$AZ$251,AF$2,FALSE)</f>
        <v>85.138203770000004</v>
      </c>
      <c r="AG36" s="25">
        <f>VLOOKUP($D36,Résultats!$B$2:$AZ$251,AG$2,FALSE)</f>
        <v>75.770228610000004</v>
      </c>
      <c r="AH36" s="25">
        <f>VLOOKUP($D36,Résultats!$B$2:$AZ$251,AH$2,FALSE)</f>
        <v>67.074533610000003</v>
      </c>
      <c r="AI36" s="25">
        <f>VLOOKUP($D36,Résultats!$B$2:$AZ$251,AI$2,FALSE)</f>
        <v>59.134273530000002</v>
      </c>
      <c r="AJ36" s="25">
        <f>VLOOKUP($D36,Résultats!$B$2:$AZ$251,AJ$2,FALSE)</f>
        <v>51.944608379999998</v>
      </c>
      <c r="AK36" s="25">
        <f>VLOOKUP($D36,Résultats!$B$2:$AZ$251,AK$2,FALSE)</f>
        <v>45.475792239999997</v>
      </c>
      <c r="AL36" s="25">
        <f>VLOOKUP($D36,Résultats!$B$2:$AZ$251,AL$2,FALSE)</f>
        <v>39.688076789999997</v>
      </c>
      <c r="AM36" s="102">
        <f>VLOOKUP($D36,Résultats!$B$2:$AZ$251,AM$2,FALSE)</f>
        <v>34.569981349999999</v>
      </c>
    </row>
    <row r="37" spans="2:39" x14ac:dyDescent="0.25">
      <c r="C37" s="218" t="s">
        <v>28</v>
      </c>
      <c r="D37" s="3" t="s">
        <v>152</v>
      </c>
      <c r="E37" s="25">
        <f>VLOOKUP($D37,Résultats!$B$2:$AZ$251,E$2,FALSE)</f>
        <v>427.0331036</v>
      </c>
      <c r="F37" s="25">
        <f>VLOOKUP($D37,Résultats!$B$2:$AZ$251,F$2,FALSE)</f>
        <v>531.61297930000001</v>
      </c>
      <c r="G37" s="25">
        <f>VLOOKUP($D37,Résultats!$B$2:$AZ$251,G$2,FALSE)</f>
        <v>546.01934870000002</v>
      </c>
      <c r="H37" s="25">
        <f>VLOOKUP($D37,Résultats!$B$2:$AZ$251,H$2,FALSE)</f>
        <v>543.78553720000002</v>
      </c>
      <c r="I37" s="25">
        <f>VLOOKUP($D37,Résultats!$B$2:$AZ$251,I$2,FALSE)</f>
        <v>612.07118620000006</v>
      </c>
      <c r="J37" s="25">
        <f>VLOOKUP($D37,Résultats!$B$2:$AZ$251,J$2,FALSE)</f>
        <v>571.93790360000003</v>
      </c>
      <c r="K37" s="25">
        <f>VLOOKUP($D37,Résultats!$B$2:$AZ$251,K$2,FALSE)</f>
        <v>535.01206009999999</v>
      </c>
      <c r="L37" s="25">
        <f>VLOOKUP($D37,Résultats!$B$2:$AZ$251,L$2,FALSE)</f>
        <v>520.6195821</v>
      </c>
      <c r="M37" s="25">
        <f>VLOOKUP($D37,Résultats!$B$2:$AZ$251,M$2,FALSE)</f>
        <v>501.08573619999999</v>
      </c>
      <c r="N37" s="25">
        <f>VLOOKUP($D37,Résultats!$B$2:$AZ$251,N$2,FALSE)</f>
        <v>481.95621340000002</v>
      </c>
      <c r="O37" s="25">
        <f>VLOOKUP($D37,Résultats!$B$2:$AZ$251,O$2,FALSE)</f>
        <v>478.93580220000001</v>
      </c>
      <c r="P37" s="25">
        <f>VLOOKUP($D37,Résultats!$B$2:$AZ$251,P$2,FALSE)</f>
        <v>474.08999979999999</v>
      </c>
      <c r="Q37" s="25">
        <f>VLOOKUP($D37,Résultats!$B$2:$AZ$251,Q$2,FALSE)</f>
        <v>465.85898100000003</v>
      </c>
      <c r="R37" s="25">
        <f>VLOOKUP($D37,Résultats!$B$2:$AZ$251,R$2,FALSE)</f>
        <v>453.63952890000002</v>
      </c>
      <c r="S37" s="25">
        <f>VLOOKUP($D37,Résultats!$B$2:$AZ$251,S$2,FALSE)</f>
        <v>438.0938898</v>
      </c>
      <c r="T37" s="25">
        <f>VLOOKUP($D37,Résultats!$B$2:$AZ$251,T$2,FALSE)</f>
        <v>419.02440000000001</v>
      </c>
      <c r="U37" s="25">
        <f>VLOOKUP($D37,Résultats!$B$2:$AZ$251,U$2,FALSE)</f>
        <v>397.54337850000002</v>
      </c>
      <c r="V37" s="25">
        <f>VLOOKUP($D37,Résultats!$B$2:$AZ$251,V$2,FALSE)</f>
        <v>374.20147559999998</v>
      </c>
      <c r="W37" s="25">
        <f>VLOOKUP($D37,Résultats!$B$2:$AZ$251,W$2,FALSE)</f>
        <v>349.5628782</v>
      </c>
      <c r="X37" s="25">
        <f>VLOOKUP($D37,Résultats!$B$2:$AZ$251,X$2,FALSE)</f>
        <v>324.16646420000001</v>
      </c>
      <c r="Y37" s="25">
        <f>VLOOKUP($D37,Résultats!$B$2:$AZ$251,Y$2,FALSE)</f>
        <v>297.97127219999999</v>
      </c>
      <c r="Z37" s="25">
        <f>VLOOKUP($D37,Résultats!$B$2:$AZ$251,Z$2,FALSE)</f>
        <v>271.87925230000002</v>
      </c>
      <c r="AA37" s="25">
        <f>VLOOKUP($D37,Résultats!$B$2:$AZ$251,AA$2,FALSE)</f>
        <v>246.2084298</v>
      </c>
      <c r="AB37" s="25">
        <f>VLOOKUP($D37,Résultats!$B$2:$AZ$251,AB$2,FALSE)</f>
        <v>221.33276069999999</v>
      </c>
      <c r="AC37" s="25">
        <f>VLOOKUP($D37,Résultats!$B$2:$AZ$251,AC$2,FALSE)</f>
        <v>197.51162410000001</v>
      </c>
      <c r="AD37" s="25">
        <f>VLOOKUP($D37,Résultats!$B$2:$AZ$251,AD$2,FALSE)</f>
        <v>175.34685469999999</v>
      </c>
      <c r="AE37" s="25">
        <f>VLOOKUP($D37,Résultats!$B$2:$AZ$251,AE$2,FALSE)</f>
        <v>154.5730499</v>
      </c>
      <c r="AF37" s="25">
        <f>VLOOKUP($D37,Résultats!$B$2:$AZ$251,AF$2,FALSE)</f>
        <v>135.3023014</v>
      </c>
      <c r="AG37" s="25">
        <f>VLOOKUP($D37,Résultats!$B$2:$AZ$251,AG$2,FALSE)</f>
        <v>117.70160319999999</v>
      </c>
      <c r="AH37" s="25">
        <f>VLOOKUP($D37,Résultats!$B$2:$AZ$251,AH$2,FALSE)</f>
        <v>101.7943805</v>
      </c>
      <c r="AI37" s="25">
        <f>VLOOKUP($D37,Résultats!$B$2:$AZ$251,AI$2,FALSE)</f>
        <v>87.554200159999894</v>
      </c>
      <c r="AJ37" s="25">
        <f>VLOOKUP($D37,Résultats!$B$2:$AZ$251,AJ$2,FALSE)</f>
        <v>74.980942220000003</v>
      </c>
      <c r="AK37" s="25">
        <f>VLOOKUP($D37,Résultats!$B$2:$AZ$251,AK$2,FALSE)</f>
        <v>63.96423549</v>
      </c>
      <c r="AL37" s="25">
        <f>VLOOKUP($D37,Résultats!$B$2:$AZ$251,AL$2,FALSE)</f>
        <v>54.378765080000001</v>
      </c>
      <c r="AM37" s="102">
        <f>VLOOKUP($D37,Résultats!$B$2:$AZ$251,AM$2,FALSE)</f>
        <v>46.126910410000001</v>
      </c>
    </row>
    <row r="38" spans="2:39" x14ac:dyDescent="0.25">
      <c r="C38" s="218" t="s">
        <v>29</v>
      </c>
      <c r="D38" s="3" t="s">
        <v>153</v>
      </c>
      <c r="E38" s="25">
        <f>VLOOKUP($D38,Résultats!$B$2:$AZ$251,E$2,FALSE)</f>
        <v>673.76334129999998</v>
      </c>
      <c r="F38" s="25">
        <f>VLOOKUP($D38,Résultats!$B$2:$AZ$251,F$2,FALSE)</f>
        <v>787.60577590000003</v>
      </c>
      <c r="G38" s="25">
        <f>VLOOKUP($D38,Résultats!$B$2:$AZ$251,G$2,FALSE)</f>
        <v>782.05252810000002</v>
      </c>
      <c r="H38" s="25">
        <f>VLOOKUP($D38,Résultats!$B$2:$AZ$251,H$2,FALSE)</f>
        <v>777.25415280000004</v>
      </c>
      <c r="I38" s="25">
        <f>VLOOKUP($D38,Résultats!$B$2:$AZ$251,I$2,FALSE)</f>
        <v>846.29198819999999</v>
      </c>
      <c r="J38" s="25">
        <f>VLOOKUP($D38,Résultats!$B$2:$AZ$251,J$2,FALSE)</f>
        <v>812.10791200000006</v>
      </c>
      <c r="K38" s="25">
        <f>VLOOKUP($D38,Résultats!$B$2:$AZ$251,K$2,FALSE)</f>
        <v>745.58361600000001</v>
      </c>
      <c r="L38" s="25">
        <f>VLOOKUP($D38,Résultats!$B$2:$AZ$251,L$2,FALSE)</f>
        <v>719.11724189999995</v>
      </c>
      <c r="M38" s="25">
        <f>VLOOKUP($D38,Résultats!$B$2:$AZ$251,M$2,FALSE)</f>
        <v>685.60921370000005</v>
      </c>
      <c r="N38" s="25">
        <f>VLOOKUP($D38,Résultats!$B$2:$AZ$251,N$2,FALSE)</f>
        <v>653.75946469999997</v>
      </c>
      <c r="O38" s="25">
        <f>VLOOKUP($D38,Résultats!$B$2:$AZ$251,O$2,FALSE)</f>
        <v>644.26746909999997</v>
      </c>
      <c r="P38" s="25">
        <f>VLOOKUP($D38,Résultats!$B$2:$AZ$251,P$2,FALSE)</f>
        <v>633.98634349999998</v>
      </c>
      <c r="Q38" s="25">
        <f>VLOOKUP($D38,Résultats!$B$2:$AZ$251,Q$2,FALSE)</f>
        <v>619.69648549999999</v>
      </c>
      <c r="R38" s="25">
        <f>VLOOKUP($D38,Résultats!$B$2:$AZ$251,R$2,FALSE)</f>
        <v>600.6129909</v>
      </c>
      <c r="S38" s="25">
        <f>VLOOKUP($D38,Résultats!$B$2:$AZ$251,S$2,FALSE)</f>
        <v>577.52541670000005</v>
      </c>
      <c r="T38" s="25">
        <f>VLOOKUP($D38,Résultats!$B$2:$AZ$251,T$2,FALSE)</f>
        <v>550.08409719999997</v>
      </c>
      <c r="U38" s="25">
        <f>VLOOKUP($D38,Résultats!$B$2:$AZ$251,U$2,FALSE)</f>
        <v>519.65675769999996</v>
      </c>
      <c r="V38" s="25">
        <f>VLOOKUP($D38,Résultats!$B$2:$AZ$251,V$2,FALSE)</f>
        <v>486.99383169999999</v>
      </c>
      <c r="W38" s="25">
        <f>VLOOKUP($D38,Résultats!$B$2:$AZ$251,W$2,FALSE)</f>
        <v>452.84715970000002</v>
      </c>
      <c r="X38" s="25">
        <f>VLOOKUP($D38,Résultats!$B$2:$AZ$251,X$2,FALSE)</f>
        <v>417.95468490000002</v>
      </c>
      <c r="Y38" s="25">
        <f>VLOOKUP($D38,Résultats!$B$2:$AZ$251,Y$2,FALSE)</f>
        <v>382.3136422</v>
      </c>
      <c r="Z38" s="25">
        <f>VLOOKUP($D38,Résultats!$B$2:$AZ$251,Z$2,FALSE)</f>
        <v>347.13025879999998</v>
      </c>
      <c r="AA38" s="25">
        <f>VLOOKUP($D38,Résultats!$B$2:$AZ$251,AA$2,FALSE)</f>
        <v>312.83572579999998</v>
      </c>
      <c r="AB38" s="25">
        <f>VLOOKUP($D38,Résultats!$B$2:$AZ$251,AB$2,FALSE)</f>
        <v>279.85939769999999</v>
      </c>
      <c r="AC38" s="25">
        <f>VLOOKUP($D38,Résultats!$B$2:$AZ$251,AC$2,FALSE)</f>
        <v>248.52020060000001</v>
      </c>
      <c r="AD38" s="25">
        <f>VLOOKUP($D38,Résultats!$B$2:$AZ$251,AD$2,FALSE)</f>
        <v>219.553247</v>
      </c>
      <c r="AE38" s="25">
        <f>VLOOKUP($D38,Résultats!$B$2:$AZ$251,AE$2,FALSE)</f>
        <v>192.5816547</v>
      </c>
      <c r="AF38" s="25">
        <f>VLOOKUP($D38,Résultats!$B$2:$AZ$251,AF$2,FALSE)</f>
        <v>167.72638380000001</v>
      </c>
      <c r="AG38" s="25">
        <f>VLOOKUP($D38,Résultats!$B$2:$AZ$251,AG$2,FALSE)</f>
        <v>145.1548828</v>
      </c>
      <c r="AH38" s="25">
        <f>VLOOKUP($D38,Résultats!$B$2:$AZ$251,AH$2,FALSE)</f>
        <v>124.8611877</v>
      </c>
      <c r="AI38" s="25">
        <f>VLOOKUP($D38,Résultats!$B$2:$AZ$251,AI$2,FALSE)</f>
        <v>106.7983909</v>
      </c>
      <c r="AJ38" s="25">
        <f>VLOOKUP($D38,Résultats!$B$2:$AZ$251,AJ$2,FALSE)</f>
        <v>90.933314179999996</v>
      </c>
      <c r="AK38" s="25">
        <f>VLOOKUP($D38,Résultats!$B$2:$AZ$251,AK$2,FALSE)</f>
        <v>77.109006239999999</v>
      </c>
      <c r="AL38" s="25">
        <f>VLOOKUP($D38,Résultats!$B$2:$AZ$251,AL$2,FALSE)</f>
        <v>65.15231756</v>
      </c>
      <c r="AM38" s="102">
        <f>VLOOKUP($D38,Résultats!$B$2:$AZ$251,AM$2,FALSE)</f>
        <v>54.919619619999999</v>
      </c>
    </row>
    <row r="39" spans="2:39" x14ac:dyDescent="0.25">
      <c r="C39" s="218" t="s">
        <v>30</v>
      </c>
      <c r="D39" s="3" t="s">
        <v>154</v>
      </c>
      <c r="E39" s="25">
        <f>VLOOKUP($D39,Résultats!$B$2:$AZ$251,E$2,FALSE)</f>
        <v>664.27371679999999</v>
      </c>
      <c r="F39" s="25">
        <f>VLOOKUP($D39,Résultats!$B$2:$AZ$251,F$2,FALSE)</f>
        <v>743.78623689999995</v>
      </c>
      <c r="G39" s="25">
        <f>VLOOKUP($D39,Résultats!$B$2:$AZ$251,G$2,FALSE)</f>
        <v>721.35627280000006</v>
      </c>
      <c r="H39" s="25">
        <f>VLOOKUP($D39,Résultats!$B$2:$AZ$251,H$2,FALSE)</f>
        <v>720.60269689999996</v>
      </c>
      <c r="I39" s="25">
        <f>VLOOKUP($D39,Résultats!$B$2:$AZ$251,I$2,FALSE)</f>
        <v>760.20049089999998</v>
      </c>
      <c r="J39" s="25">
        <f>VLOOKUP($D39,Résultats!$B$2:$AZ$251,J$2,FALSE)</f>
        <v>761.25521389999994</v>
      </c>
      <c r="K39" s="25">
        <f>VLOOKUP($D39,Résultats!$B$2:$AZ$251,K$2,FALSE)</f>
        <v>690.32817920000002</v>
      </c>
      <c r="L39" s="25">
        <f>VLOOKUP($D39,Résultats!$B$2:$AZ$251,L$2,FALSE)</f>
        <v>662.44027679999999</v>
      </c>
      <c r="M39" s="25">
        <f>VLOOKUP($D39,Résultats!$B$2:$AZ$251,M$2,FALSE)</f>
        <v>628.07302679999998</v>
      </c>
      <c r="N39" s="25">
        <f>VLOOKUP($D39,Résultats!$B$2:$AZ$251,N$2,FALSE)</f>
        <v>595.72342160000005</v>
      </c>
      <c r="O39" s="25">
        <f>VLOOKUP($D39,Résultats!$B$2:$AZ$251,O$2,FALSE)</f>
        <v>584.5508347</v>
      </c>
      <c r="P39" s="25">
        <f>VLOOKUP($D39,Résultats!$B$2:$AZ$251,P$2,FALSE)</f>
        <v>573.50230109999995</v>
      </c>
      <c r="Q39" s="25">
        <f>VLOOKUP($D39,Résultats!$B$2:$AZ$251,Q$2,FALSE)</f>
        <v>559.10631030000002</v>
      </c>
      <c r="R39" s="25">
        <f>VLOOKUP($D39,Résultats!$B$2:$AZ$251,R$2,FALSE)</f>
        <v>540.63619500000004</v>
      </c>
      <c r="S39" s="25">
        <f>VLOOKUP($D39,Résultats!$B$2:$AZ$251,S$2,FALSE)</f>
        <v>518.75155159999997</v>
      </c>
      <c r="T39" s="25">
        <f>VLOOKUP($D39,Résultats!$B$2:$AZ$251,T$2,FALSE)</f>
        <v>493.09030050000001</v>
      </c>
      <c r="U39" s="25">
        <f>VLOOKUP($D39,Résultats!$B$2:$AZ$251,U$2,FALSE)</f>
        <v>464.83946320000001</v>
      </c>
      <c r="V39" s="25">
        <f>VLOOKUP($D39,Résultats!$B$2:$AZ$251,V$2,FALSE)</f>
        <v>434.68467270000002</v>
      </c>
      <c r="W39" s="25">
        <f>VLOOKUP($D39,Résultats!$B$2:$AZ$251,W$2,FALSE)</f>
        <v>403.30495100000002</v>
      </c>
      <c r="X39" s="25">
        <f>VLOOKUP($D39,Résultats!$B$2:$AZ$251,X$2,FALSE)</f>
        <v>371.3741617</v>
      </c>
      <c r="Y39" s="25">
        <f>VLOOKUP($D39,Résultats!$B$2:$AZ$251,Y$2,FALSE)</f>
        <v>338.89462700000001</v>
      </c>
      <c r="Z39" s="25">
        <f>VLOOKUP($D39,Résultats!$B$2:$AZ$251,Z$2,FALSE)</f>
        <v>306.97126939999998</v>
      </c>
      <c r="AA39" s="25">
        <f>VLOOKUP($D39,Résultats!$B$2:$AZ$251,AA$2,FALSE)</f>
        <v>275.99428949999998</v>
      </c>
      <c r="AB39" s="25">
        <f>VLOOKUP($D39,Résultats!$B$2:$AZ$251,AB$2,FALSE)</f>
        <v>246.32100929999999</v>
      </c>
      <c r="AC39" s="25">
        <f>VLOOKUP($D39,Résultats!$B$2:$AZ$251,AC$2,FALSE)</f>
        <v>218.22569920000001</v>
      </c>
      <c r="AD39" s="25">
        <f>VLOOKUP($D39,Résultats!$B$2:$AZ$251,AD$2,FALSE)</f>
        <v>192.33774020000001</v>
      </c>
      <c r="AE39" s="25">
        <f>VLOOKUP($D39,Résultats!$B$2:$AZ$251,AE$2,FALSE)</f>
        <v>168.3109594</v>
      </c>
      <c r="AF39" s="25">
        <f>VLOOKUP($D39,Résultats!$B$2:$AZ$251,AF$2,FALSE)</f>
        <v>146.2412229</v>
      </c>
      <c r="AG39" s="25">
        <f>VLOOKUP($D39,Résultats!$B$2:$AZ$251,AG$2,FALSE)</f>
        <v>126.2564055</v>
      </c>
      <c r="AH39" s="25">
        <f>VLOOKUP($D39,Résultats!$B$2:$AZ$251,AH$2,FALSE)</f>
        <v>108.335404</v>
      </c>
      <c r="AI39" s="25">
        <f>VLOOKUP($D39,Résultats!$B$2:$AZ$251,AI$2,FALSE)</f>
        <v>92.428061580000005</v>
      </c>
      <c r="AJ39" s="25">
        <f>VLOOKUP($D39,Résultats!$B$2:$AZ$251,AJ$2,FALSE)</f>
        <v>78.492768810000001</v>
      </c>
      <c r="AK39" s="25">
        <f>VLOOKUP($D39,Résultats!$B$2:$AZ$251,AK$2,FALSE)</f>
        <v>66.38330311</v>
      </c>
      <c r="AL39" s="25">
        <f>VLOOKUP($D39,Résultats!$B$2:$AZ$251,AL$2,FALSE)</f>
        <v>55.940247569999997</v>
      </c>
      <c r="AM39" s="102">
        <f>VLOOKUP($D39,Résultats!$B$2:$AZ$251,AM$2,FALSE)</f>
        <v>47.028456900000002</v>
      </c>
    </row>
    <row r="40" spans="2:39" x14ac:dyDescent="0.25">
      <c r="C40" s="218" t="s">
        <v>31</v>
      </c>
      <c r="D40" s="3" t="s">
        <v>155</v>
      </c>
      <c r="E40" s="25">
        <f>VLOOKUP($D40,Résultats!$B$2:$AZ$251,E$2,FALSE)</f>
        <v>427.0331036</v>
      </c>
      <c r="F40" s="25">
        <f>VLOOKUP($D40,Résultats!$B$2:$AZ$251,F$2,FALSE)</f>
        <v>443.59428059999999</v>
      </c>
      <c r="G40" s="25">
        <f>VLOOKUP($D40,Résultats!$B$2:$AZ$251,G$2,FALSE)</f>
        <v>407.77048689999998</v>
      </c>
      <c r="H40" s="25">
        <f>VLOOKUP($D40,Résultats!$B$2:$AZ$251,H$2,FALSE)</f>
        <v>398.13089930000001</v>
      </c>
      <c r="I40" s="25">
        <f>VLOOKUP($D40,Résultats!$B$2:$AZ$251,I$2,FALSE)</f>
        <v>396.6382155</v>
      </c>
      <c r="J40" s="25">
        <f>VLOOKUP($D40,Résultats!$B$2:$AZ$251,J$2,FALSE)</f>
        <v>415.56359789999999</v>
      </c>
      <c r="K40" s="25">
        <f>VLOOKUP($D40,Résultats!$B$2:$AZ$251,K$2,FALSE)</f>
        <v>355.05456099999998</v>
      </c>
      <c r="L40" s="25">
        <f>VLOOKUP($D40,Résultats!$B$2:$AZ$251,L$2,FALSE)</f>
        <v>337.71613309999998</v>
      </c>
      <c r="M40" s="25">
        <f>VLOOKUP($D40,Résultats!$B$2:$AZ$251,M$2,FALSE)</f>
        <v>317.38513799999998</v>
      </c>
      <c r="N40" s="25">
        <f>VLOOKUP($D40,Résultats!$B$2:$AZ$251,N$2,FALSE)</f>
        <v>298.83300880000002</v>
      </c>
      <c r="O40" s="25">
        <f>VLOOKUP($D40,Résultats!$B$2:$AZ$251,O$2,FALSE)</f>
        <v>291.24159639999999</v>
      </c>
      <c r="P40" s="25">
        <f>VLOOKUP($D40,Résultats!$B$2:$AZ$251,P$2,FALSE)</f>
        <v>284.43493749999999</v>
      </c>
      <c r="Q40" s="25">
        <f>VLOOKUP($D40,Résultats!$B$2:$AZ$251,Q$2,FALSE)</f>
        <v>276.21387120000003</v>
      </c>
      <c r="R40" s="25">
        <f>VLOOKUP($D40,Résultats!$B$2:$AZ$251,R$2,FALSE)</f>
        <v>266.20108210000001</v>
      </c>
      <c r="S40" s="25">
        <f>VLOOKUP($D40,Résultats!$B$2:$AZ$251,S$2,FALSE)</f>
        <v>254.67529759999999</v>
      </c>
      <c r="T40" s="25">
        <f>VLOOKUP($D40,Résultats!$B$2:$AZ$251,T$2,FALSE)</f>
        <v>241.42176660000001</v>
      </c>
      <c r="U40" s="25">
        <f>VLOOKUP($D40,Résultats!$B$2:$AZ$251,U$2,FALSE)</f>
        <v>226.98791439999999</v>
      </c>
      <c r="V40" s="25">
        <f>VLOOKUP($D40,Résultats!$B$2:$AZ$251,V$2,FALSE)</f>
        <v>211.71294499999999</v>
      </c>
      <c r="W40" s="25">
        <f>VLOOKUP($D40,Résultats!$B$2:$AZ$251,W$2,FALSE)</f>
        <v>195.928258</v>
      </c>
      <c r="X40" s="25">
        <f>VLOOKUP($D40,Résultats!$B$2:$AZ$251,X$2,FALSE)</f>
        <v>179.96684429999999</v>
      </c>
      <c r="Y40" s="25">
        <f>VLOOKUP($D40,Résultats!$B$2:$AZ$251,Y$2,FALSE)</f>
        <v>163.84726810000001</v>
      </c>
      <c r="Z40" s="25">
        <f>VLOOKUP($D40,Résultats!$B$2:$AZ$251,Z$2,FALSE)</f>
        <v>148.09594469999999</v>
      </c>
      <c r="AA40" s="25">
        <f>VLOOKUP($D40,Résultats!$B$2:$AZ$251,AA$2,FALSE)</f>
        <v>132.8956153</v>
      </c>
      <c r="AB40" s="25">
        <f>VLOOKUP($D40,Résultats!$B$2:$AZ$251,AB$2,FALSE)</f>
        <v>118.4002672</v>
      </c>
      <c r="AC40" s="25">
        <f>VLOOKUP($D40,Résultats!$B$2:$AZ$251,AC$2,FALSE)</f>
        <v>104.73191970000001</v>
      </c>
      <c r="AD40" s="25">
        <f>VLOOKUP($D40,Résultats!$B$2:$AZ$251,AD$2,FALSE)</f>
        <v>92.186285819999995</v>
      </c>
      <c r="AE40" s="25">
        <f>VLOOKUP($D40,Résultats!$B$2:$AZ$251,AE$2,FALSE)</f>
        <v>80.579754399999999</v>
      </c>
      <c r="AF40" s="25">
        <f>VLOOKUP($D40,Résultats!$B$2:$AZ$251,AF$2,FALSE)</f>
        <v>69.949433159999998</v>
      </c>
      <c r="AG40" s="25">
        <f>VLOOKUP($D40,Résultats!$B$2:$AZ$251,AG$2,FALSE)</f>
        <v>60.346844590000003</v>
      </c>
      <c r="AH40" s="25">
        <f>VLOOKUP($D40,Résultats!$B$2:$AZ$251,AH$2,FALSE)</f>
        <v>51.75447217</v>
      </c>
      <c r="AI40" s="25">
        <f>VLOOKUP($D40,Résultats!$B$2:$AZ$251,AI$2,FALSE)</f>
        <v>44.146146260000002</v>
      </c>
      <c r="AJ40" s="25">
        <f>VLOOKUP($D40,Résultats!$B$2:$AZ$251,AJ$2,FALSE)</f>
        <v>37.493373730000002</v>
      </c>
      <c r="AK40" s="25">
        <f>VLOOKUP($D40,Résultats!$B$2:$AZ$251,AK$2,FALSE)</f>
        <v>31.72179285</v>
      </c>
      <c r="AL40" s="25">
        <f>VLOOKUP($D40,Résultats!$B$2:$AZ$251,AL$2,FALSE)</f>
        <v>26.751452390000001</v>
      </c>
      <c r="AM40" s="102">
        <f>VLOOKUP($D40,Résultats!$B$2:$AZ$251,AM$2,FALSE)</f>
        <v>22.514807430000001</v>
      </c>
    </row>
    <row r="41" spans="2:39" x14ac:dyDescent="0.25">
      <c r="C41" s="218" t="s">
        <v>32</v>
      </c>
      <c r="D41" s="3" t="s">
        <v>156</v>
      </c>
      <c r="E41" s="25">
        <f>VLOOKUP($D41,Résultats!$B$2:$AZ$251,E$2,FALSE)</f>
        <v>142.34436790000001</v>
      </c>
      <c r="F41" s="25">
        <f>VLOOKUP($D41,Résultats!$B$2:$AZ$251,F$2,FALSE)</f>
        <v>121.8126381</v>
      </c>
      <c r="G41" s="25">
        <f>VLOOKUP($D41,Résultats!$B$2:$AZ$251,G$2,FALSE)</f>
        <v>110.44307740000001</v>
      </c>
      <c r="H41" s="25">
        <f>VLOOKUP($D41,Résultats!$B$2:$AZ$251,H$2,FALSE)</f>
        <v>106.03057320000001</v>
      </c>
      <c r="I41" s="25">
        <f>VLOOKUP($D41,Résultats!$B$2:$AZ$251,I$2,FALSE)</f>
        <v>100.8302795</v>
      </c>
      <c r="J41" s="25">
        <f>VLOOKUP($D41,Résultats!$B$2:$AZ$251,J$2,FALSE)</f>
        <v>83.677428050000003</v>
      </c>
      <c r="K41" s="25">
        <f>VLOOKUP($D41,Résultats!$B$2:$AZ$251,K$2,FALSE)</f>
        <v>71.566941920000005</v>
      </c>
      <c r="L41" s="25">
        <f>VLOOKUP($D41,Résultats!$B$2:$AZ$251,L$2,FALSE)</f>
        <v>67.87829078</v>
      </c>
      <c r="M41" s="25">
        <f>VLOOKUP($D41,Résultats!$B$2:$AZ$251,M$2,FALSE)</f>
        <v>63.729839519999999</v>
      </c>
      <c r="N41" s="25">
        <f>VLOOKUP($D41,Résultats!$B$2:$AZ$251,N$2,FALSE)</f>
        <v>60.081039660000002</v>
      </c>
      <c r="O41" s="25">
        <f>VLOOKUP($D41,Résultats!$B$2:$AZ$251,O$2,FALSE)</f>
        <v>58.616284919999998</v>
      </c>
      <c r="P41" s="25">
        <f>VLOOKUP($D41,Résultats!$B$2:$AZ$251,P$2,FALSE)</f>
        <v>57.319248979999998</v>
      </c>
      <c r="Q41" s="25">
        <f>VLOOKUP($D41,Résultats!$B$2:$AZ$251,Q$2,FALSE)</f>
        <v>55.742897159999998</v>
      </c>
      <c r="R41" s="25">
        <f>VLOOKUP($D41,Résultats!$B$2:$AZ$251,R$2,FALSE)</f>
        <v>53.805207099999997</v>
      </c>
      <c r="S41" s="25">
        <f>VLOOKUP($D41,Résultats!$B$2:$AZ$251,S$2,FALSE)</f>
        <v>51.560352080000001</v>
      </c>
      <c r="T41" s="25">
        <f>VLOOKUP($D41,Résultats!$B$2:$AZ$251,T$2,FALSE)</f>
        <v>48.965599230000002</v>
      </c>
      <c r="U41" s="25">
        <f>VLOOKUP($D41,Résultats!$B$2:$AZ$251,U$2,FALSE)</f>
        <v>46.132706460000001</v>
      </c>
      <c r="V41" s="25">
        <f>VLOOKUP($D41,Résultats!$B$2:$AZ$251,V$2,FALSE)</f>
        <v>43.127598409999997</v>
      </c>
      <c r="W41" s="25">
        <f>VLOOKUP($D41,Résultats!$B$2:$AZ$251,W$2,FALSE)</f>
        <v>40.015453190000002</v>
      </c>
      <c r="X41" s="25">
        <f>VLOOKUP($D41,Résultats!$B$2:$AZ$251,X$2,FALSE)</f>
        <v>36.860952660000002</v>
      </c>
      <c r="Y41" s="25">
        <f>VLOOKUP($D41,Résultats!$B$2:$AZ$251,Y$2,FALSE)</f>
        <v>33.66918673</v>
      </c>
      <c r="Z41" s="25">
        <f>VLOOKUP($D41,Résultats!$B$2:$AZ$251,Z$2,FALSE)</f>
        <v>30.538500849999998</v>
      </c>
      <c r="AA41" s="25">
        <f>VLOOKUP($D41,Résultats!$B$2:$AZ$251,AA$2,FALSE)</f>
        <v>27.503023750000001</v>
      </c>
      <c r="AB41" s="25">
        <f>VLOOKUP($D41,Résultats!$B$2:$AZ$251,AB$2,FALSE)</f>
        <v>24.59578458</v>
      </c>
      <c r="AC41" s="25">
        <f>VLOOKUP($D41,Résultats!$B$2:$AZ$251,AC$2,FALSE)</f>
        <v>21.841578250000001</v>
      </c>
      <c r="AD41" s="25">
        <f>VLOOKUP($D41,Résultats!$B$2:$AZ$251,AD$2,FALSE)</f>
        <v>19.304445179999998</v>
      </c>
      <c r="AE41" s="25">
        <f>VLOOKUP($D41,Résultats!$B$2:$AZ$251,AE$2,FALSE)</f>
        <v>16.946395169999999</v>
      </c>
      <c r="AF41" s="25">
        <f>VLOOKUP($D41,Résultats!$B$2:$AZ$251,AF$2,FALSE)</f>
        <v>14.77595859</v>
      </c>
      <c r="AG41" s="25">
        <f>VLOOKUP($D41,Résultats!$B$2:$AZ$251,AG$2,FALSE)</f>
        <v>12.80648261</v>
      </c>
      <c r="AH41" s="25">
        <f>VLOOKUP($D41,Résultats!$B$2:$AZ$251,AH$2,FALSE)</f>
        <v>11.03661295</v>
      </c>
      <c r="AI41" s="25">
        <f>VLOOKUP($D41,Résultats!$B$2:$AZ$251,AI$2,FALSE)</f>
        <v>9.4626591470000001</v>
      </c>
      <c r="AJ41" s="25">
        <f>VLOOKUP($D41,Résultats!$B$2:$AZ$251,AJ$2,FALSE)</f>
        <v>8.0800388759999997</v>
      </c>
      <c r="AK41" s="25">
        <f>VLOOKUP($D41,Résultats!$B$2:$AZ$251,AK$2,FALSE)</f>
        <v>6.8745094309999999</v>
      </c>
      <c r="AL41" s="25">
        <f>VLOOKUP($D41,Résultats!$B$2:$AZ$251,AL$2,FALSE)</f>
        <v>5.8305814500000004</v>
      </c>
      <c r="AM41" s="102">
        <f>VLOOKUP($D41,Résultats!$B$2:$AZ$251,AM$2,FALSE)</f>
        <v>4.9357882999999996</v>
      </c>
    </row>
    <row r="42" spans="2:39" x14ac:dyDescent="0.25">
      <c r="C42" s="219" t="s">
        <v>33</v>
      </c>
      <c r="D42" s="7" t="s">
        <v>157</v>
      </c>
      <c r="E42" s="57">
        <f>VLOOKUP($D42,Résultats!$B$2:$AZ$251,E$2,FALSE)</f>
        <v>35.586091969999998</v>
      </c>
      <c r="F42" s="57">
        <f>VLOOKUP($D42,Résultats!$B$2:$AZ$251,F$2,FALSE)</f>
        <v>24.18493818</v>
      </c>
      <c r="G42" s="57">
        <f>VLOOKUP($D42,Résultats!$B$2:$AZ$251,G$2,FALSE)</f>
        <v>19.592082999999999</v>
      </c>
      <c r="H42" s="57">
        <f>VLOOKUP($D42,Résultats!$B$2:$AZ$251,H$2,FALSE)</f>
        <v>17.60223543</v>
      </c>
      <c r="I42" s="57">
        <f>VLOOKUP($D42,Résultats!$B$2:$AZ$251,I$2,FALSE)</f>
        <v>16.93168395</v>
      </c>
      <c r="J42" s="57">
        <f>VLOOKUP($D42,Résultats!$B$2:$AZ$251,J$2,FALSE)</f>
        <v>13.709594429999999</v>
      </c>
      <c r="K42" s="57">
        <f>VLOOKUP($D42,Résultats!$B$2:$AZ$251,K$2,FALSE)</f>
        <v>11.264705579999999</v>
      </c>
      <c r="L42" s="57">
        <f>VLOOKUP($D42,Résultats!$B$2:$AZ$251,L$2,FALSE)</f>
        <v>10.195386770000001</v>
      </c>
      <c r="M42" s="57">
        <f>VLOOKUP($D42,Résultats!$B$2:$AZ$251,M$2,FALSE)</f>
        <v>9.1338289039999996</v>
      </c>
      <c r="N42" s="57">
        <f>VLOOKUP($D42,Résultats!$B$2:$AZ$251,N$2,FALSE)</f>
        <v>8.2630342179999996</v>
      </c>
      <c r="O42" s="57">
        <f>VLOOKUP($D42,Résultats!$B$2:$AZ$251,O$2,FALSE)</f>
        <v>7.8643396450000003</v>
      </c>
      <c r="P42" s="57">
        <f>VLOOKUP($D42,Résultats!$B$2:$AZ$251,P$2,FALSE)</f>
        <v>7.5732659690000004</v>
      </c>
      <c r="Q42" s="57">
        <f>VLOOKUP($D42,Résultats!$B$2:$AZ$251,Q$2,FALSE)</f>
        <v>7.2757234820000001</v>
      </c>
      <c r="R42" s="57">
        <f>VLOOKUP($D42,Résultats!$B$2:$AZ$251,R$2,FALSE)</f>
        <v>6.9532576109999997</v>
      </c>
      <c r="S42" s="57">
        <f>VLOOKUP($D42,Résultats!$B$2:$AZ$251,S$2,FALSE)</f>
        <v>6.6064023619999999</v>
      </c>
      <c r="T42" s="57">
        <f>VLOOKUP($D42,Résultats!$B$2:$AZ$251,T$2,FALSE)</f>
        <v>6.225090046</v>
      </c>
      <c r="U42" s="57">
        <f>VLOOKUP($D42,Résultats!$B$2:$AZ$251,U$2,FALSE)</f>
        <v>5.821016534</v>
      </c>
      <c r="V42" s="57">
        <f>VLOOKUP($D42,Résultats!$B$2:$AZ$251,V$2,FALSE)</f>
        <v>5.4026842009999996</v>
      </c>
      <c r="W42" s="57">
        <f>VLOOKUP($D42,Résultats!$B$2:$AZ$251,W$2,FALSE)</f>
        <v>4.9780833510000004</v>
      </c>
      <c r="X42" s="57">
        <f>VLOOKUP($D42,Résultats!$B$2:$AZ$251,X$2,FALSE)</f>
        <v>4.5553248420000001</v>
      </c>
      <c r="Y42" s="57">
        <f>VLOOKUP($D42,Résultats!$B$2:$AZ$251,Y$2,FALSE)</f>
        <v>4.1337785350000003</v>
      </c>
      <c r="Z42" s="57">
        <f>VLOOKUP($D42,Résultats!$B$2:$AZ$251,Z$2,FALSE)</f>
        <v>3.726924484</v>
      </c>
      <c r="AA42" s="57">
        <f>VLOOKUP($D42,Résultats!$B$2:$AZ$251,AA$2,FALSE)</f>
        <v>3.3383660970000002</v>
      </c>
      <c r="AB42" s="57">
        <f>VLOOKUP($D42,Résultats!$B$2:$AZ$251,AB$2,FALSE)</f>
        <v>2.9707840050000001</v>
      </c>
      <c r="AC42" s="57">
        <f>VLOOKUP($D42,Résultats!$B$2:$AZ$251,AC$2,FALSE)</f>
        <v>2.626366354</v>
      </c>
      <c r="AD42" s="57">
        <f>VLOOKUP($D42,Résultats!$B$2:$AZ$251,AD$2,FALSE)</f>
        <v>2.311734934</v>
      </c>
      <c r="AE42" s="57">
        <f>VLOOKUP($D42,Résultats!$B$2:$AZ$251,AE$2,FALSE)</f>
        <v>2.0217540999999999</v>
      </c>
      <c r="AF42" s="57">
        <f>VLOOKUP($D42,Résultats!$B$2:$AZ$251,AF$2,FALSE)</f>
        <v>1.7568646429999999</v>
      </c>
      <c r="AG42" s="57">
        <f>VLOOKUP($D42,Résultats!$B$2:$AZ$251,AG$2,FALSE)</f>
        <v>1.5180212559999999</v>
      </c>
      <c r="AH42" s="57">
        <f>VLOOKUP($D42,Résultats!$B$2:$AZ$251,AH$2,FALSE)</f>
        <v>1.3045599779999999</v>
      </c>
      <c r="AI42" s="57">
        <f>VLOOKUP($D42,Résultats!$B$2:$AZ$251,AI$2,FALSE)</f>
        <v>1.1156442980000001</v>
      </c>
      <c r="AJ42" s="57">
        <f>VLOOKUP($D42,Résultats!$B$2:$AZ$251,AJ$2,FALSE)</f>
        <v>0.95044237050000002</v>
      </c>
      <c r="AK42" s="57">
        <f>VLOOKUP($D42,Résultats!$B$2:$AZ$251,AK$2,FALSE)</f>
        <v>0.80699865839999996</v>
      </c>
      <c r="AL42" s="57">
        <f>VLOOKUP($D42,Résultats!$B$2:$AZ$251,AL$2,FALSE)</f>
        <v>0.68325378250000002</v>
      </c>
      <c r="AM42" s="215">
        <f>VLOOKUP($D42,Résultats!$B$2:$AZ$251,AM$2,FALSE)</f>
        <v>0.57753374749999997</v>
      </c>
    </row>
    <row r="43" spans="2:39" x14ac:dyDescent="0.25">
      <c r="B43" s="229" t="s">
        <v>78</v>
      </c>
      <c r="C43" s="220" t="s">
        <v>491</v>
      </c>
      <c r="D43" s="58" t="s">
        <v>130</v>
      </c>
      <c r="E43" s="99">
        <f>VLOOKUP($D48,Résultats!$B$2:$AZ$212,E$2,FALSE)</f>
        <v>32001.800439999999</v>
      </c>
      <c r="F43" s="99">
        <f>VLOOKUP($D48,Résultats!$B$2:$AZ$212,F$2,FALSE)</f>
        <v>33963.92974</v>
      </c>
      <c r="G43" s="99">
        <f>VLOOKUP($D48,Résultats!$B$2:$AZ$212,G$2,FALSE)</f>
        <v>34255.391009999999</v>
      </c>
      <c r="H43" s="99">
        <f>VLOOKUP($D48,Résultats!$B$2:$AZ$212,H$2,FALSE)</f>
        <v>34333.114009999998</v>
      </c>
      <c r="I43" s="99">
        <f>VLOOKUP($D48,Résultats!$B$2:$AZ$212,I$2,FALSE)</f>
        <v>34663.950900000003</v>
      </c>
      <c r="J43" s="99">
        <f>VLOOKUP($D48,Résultats!$B$2:$AZ$212,J$2,FALSE)</f>
        <v>34954.378239999998</v>
      </c>
      <c r="K43" s="99">
        <f>VLOOKUP($D48,Résultats!$B$2:$AZ$212,K$2,FALSE)</f>
        <v>35112.321069999998</v>
      </c>
      <c r="L43" s="99">
        <f>VLOOKUP($D48,Résultats!$B$2:$AZ$212,L$2,FALSE)</f>
        <v>35223.775900000001</v>
      </c>
      <c r="M43" s="99">
        <f>VLOOKUP($D48,Résultats!$B$2:$AZ$212,M$2,FALSE)</f>
        <v>35272.321000000004</v>
      </c>
      <c r="N43" s="99">
        <f>VLOOKUP($D48,Résultats!$B$2:$AZ$212,N$2,FALSE)</f>
        <v>35276.247069999998</v>
      </c>
      <c r="O43" s="99">
        <f>VLOOKUP($D48,Résultats!$B$2:$AZ$212,O$2,FALSE)</f>
        <v>35330.026700000002</v>
      </c>
      <c r="P43" s="99">
        <f>VLOOKUP($D48,Résultats!$B$2:$AZ$212,P$2,FALSE)</f>
        <v>35434.461739999999</v>
      </c>
      <c r="Q43" s="99">
        <f>VLOOKUP($D48,Résultats!$B$2:$AZ$212,Q$2,FALSE)</f>
        <v>35579.255579999997</v>
      </c>
      <c r="R43" s="99">
        <f>VLOOKUP($D48,Résultats!$B$2:$AZ$212,R$2,FALSE)</f>
        <v>35751.258300000001</v>
      </c>
      <c r="S43" s="99">
        <f>VLOOKUP($D48,Résultats!$B$2:$AZ$212,S$2,FALSE)</f>
        <v>35941.509039999997</v>
      </c>
      <c r="T43" s="99">
        <f>VLOOKUP($D48,Résultats!$B$2:$AZ$212,T$2,FALSE)</f>
        <v>36138.770729999997</v>
      </c>
      <c r="U43" s="99">
        <f>VLOOKUP($D48,Résultats!$B$2:$AZ$212,U$2,FALSE)</f>
        <v>36337.957799999996</v>
      </c>
      <c r="V43" s="99">
        <f>VLOOKUP($D48,Résultats!$B$2:$AZ$212,V$2,FALSE)</f>
        <v>36536.246279999999</v>
      </c>
      <c r="W43" s="99">
        <f>VLOOKUP($D48,Résultats!$B$2:$AZ$212,W$2,FALSE)</f>
        <v>36732.902580000002</v>
      </c>
      <c r="X43" s="99">
        <f>VLOOKUP($D48,Résultats!$B$2:$AZ$212,X$2,FALSE)</f>
        <v>36929.042229999999</v>
      </c>
      <c r="Y43" s="99">
        <f>VLOOKUP($D48,Résultats!$B$2:$AZ$212,Y$2,FALSE)</f>
        <v>37122.669139999998</v>
      </c>
      <c r="Z43" s="99">
        <f>VLOOKUP($D48,Résultats!$B$2:$AZ$212,Z$2,FALSE)</f>
        <v>37316.073980000001</v>
      </c>
      <c r="AA43" s="99">
        <f>VLOOKUP($D48,Résultats!$B$2:$AZ$212,AA$2,FALSE)</f>
        <v>37510.930350000002</v>
      </c>
      <c r="AB43" s="99">
        <f>VLOOKUP($D48,Résultats!$B$2:$AZ$212,AB$2,FALSE)</f>
        <v>37708.884250000003</v>
      </c>
      <c r="AC43" s="99">
        <f>VLOOKUP($D48,Résultats!$B$2:$AZ$212,AC$2,FALSE)</f>
        <v>37910.671970000003</v>
      </c>
      <c r="AD43" s="99">
        <f>VLOOKUP($D48,Résultats!$B$2:$AZ$212,AD$2,FALSE)</f>
        <v>38123.395819999998</v>
      </c>
      <c r="AE43" s="99">
        <f>VLOOKUP($D48,Résultats!$B$2:$AZ$212,AE$2,FALSE)</f>
        <v>38345.833140000002</v>
      </c>
      <c r="AF43" s="99">
        <f>VLOOKUP($D48,Résultats!$B$2:$AZ$212,AF$2,FALSE)</f>
        <v>38575.337240000001</v>
      </c>
      <c r="AG43" s="99">
        <f>VLOOKUP($D48,Résultats!$B$2:$AZ$212,AG$2,FALSE)</f>
        <v>38810.379699999998</v>
      </c>
      <c r="AH43" s="99">
        <f>VLOOKUP($D48,Résultats!$B$2:$AZ$212,AH$2,FALSE)</f>
        <v>39048.869960000004</v>
      </c>
      <c r="AI43" s="99">
        <f>VLOOKUP($D48,Résultats!$B$2:$AZ$212,AI$2,FALSE)</f>
        <v>39288.833339999997</v>
      </c>
      <c r="AJ43" s="99">
        <f>VLOOKUP($D48,Résultats!$B$2:$AZ$212,AJ$2,FALSE)</f>
        <v>39530.063990000002</v>
      </c>
      <c r="AK43" s="99">
        <f>VLOOKUP($D48,Résultats!$B$2:$AZ$212,AK$2,FALSE)</f>
        <v>39772.197529999998</v>
      </c>
      <c r="AL43" s="99">
        <f>VLOOKUP($D48,Résultats!$B$2:$AZ$212,AL$2,FALSE)</f>
        <v>40014.898860000001</v>
      </c>
      <c r="AM43" s="104">
        <f>VLOOKUP($D48,Résultats!$B$2:$AZ$212,AM$2,FALSE)</f>
        <v>40260.537020000003</v>
      </c>
    </row>
    <row r="44" spans="2:39" x14ac:dyDescent="0.25">
      <c r="B44" s="230"/>
      <c r="C44" s="218" t="s">
        <v>8</v>
      </c>
      <c r="D44" s="54" t="s">
        <v>145</v>
      </c>
      <c r="E44" s="25">
        <f>VLOOKUP($D44,Résultats!$B$2:$AZ$212,E$2,FALSE)</f>
        <v>0</v>
      </c>
      <c r="F44" s="25">
        <f>VLOOKUP($D44,Résultats!$B$2:$AZ$212,F$2,FALSE)</f>
        <v>0</v>
      </c>
      <c r="G44" s="25">
        <f>VLOOKUP($D44,Résultats!$B$2:$AZ$212,G$2,FALSE)</f>
        <v>0</v>
      </c>
      <c r="H44" s="25">
        <f>VLOOKUP($D44,Résultats!$B$2:$AZ$212,H$2,FALSE)</f>
        <v>0</v>
      </c>
      <c r="I44" s="25">
        <f>VLOOKUP($D44,Résultats!$B$2:$AZ$212,I$2,FALSE)</f>
        <v>0</v>
      </c>
      <c r="J44" s="25">
        <f>VLOOKUP($D44,Résultats!$B$2:$AZ$212,J$2,FALSE)</f>
        <v>0</v>
      </c>
      <c r="K44" s="25">
        <f>VLOOKUP($D44,Résultats!$B$2:$AZ$212,K$2,FALSE)</f>
        <v>0</v>
      </c>
      <c r="L44" s="25">
        <f>VLOOKUP($D44,Résultats!$B$2:$AZ$212,L$2,FALSE)</f>
        <v>0</v>
      </c>
      <c r="M44" s="25">
        <f>VLOOKUP($D44,Résultats!$B$2:$AZ$212,M$2,FALSE)</f>
        <v>0</v>
      </c>
      <c r="N44" s="25">
        <f>VLOOKUP($D44,Résultats!$B$2:$AZ$212,N$2,FALSE)</f>
        <v>0</v>
      </c>
      <c r="O44" s="25">
        <f>VLOOKUP($D44,Résultats!$B$2:$AZ$212,O$2,FALSE)</f>
        <v>0</v>
      </c>
      <c r="P44" s="25">
        <f>VLOOKUP($D44,Résultats!$B$2:$AZ$212,P$2,FALSE)</f>
        <v>0</v>
      </c>
      <c r="Q44" s="25">
        <f>VLOOKUP($D44,Résultats!$B$2:$AZ$212,Q$2,FALSE)</f>
        <v>0</v>
      </c>
      <c r="R44" s="25">
        <f>VLOOKUP($D44,Résultats!$B$2:$AZ$212,R$2,FALSE)</f>
        <v>0</v>
      </c>
      <c r="S44" s="25">
        <f>VLOOKUP($D44,Résultats!$B$2:$AZ$212,S$2,FALSE)</f>
        <v>0</v>
      </c>
      <c r="T44" s="25">
        <f>VLOOKUP($D44,Résultats!$B$2:$AZ$212,T$2,FALSE)</f>
        <v>0</v>
      </c>
      <c r="U44" s="25">
        <f>VLOOKUP($D44,Résultats!$B$2:$AZ$212,U$2,FALSE)</f>
        <v>0</v>
      </c>
      <c r="V44" s="25">
        <f>VLOOKUP($D44,Résultats!$B$2:$AZ$212,V$2,FALSE)</f>
        <v>0</v>
      </c>
      <c r="W44" s="25">
        <f>VLOOKUP($D44,Résultats!$B$2:$AZ$212,W$2,FALSE)</f>
        <v>0</v>
      </c>
      <c r="X44" s="25">
        <f>VLOOKUP($D44,Résultats!$B$2:$AZ$212,X$2,FALSE)</f>
        <v>0</v>
      </c>
      <c r="Y44" s="25">
        <f>VLOOKUP($D44,Résultats!$B$2:$AZ$212,Y$2,FALSE)</f>
        <v>0</v>
      </c>
      <c r="Z44" s="25">
        <f>VLOOKUP($D44,Résultats!$B$2:$AZ$212,Z$2,FALSE)</f>
        <v>0</v>
      </c>
      <c r="AA44" s="25">
        <f>VLOOKUP($D44,Résultats!$B$2:$AZ$212,AA$2,FALSE)</f>
        <v>0</v>
      </c>
      <c r="AB44" s="25">
        <f>VLOOKUP($D44,Résultats!$B$2:$AZ$212,AB$2,FALSE)</f>
        <v>0</v>
      </c>
      <c r="AC44" s="25">
        <f>VLOOKUP($D44,Résultats!$B$2:$AZ$212,AC$2,FALSE)</f>
        <v>0</v>
      </c>
      <c r="AD44" s="25">
        <f>VLOOKUP($D44,Résultats!$B$2:$AZ$212,AD$2,FALSE)</f>
        <v>0</v>
      </c>
      <c r="AE44" s="25">
        <f>VLOOKUP($D44,Résultats!$B$2:$AZ$212,AE$2,FALSE)</f>
        <v>0</v>
      </c>
      <c r="AF44" s="25">
        <f>VLOOKUP($D44,Résultats!$B$2:$AZ$212,AF$2,FALSE)</f>
        <v>0</v>
      </c>
      <c r="AG44" s="25">
        <f>VLOOKUP($D44,Résultats!$B$2:$AZ$212,AG$2,FALSE)</f>
        <v>0</v>
      </c>
      <c r="AH44" s="25">
        <f>VLOOKUP($D44,Résultats!$B$2:$AZ$212,AH$2,FALSE)</f>
        <v>0</v>
      </c>
      <c r="AI44" s="25">
        <f>VLOOKUP($D44,Résultats!$B$2:$AZ$212,AI$2,FALSE)</f>
        <v>0</v>
      </c>
      <c r="AJ44" s="25">
        <f>VLOOKUP($D44,Résultats!$B$2:$AZ$212,AJ$2,FALSE)</f>
        <v>0</v>
      </c>
      <c r="AK44" s="25">
        <f>VLOOKUP($D44,Résultats!$B$2:$AZ$212,AK$2,FALSE)</f>
        <v>0</v>
      </c>
      <c r="AL44" s="25">
        <f>VLOOKUP($D44,Résultats!$B$2:$AZ$212,AL$2,FALSE)</f>
        <v>0</v>
      </c>
      <c r="AM44" s="102">
        <f>VLOOKUP($D44,Résultats!$B$2:$AZ$212,AM$2,FALSE)</f>
        <v>0</v>
      </c>
    </row>
    <row r="45" spans="2:39" x14ac:dyDescent="0.25">
      <c r="B45" s="230"/>
      <c r="C45" s="218" t="s">
        <v>6</v>
      </c>
      <c r="D45" s="3" t="s">
        <v>146</v>
      </c>
      <c r="E45" s="25">
        <f>VLOOKUP($D45,Résultats!$B$2:$AZ$212,E$2,FALSE)</f>
        <v>31999.388770000001</v>
      </c>
      <c r="F45" s="25">
        <f>VLOOKUP($D45,Résultats!$B$2:$AZ$212,F$2,FALSE)</f>
        <v>33881.998169999999</v>
      </c>
      <c r="G45" s="25">
        <f>VLOOKUP($D45,Résultats!$B$2:$AZ$212,G$2,FALSE)</f>
        <v>34086.926659999997</v>
      </c>
      <c r="H45" s="25">
        <f>VLOOKUP($D45,Résultats!$B$2:$AZ$212,H$2,FALSE)</f>
        <v>34124.399160000001</v>
      </c>
      <c r="I45" s="25">
        <f>VLOOKUP($D45,Résultats!$B$2:$AZ$212,I$2,FALSE)</f>
        <v>34366.89602</v>
      </c>
      <c r="J45" s="25">
        <f>VLOOKUP($D45,Résultats!$B$2:$AZ$212,J$2,FALSE)</f>
        <v>34495.649870000001</v>
      </c>
      <c r="K45" s="25">
        <f>VLOOKUP($D45,Résultats!$B$2:$AZ$212,K$2,FALSE)</f>
        <v>34377.368369999997</v>
      </c>
      <c r="L45" s="25">
        <f>VLOOKUP($D45,Résultats!$B$2:$AZ$212,L$2,FALSE)</f>
        <v>34190.764889999999</v>
      </c>
      <c r="M45" s="25">
        <f>VLOOKUP($D45,Résultats!$B$2:$AZ$212,M$2,FALSE)</f>
        <v>33919.074619999999</v>
      </c>
      <c r="N45" s="25">
        <f>VLOOKUP($D45,Résultats!$B$2:$AZ$212,N$2,FALSE)</f>
        <v>33575.784350000002</v>
      </c>
      <c r="O45" s="25">
        <f>VLOOKUP($D45,Résultats!$B$2:$AZ$212,O$2,FALSE)</f>
        <v>33235.37962</v>
      </c>
      <c r="P45" s="25">
        <f>VLOOKUP($D45,Résultats!$B$2:$AZ$212,P$2,FALSE)</f>
        <v>32891.604919999998</v>
      </c>
      <c r="Q45" s="25">
        <f>VLOOKUP($D45,Résultats!$B$2:$AZ$212,Q$2,FALSE)</f>
        <v>32529.358390000001</v>
      </c>
      <c r="R45" s="25">
        <f>VLOOKUP($D45,Résultats!$B$2:$AZ$212,R$2,FALSE)</f>
        <v>32132.220300000001</v>
      </c>
      <c r="S45" s="25">
        <f>VLOOKUP($D45,Résultats!$B$2:$AZ$212,S$2,FALSE)</f>
        <v>31688.101419999999</v>
      </c>
      <c r="T45" s="25">
        <f>VLOOKUP($D45,Résultats!$B$2:$AZ$212,T$2,FALSE)</f>
        <v>31184.853889999999</v>
      </c>
      <c r="U45" s="25">
        <f>VLOOKUP($D45,Résultats!$B$2:$AZ$212,U$2,FALSE)</f>
        <v>30616.23619</v>
      </c>
      <c r="V45" s="25">
        <f>VLOOKUP($D45,Résultats!$B$2:$AZ$212,V$2,FALSE)</f>
        <v>29979.0798</v>
      </c>
      <c r="W45" s="25">
        <f>VLOOKUP($D45,Résultats!$B$2:$AZ$212,W$2,FALSE)</f>
        <v>29273.095819999999</v>
      </c>
      <c r="X45" s="25">
        <f>VLOOKUP($D45,Résultats!$B$2:$AZ$212,X$2,FALSE)</f>
        <v>28500.579440000001</v>
      </c>
      <c r="Y45" s="25">
        <f>VLOOKUP($D45,Résultats!$B$2:$AZ$212,Y$2,FALSE)</f>
        <v>27663.934539999998</v>
      </c>
      <c r="Z45" s="25">
        <f>VLOOKUP($D45,Résultats!$B$2:$AZ$212,Z$2,FALSE)</f>
        <v>26769.204580000001</v>
      </c>
      <c r="AA45" s="25">
        <f>VLOOKUP($D45,Résultats!$B$2:$AZ$212,AA$2,FALSE)</f>
        <v>25823.422910000001</v>
      </c>
      <c r="AB45" s="25">
        <f>VLOOKUP($D45,Résultats!$B$2:$AZ$212,AB$2,FALSE)</f>
        <v>24834.69241</v>
      </c>
      <c r="AC45" s="25">
        <f>VLOOKUP($D45,Résultats!$B$2:$AZ$212,AC$2,FALSE)</f>
        <v>23811.647649999999</v>
      </c>
      <c r="AD45" s="25">
        <f>VLOOKUP($D45,Résultats!$B$2:$AZ$212,AD$2,FALSE)</f>
        <v>22765.10914</v>
      </c>
      <c r="AE45" s="25">
        <f>VLOOKUP($D45,Résultats!$B$2:$AZ$212,AE$2,FALSE)</f>
        <v>21703.614549999998</v>
      </c>
      <c r="AF45" s="25">
        <f>VLOOKUP($D45,Résultats!$B$2:$AZ$212,AF$2,FALSE)</f>
        <v>20635.507669999999</v>
      </c>
      <c r="AG45" s="25">
        <f>VLOOKUP($D45,Résultats!$B$2:$AZ$212,AG$2,FALSE)</f>
        <v>19569.18606</v>
      </c>
      <c r="AH45" s="25">
        <f>VLOOKUP($D45,Résultats!$B$2:$AZ$212,AH$2,FALSE)</f>
        <v>18512.45335</v>
      </c>
      <c r="AI45" s="25">
        <f>VLOOKUP($D45,Résultats!$B$2:$AZ$212,AI$2,FALSE)</f>
        <v>17472.434880000001</v>
      </c>
      <c r="AJ45" s="25">
        <f>VLOOKUP($D45,Résultats!$B$2:$AZ$212,AJ$2,FALSE)</f>
        <v>16455.587810000001</v>
      </c>
      <c r="AK45" s="25">
        <f>VLOOKUP($D45,Résultats!$B$2:$AZ$212,AK$2,FALSE)</f>
        <v>15467.33296</v>
      </c>
      <c r="AL45" s="25">
        <f>VLOOKUP($D45,Résultats!$B$2:$AZ$212,AL$2,FALSE)</f>
        <v>14512.07415</v>
      </c>
      <c r="AM45" s="102">
        <f>VLOOKUP($D45,Résultats!$B$2:$AZ$212,AM$2,FALSE)</f>
        <v>13593.402959999999</v>
      </c>
    </row>
    <row r="46" spans="2:39" x14ac:dyDescent="0.25">
      <c r="B46" s="230"/>
      <c r="C46" s="218" t="s">
        <v>34</v>
      </c>
      <c r="D46" s="3" t="s">
        <v>147</v>
      </c>
      <c r="E46" s="25">
        <f>VLOOKUP($D46,Résultats!$B$2:$AZ$212,E$2,FALSE)</f>
        <v>2.411668513</v>
      </c>
      <c r="F46" s="25">
        <f>VLOOKUP($D46,Résultats!$B$2:$AZ$212,F$2,FALSE)</f>
        <v>81.931573970000002</v>
      </c>
      <c r="G46" s="25">
        <f>VLOOKUP($D46,Résultats!$B$2:$AZ$212,G$2,FALSE)</f>
        <v>168.46435120000001</v>
      </c>
      <c r="H46" s="25">
        <f>VLOOKUP($D46,Résultats!$B$2:$AZ$212,H$2,FALSE)</f>
        <v>208.7148507</v>
      </c>
      <c r="I46" s="25">
        <f>VLOOKUP($D46,Résultats!$B$2:$AZ$212,I$2,FALSE)</f>
        <v>297.0548837</v>
      </c>
      <c r="J46" s="25">
        <f>VLOOKUP($D46,Résultats!$B$2:$AZ$212,J$2,FALSE)</f>
        <v>458.72836840000002</v>
      </c>
      <c r="K46" s="25">
        <f>VLOOKUP($D46,Résultats!$B$2:$AZ$212,K$2,FALSE)</f>
        <v>734.95270930000004</v>
      </c>
      <c r="L46" s="25">
        <f>VLOOKUP($D46,Résultats!$B$2:$AZ$212,L$2,FALSE)</f>
        <v>1033.011002</v>
      </c>
      <c r="M46" s="25">
        <f>VLOOKUP($D46,Résultats!$B$2:$AZ$212,M$2,FALSE)</f>
        <v>1353.2463789999999</v>
      </c>
      <c r="N46" s="25">
        <f>VLOOKUP($D46,Résultats!$B$2:$AZ$212,N$2,FALSE)</f>
        <v>1700.462726</v>
      </c>
      <c r="O46" s="25">
        <f>VLOOKUP($D46,Résultats!$B$2:$AZ$212,O$2,FALSE)</f>
        <v>2094.647078</v>
      </c>
      <c r="P46" s="25">
        <f>VLOOKUP($D46,Résultats!$B$2:$AZ$212,P$2,FALSE)</f>
        <v>2542.8568150000001</v>
      </c>
      <c r="Q46" s="25">
        <f>VLOOKUP($D46,Résultats!$B$2:$AZ$212,Q$2,FALSE)</f>
        <v>3049.8971929999998</v>
      </c>
      <c r="R46" s="25">
        <f>VLOOKUP($D46,Résultats!$B$2:$AZ$212,R$2,FALSE)</f>
        <v>3619.0380019999998</v>
      </c>
      <c r="S46" s="25">
        <f>VLOOKUP($D46,Résultats!$B$2:$AZ$212,S$2,FALSE)</f>
        <v>4253.4076169999998</v>
      </c>
      <c r="T46" s="25">
        <f>VLOOKUP($D46,Résultats!$B$2:$AZ$212,T$2,FALSE)</f>
        <v>4953.9168410000002</v>
      </c>
      <c r="U46" s="25">
        <f>VLOOKUP($D46,Résultats!$B$2:$AZ$212,U$2,FALSE)</f>
        <v>5721.7216109999999</v>
      </c>
      <c r="V46" s="25">
        <f>VLOOKUP($D46,Résultats!$B$2:$AZ$212,V$2,FALSE)</f>
        <v>6557.1664849999997</v>
      </c>
      <c r="W46" s="25">
        <f>VLOOKUP($D46,Résultats!$B$2:$AZ$212,W$2,FALSE)</f>
        <v>7459.8067570000003</v>
      </c>
      <c r="X46" s="25">
        <f>VLOOKUP($D46,Résultats!$B$2:$AZ$212,X$2,FALSE)</f>
        <v>8428.4627889999902</v>
      </c>
      <c r="Y46" s="25">
        <f>VLOOKUP($D46,Résultats!$B$2:$AZ$212,Y$2,FALSE)</f>
        <v>9458.7346070000003</v>
      </c>
      <c r="Z46" s="25">
        <f>VLOOKUP($D46,Résultats!$B$2:$AZ$212,Z$2,FALSE)</f>
        <v>10546.8694</v>
      </c>
      <c r="AA46" s="25">
        <f>VLOOKUP($D46,Résultats!$B$2:$AZ$212,AA$2,FALSE)</f>
        <v>11687.50743</v>
      </c>
      <c r="AB46" s="25">
        <f>VLOOKUP($D46,Résultats!$B$2:$AZ$212,AB$2,FALSE)</f>
        <v>12874.191849999999</v>
      </c>
      <c r="AC46" s="25">
        <f>VLOOKUP($D46,Résultats!$B$2:$AZ$212,AC$2,FALSE)</f>
        <v>14099.02432</v>
      </c>
      <c r="AD46" s="25">
        <f>VLOOKUP($D46,Résultats!$B$2:$AZ$212,AD$2,FALSE)</f>
        <v>15358.286679999999</v>
      </c>
      <c r="AE46" s="25">
        <f>VLOOKUP($D46,Résultats!$B$2:$AZ$212,AE$2,FALSE)</f>
        <v>16642.21859</v>
      </c>
      <c r="AF46" s="25">
        <f>VLOOKUP($D46,Résultats!$B$2:$AZ$212,AF$2,FALSE)</f>
        <v>17939.829570000002</v>
      </c>
      <c r="AG46" s="25">
        <f>VLOOKUP($D46,Résultats!$B$2:$AZ$212,AG$2,FALSE)</f>
        <v>19241.193650000001</v>
      </c>
      <c r="AH46" s="25">
        <f>VLOOKUP($D46,Résultats!$B$2:$AZ$212,AH$2,FALSE)</f>
        <v>20536.41661</v>
      </c>
      <c r="AI46" s="25">
        <f>VLOOKUP($D46,Résultats!$B$2:$AZ$212,AI$2,FALSE)</f>
        <v>21816.39846</v>
      </c>
      <c r="AJ46" s="25">
        <f>VLOOKUP($D46,Résultats!$B$2:$AZ$212,AJ$2,FALSE)</f>
        <v>23074.476180000001</v>
      </c>
      <c r="AK46" s="25">
        <f>VLOOKUP($D46,Résultats!$B$2:$AZ$212,AK$2,FALSE)</f>
        <v>24304.864580000001</v>
      </c>
      <c r="AL46" s="25">
        <f>VLOOKUP($D46,Résultats!$B$2:$AZ$212,AL$2,FALSE)</f>
        <v>25502.824710000001</v>
      </c>
      <c r="AM46" s="102">
        <f>VLOOKUP($D46,Résultats!$B$2:$AZ$212,AM$2,FALSE)</f>
        <v>26667.13406</v>
      </c>
    </row>
    <row r="47" spans="2:39" x14ac:dyDescent="0.25">
      <c r="B47" s="230"/>
      <c r="C47" s="218" t="s">
        <v>35</v>
      </c>
      <c r="D47" s="3" t="s">
        <v>148</v>
      </c>
      <c r="E47" s="25">
        <f>VLOOKUP($D47,Résultats!$B$2:$AZ$212,E$2,FALSE)</f>
        <v>2.2615513600000001E-2</v>
      </c>
      <c r="F47" s="25">
        <f>VLOOKUP($D47,Résultats!$B$2:$AZ$212,F$2,FALSE)</f>
        <v>0.59942048969999995</v>
      </c>
      <c r="G47" s="25">
        <f>VLOOKUP($D47,Résultats!$B$2:$AZ$212,G$2,FALSE)</f>
        <v>0.78363006889999998</v>
      </c>
      <c r="H47" s="25">
        <f>VLOOKUP($D47,Résultats!$B$2:$AZ$212,H$2,FALSE)</f>
        <v>0.86638700989999995</v>
      </c>
      <c r="I47" s="25">
        <f>VLOOKUP($D47,Résultats!$B$2:$AZ$212,I$2,FALSE)</f>
        <v>0.98613652439999999</v>
      </c>
      <c r="J47" s="25">
        <f>VLOOKUP($D47,Résultats!$B$2:$AZ$212,J$2,FALSE)</f>
        <v>1.073750888</v>
      </c>
      <c r="K47" s="25">
        <f>VLOOKUP($D47,Résultats!$B$2:$AZ$212,K$2,FALSE)</f>
        <v>1.168548854</v>
      </c>
      <c r="L47" s="25">
        <f>VLOOKUP($D47,Résultats!$B$2:$AZ$212,L$2,FALSE)</f>
        <v>1.2709999139999999</v>
      </c>
      <c r="M47" s="25">
        <f>VLOOKUP($D47,Résultats!$B$2:$AZ$212,M$2,FALSE)</f>
        <v>1.3805318900000001</v>
      </c>
      <c r="N47" s="25">
        <f>VLOOKUP($D47,Résultats!$B$2:$AZ$212,N$2,FALSE)</f>
        <v>1.4969508439999999</v>
      </c>
      <c r="O47" s="25">
        <f>VLOOKUP($D47,Résultats!$B$2:$AZ$212,O$2,FALSE)</f>
        <v>1.6148255380000001</v>
      </c>
      <c r="P47" s="25">
        <f>VLOOKUP($D47,Résultats!$B$2:$AZ$212,P$2,FALSE)</f>
        <v>1.7288431360000001</v>
      </c>
      <c r="Q47" s="25">
        <f>VLOOKUP($D47,Résultats!$B$2:$AZ$212,Q$2,FALSE)</f>
        <v>1.835998596</v>
      </c>
      <c r="R47" s="25">
        <f>VLOOKUP($D47,Résultats!$B$2:$AZ$212,R$2,FALSE)</f>
        <v>1.933632491</v>
      </c>
      <c r="S47" s="25">
        <f>VLOOKUP($D47,Résultats!$B$2:$AZ$212,S$2,FALSE)</f>
        <v>2.0199797720000001</v>
      </c>
      <c r="T47" s="25">
        <f>VLOOKUP($D47,Résultats!$B$2:$AZ$212,T$2,FALSE)</f>
        <v>2.0936131420000001</v>
      </c>
      <c r="U47" s="25">
        <f>VLOOKUP($D47,Résultats!$B$2:$AZ$212,U$2,FALSE)</f>
        <v>2.1539213780000002</v>
      </c>
      <c r="V47" s="25">
        <f>VLOOKUP($D47,Résultats!$B$2:$AZ$212,V$2,FALSE)</f>
        <v>2.2005525700000002</v>
      </c>
      <c r="W47" s="25">
        <f>VLOOKUP($D47,Résultats!$B$2:$AZ$212,W$2,FALSE)</f>
        <v>2.233446491</v>
      </c>
      <c r="X47" s="25">
        <f>VLOOKUP($D47,Résultats!$B$2:$AZ$212,X$2,FALSE)</f>
        <v>2.252779882</v>
      </c>
      <c r="Y47" s="25">
        <f>VLOOKUP($D47,Résultats!$B$2:$AZ$212,Y$2,FALSE)</f>
        <v>2.2590610610000001</v>
      </c>
      <c r="Z47" s="25">
        <f>VLOOKUP($D47,Résultats!$B$2:$AZ$212,Z$2,FALSE)</f>
        <v>2.2527318099999998</v>
      </c>
      <c r="AA47" s="25">
        <f>VLOOKUP($D47,Résultats!$B$2:$AZ$212,AA$2,FALSE)</f>
        <v>2.2343131650000001</v>
      </c>
      <c r="AB47" s="25">
        <f>VLOOKUP($D47,Résultats!$B$2:$AZ$212,AB$2,FALSE)</f>
        <v>2.2045871020000001</v>
      </c>
      <c r="AC47" s="25">
        <f>VLOOKUP($D47,Résultats!$B$2:$AZ$212,AC$2,FALSE)</f>
        <v>2.164456597</v>
      </c>
      <c r="AD47" s="25">
        <f>VLOOKUP($D47,Résultats!$B$2:$AZ$212,AD$2,FALSE)</f>
        <v>2.1153482609999998</v>
      </c>
      <c r="AE47" s="25">
        <f>VLOOKUP($D47,Résultats!$B$2:$AZ$212,AE$2,FALSE)</f>
        <v>2.05832258</v>
      </c>
      <c r="AF47" s="25">
        <f>VLOOKUP($D47,Résultats!$B$2:$AZ$212,AF$2,FALSE)</f>
        <v>1.9944655710000001</v>
      </c>
      <c r="AG47" s="25">
        <f>VLOOKUP($D47,Résultats!$B$2:$AZ$212,AG$2,FALSE)</f>
        <v>1.924976518</v>
      </c>
      <c r="AH47" s="25">
        <f>VLOOKUP($D47,Résultats!$B$2:$AZ$212,AH$2,FALSE)</f>
        <v>1.851054942</v>
      </c>
      <c r="AI47" s="25">
        <f>VLOOKUP($D47,Résultats!$B$2:$AZ$212,AI$2,FALSE)</f>
        <v>1.7739009379999999</v>
      </c>
      <c r="AJ47" s="25">
        <f>VLOOKUP($D47,Résultats!$B$2:$AZ$212,AJ$2,FALSE)</f>
        <v>1.6946157390000001</v>
      </c>
      <c r="AK47" s="25">
        <f>VLOOKUP($D47,Résultats!$B$2:$AZ$212,AK$2,FALSE)</f>
        <v>1.6141811639999999</v>
      </c>
      <c r="AL47" s="25">
        <f>VLOOKUP($D47,Résultats!$B$2:$AZ$212,AL$2,FALSE)</f>
        <v>1.53345759</v>
      </c>
      <c r="AM47" s="102">
        <f>VLOOKUP($D47,Résultats!$B$2:$AZ$212,AM$2,FALSE)</f>
        <v>1.453225373</v>
      </c>
    </row>
    <row r="48" spans="2:39" x14ac:dyDescent="0.25">
      <c r="B48" s="230"/>
      <c r="C48" s="220" t="s">
        <v>491</v>
      </c>
      <c r="D48" s="58" t="s">
        <v>130</v>
      </c>
      <c r="E48" s="59">
        <f>VLOOKUP($D48,Résultats!$B$2:$AZ$212,E$2,FALSE)</f>
        <v>32001.800439999999</v>
      </c>
      <c r="F48" s="59">
        <f>VLOOKUP($D48,Résultats!$B$2:$AZ$212,F$2,FALSE)</f>
        <v>33963.92974</v>
      </c>
      <c r="G48" s="59">
        <f>VLOOKUP($D48,Résultats!$B$2:$AZ$212,G$2,FALSE)</f>
        <v>34255.391009999999</v>
      </c>
      <c r="H48" s="59">
        <f>VLOOKUP($D48,Résultats!$B$2:$AZ$212,H$2,FALSE)</f>
        <v>34333.114009999998</v>
      </c>
      <c r="I48" s="59">
        <f>VLOOKUP($D48,Résultats!$B$2:$AZ$212,I$2,FALSE)</f>
        <v>34663.950900000003</v>
      </c>
      <c r="J48" s="59">
        <f>VLOOKUP($D48,Résultats!$B$2:$AZ$212,J$2,FALSE)</f>
        <v>34954.378239999998</v>
      </c>
      <c r="K48" s="59">
        <f>VLOOKUP($D48,Résultats!$B$2:$AZ$212,K$2,FALSE)</f>
        <v>35112.321069999998</v>
      </c>
      <c r="L48" s="59">
        <f>VLOOKUP($D48,Résultats!$B$2:$AZ$212,L$2,FALSE)</f>
        <v>35223.775900000001</v>
      </c>
      <c r="M48" s="59">
        <f>VLOOKUP($D48,Résultats!$B$2:$AZ$212,M$2,FALSE)</f>
        <v>35272.321000000004</v>
      </c>
      <c r="N48" s="59">
        <f>VLOOKUP($D48,Résultats!$B$2:$AZ$212,N$2,FALSE)</f>
        <v>35276.247069999998</v>
      </c>
      <c r="O48" s="59">
        <f>VLOOKUP($D48,Résultats!$B$2:$AZ$212,O$2,FALSE)</f>
        <v>35330.026700000002</v>
      </c>
      <c r="P48" s="59">
        <f>VLOOKUP($D48,Résultats!$B$2:$AZ$212,P$2,FALSE)</f>
        <v>35434.461739999999</v>
      </c>
      <c r="Q48" s="59">
        <f>VLOOKUP($D48,Résultats!$B$2:$AZ$212,Q$2,FALSE)</f>
        <v>35579.255579999997</v>
      </c>
      <c r="R48" s="59">
        <f>VLOOKUP($D48,Résultats!$B$2:$AZ$212,R$2,FALSE)</f>
        <v>35751.258300000001</v>
      </c>
      <c r="S48" s="59">
        <f>VLOOKUP($D48,Résultats!$B$2:$AZ$212,S$2,FALSE)</f>
        <v>35941.509039999997</v>
      </c>
      <c r="T48" s="59">
        <f>VLOOKUP($D48,Résultats!$B$2:$AZ$212,T$2,FALSE)</f>
        <v>36138.770729999997</v>
      </c>
      <c r="U48" s="59">
        <f>VLOOKUP($D48,Résultats!$B$2:$AZ$212,U$2,FALSE)</f>
        <v>36337.957799999996</v>
      </c>
      <c r="V48" s="59">
        <f>VLOOKUP($D48,Résultats!$B$2:$AZ$212,V$2,FALSE)</f>
        <v>36536.246279999999</v>
      </c>
      <c r="W48" s="59">
        <f>VLOOKUP($D48,Résultats!$B$2:$AZ$212,W$2,FALSE)</f>
        <v>36732.902580000002</v>
      </c>
      <c r="X48" s="59">
        <f>VLOOKUP($D48,Résultats!$B$2:$AZ$212,X$2,FALSE)</f>
        <v>36929.042229999999</v>
      </c>
      <c r="Y48" s="59">
        <f>VLOOKUP($D48,Résultats!$B$2:$AZ$212,Y$2,FALSE)</f>
        <v>37122.669139999998</v>
      </c>
      <c r="Z48" s="59">
        <f>VLOOKUP($D48,Résultats!$B$2:$AZ$212,Z$2,FALSE)</f>
        <v>37316.073980000001</v>
      </c>
      <c r="AA48" s="59">
        <f>VLOOKUP($D48,Résultats!$B$2:$AZ$212,AA$2,FALSE)</f>
        <v>37510.930350000002</v>
      </c>
      <c r="AB48" s="59">
        <f>VLOOKUP($D48,Résultats!$B$2:$AZ$212,AB$2,FALSE)</f>
        <v>37708.884250000003</v>
      </c>
      <c r="AC48" s="59">
        <f>VLOOKUP($D48,Résultats!$B$2:$AZ$212,AC$2,FALSE)</f>
        <v>37910.671970000003</v>
      </c>
      <c r="AD48" s="59">
        <f>VLOOKUP($D48,Résultats!$B$2:$AZ$212,AD$2,FALSE)</f>
        <v>38123.395819999998</v>
      </c>
      <c r="AE48" s="59">
        <f>VLOOKUP($D48,Résultats!$B$2:$AZ$212,AE$2,FALSE)</f>
        <v>38345.833140000002</v>
      </c>
      <c r="AF48" s="59">
        <f>VLOOKUP($D48,Résultats!$B$2:$AZ$212,AF$2,FALSE)</f>
        <v>38575.337240000001</v>
      </c>
      <c r="AG48" s="59">
        <f>VLOOKUP($D48,Résultats!$B$2:$AZ$212,AG$2,FALSE)</f>
        <v>38810.379699999998</v>
      </c>
      <c r="AH48" s="59">
        <f>VLOOKUP($D48,Résultats!$B$2:$AZ$212,AH$2,FALSE)</f>
        <v>39048.869960000004</v>
      </c>
      <c r="AI48" s="59">
        <f>VLOOKUP($D48,Résultats!$B$2:$AZ$212,AI$2,FALSE)</f>
        <v>39288.833339999997</v>
      </c>
      <c r="AJ48" s="59">
        <f>VLOOKUP($D48,Résultats!$B$2:$AZ$212,AJ$2,FALSE)</f>
        <v>39530.063990000002</v>
      </c>
      <c r="AK48" s="59">
        <f>VLOOKUP($D48,Résultats!$B$2:$AZ$212,AK$2,FALSE)</f>
        <v>39772.197529999998</v>
      </c>
      <c r="AL48" s="59">
        <f>VLOOKUP($D48,Résultats!$B$2:$AZ$212,AL$2,FALSE)</f>
        <v>40014.898860000001</v>
      </c>
      <c r="AM48" s="103">
        <f>VLOOKUP($D48,Résultats!$B$2:$AZ$212,AM$2,FALSE)</f>
        <v>40260.537020000003</v>
      </c>
    </row>
    <row r="49" spans="2:40" x14ac:dyDescent="0.25">
      <c r="B49" s="230"/>
      <c r="C49" s="221" t="s">
        <v>490</v>
      </c>
      <c r="D49" s="3" t="s">
        <v>147</v>
      </c>
      <c r="E49" s="61">
        <f>VLOOKUP($D49,Résultats!$B$2:$AZ$212,E$2,FALSE)</f>
        <v>2.411668513</v>
      </c>
      <c r="F49" s="61">
        <f>VLOOKUP($D49,Résultats!$B$2:$AZ$212,F$2,FALSE)</f>
        <v>81.931573970000002</v>
      </c>
      <c r="G49" s="61">
        <f>VLOOKUP($D49,Résultats!$B$2:$AZ$212,G$2,FALSE)</f>
        <v>168.46435120000001</v>
      </c>
      <c r="H49" s="61">
        <f>VLOOKUP($D49,Résultats!$B$2:$AZ$212,H$2,FALSE)</f>
        <v>208.7148507</v>
      </c>
      <c r="I49" s="61">
        <f>VLOOKUP($D49,Résultats!$B$2:$AZ$212,I$2,FALSE)</f>
        <v>297.0548837</v>
      </c>
      <c r="J49" s="61">
        <f>VLOOKUP($D49,Résultats!$B$2:$AZ$212,J$2,FALSE)</f>
        <v>458.72836840000002</v>
      </c>
      <c r="K49" s="61">
        <f>VLOOKUP($D49,Résultats!$B$2:$AZ$212,K$2,FALSE)</f>
        <v>734.95270930000004</v>
      </c>
      <c r="L49" s="61">
        <f>VLOOKUP($D49,Résultats!$B$2:$AZ$212,L$2,FALSE)</f>
        <v>1033.011002</v>
      </c>
      <c r="M49" s="61">
        <f>VLOOKUP($D49,Résultats!$B$2:$AZ$212,M$2,FALSE)</f>
        <v>1353.2463789999999</v>
      </c>
      <c r="N49" s="61">
        <f>VLOOKUP($D49,Résultats!$B$2:$AZ$212,N$2,FALSE)</f>
        <v>1700.462726</v>
      </c>
      <c r="O49" s="61">
        <f>VLOOKUP($D49,Résultats!$B$2:$AZ$212,O$2,FALSE)</f>
        <v>2094.647078</v>
      </c>
      <c r="P49" s="61">
        <f>VLOOKUP($D49,Résultats!$B$2:$AZ$212,P$2,FALSE)</f>
        <v>2542.8568150000001</v>
      </c>
      <c r="Q49" s="61">
        <f>VLOOKUP($D49,Résultats!$B$2:$AZ$212,Q$2,FALSE)</f>
        <v>3049.8971929999998</v>
      </c>
      <c r="R49" s="61">
        <f>VLOOKUP($D49,Résultats!$B$2:$AZ$212,R$2,FALSE)</f>
        <v>3619.0380019999998</v>
      </c>
      <c r="S49" s="61">
        <f>VLOOKUP($D49,Résultats!$B$2:$AZ$212,S$2,FALSE)</f>
        <v>4253.4076169999998</v>
      </c>
      <c r="T49" s="61">
        <f>VLOOKUP($D49,Résultats!$B$2:$AZ$212,T$2,FALSE)</f>
        <v>4953.9168410000002</v>
      </c>
      <c r="U49" s="61">
        <f>VLOOKUP($D49,Résultats!$B$2:$AZ$212,U$2,FALSE)</f>
        <v>5721.7216109999999</v>
      </c>
      <c r="V49" s="61">
        <f>VLOOKUP($D49,Résultats!$B$2:$AZ$212,V$2,FALSE)</f>
        <v>6557.1664849999997</v>
      </c>
      <c r="W49" s="61">
        <f>VLOOKUP($D49,Résultats!$B$2:$AZ$212,W$2,FALSE)</f>
        <v>7459.8067570000003</v>
      </c>
      <c r="X49" s="61">
        <f>VLOOKUP($D49,Résultats!$B$2:$AZ$212,X$2,FALSE)</f>
        <v>8428.4627889999902</v>
      </c>
      <c r="Y49" s="61">
        <f>VLOOKUP($D49,Résultats!$B$2:$AZ$212,Y$2,FALSE)</f>
        <v>9458.7346070000003</v>
      </c>
      <c r="Z49" s="61">
        <f>VLOOKUP($D49,Résultats!$B$2:$AZ$212,Z$2,FALSE)</f>
        <v>10546.8694</v>
      </c>
      <c r="AA49" s="61">
        <f>VLOOKUP($D49,Résultats!$B$2:$AZ$212,AA$2,FALSE)</f>
        <v>11687.50743</v>
      </c>
      <c r="AB49" s="61">
        <f>VLOOKUP($D49,Résultats!$B$2:$AZ$212,AB$2,FALSE)</f>
        <v>12874.191849999999</v>
      </c>
      <c r="AC49" s="61">
        <f>VLOOKUP($D49,Résultats!$B$2:$AZ$212,AC$2,FALSE)</f>
        <v>14099.02432</v>
      </c>
      <c r="AD49" s="61">
        <f>VLOOKUP($D49,Résultats!$B$2:$AZ$212,AD$2,FALSE)</f>
        <v>15358.286679999999</v>
      </c>
      <c r="AE49" s="61">
        <f>VLOOKUP($D49,Résultats!$B$2:$AZ$212,AE$2,FALSE)</f>
        <v>16642.21859</v>
      </c>
      <c r="AF49" s="61">
        <f>VLOOKUP($D49,Résultats!$B$2:$AZ$212,AF$2,FALSE)</f>
        <v>17939.829570000002</v>
      </c>
      <c r="AG49" s="61">
        <f>VLOOKUP($D49,Résultats!$B$2:$AZ$212,AG$2,FALSE)</f>
        <v>19241.193650000001</v>
      </c>
      <c r="AH49" s="61">
        <f>VLOOKUP($D49,Résultats!$B$2:$AZ$212,AH$2,FALSE)</f>
        <v>20536.41661</v>
      </c>
      <c r="AI49" s="61">
        <f>VLOOKUP($D49,Résultats!$B$2:$AZ$212,AI$2,FALSE)</f>
        <v>21816.39846</v>
      </c>
      <c r="AJ49" s="61">
        <f>VLOOKUP($D49,Résultats!$B$2:$AZ$212,AJ$2,FALSE)</f>
        <v>23074.476180000001</v>
      </c>
      <c r="AK49" s="61">
        <f>VLOOKUP($D49,Résultats!$B$2:$AZ$212,AK$2,FALSE)</f>
        <v>24304.864580000001</v>
      </c>
      <c r="AL49" s="61">
        <f>VLOOKUP($D49,Résultats!$B$2:$AZ$212,AL$2,FALSE)</f>
        <v>25502.824710000001</v>
      </c>
      <c r="AM49" s="225">
        <f>VLOOKUP($D49,Résultats!$B$2:$AZ$212,AM$2,FALSE)</f>
        <v>26667.13406</v>
      </c>
    </row>
    <row r="50" spans="2:40" x14ac:dyDescent="0.25">
      <c r="B50" s="230"/>
      <c r="C50" s="222" t="s">
        <v>27</v>
      </c>
      <c r="D50" s="63" t="s">
        <v>138</v>
      </c>
      <c r="E50" s="25">
        <f>VLOOKUP($D50,Résultats!$B$2:$AZ$212,E$2,FALSE)</f>
        <v>7.1825179100000001E-3</v>
      </c>
      <c r="F50" s="25">
        <f>VLOOKUP($D50,Résultats!$B$2:$AZ$212,F$2,FALSE)</f>
        <v>1.4016747679999999</v>
      </c>
      <c r="G50" s="25">
        <f>VLOOKUP($D50,Résultats!$B$2:$AZ$212,G$2,FALSE)</f>
        <v>3.8237398370000002</v>
      </c>
      <c r="H50" s="25">
        <f>VLOOKUP($D50,Résultats!$B$2:$AZ$212,H$2,FALSE)</f>
        <v>5.1477613819999997</v>
      </c>
      <c r="I50" s="25">
        <f>VLOOKUP($D50,Résultats!$B$2:$AZ$212,I$2,FALSE)</f>
        <v>8.1749054579999996</v>
      </c>
      <c r="J50" s="25">
        <f>VLOOKUP($D50,Résultats!$B$2:$AZ$212,J$2,FALSE)</f>
        <v>14.07416957</v>
      </c>
      <c r="K50" s="25">
        <f>VLOOKUP($D50,Résultats!$B$2:$AZ$212,K$2,FALSE)</f>
        <v>24.875316999999999</v>
      </c>
      <c r="L50" s="25">
        <f>VLOOKUP($D50,Résultats!$B$2:$AZ$212,L$2,FALSE)</f>
        <v>37.526353020000002</v>
      </c>
      <c r="M50" s="25">
        <f>VLOOKUP($D50,Résultats!$B$2:$AZ$212,M$2,FALSE)</f>
        <v>52.275103090000002</v>
      </c>
      <c r="N50" s="25">
        <f>VLOOKUP($D50,Résultats!$B$2:$AZ$212,N$2,FALSE)</f>
        <v>69.583848520000004</v>
      </c>
      <c r="O50" s="25">
        <f>VLOOKUP($D50,Résultats!$B$2:$AZ$212,O$2,FALSE)</f>
        <v>90.690567139999999</v>
      </c>
      <c r="P50" s="25">
        <f>VLOOKUP($D50,Résultats!$B$2:$AZ$212,P$2,FALSE)</f>
        <v>116.30838749999999</v>
      </c>
      <c r="Q50" s="25">
        <f>VLOOKUP($D50,Résultats!$B$2:$AZ$212,Q$2,FALSE)</f>
        <v>147.06651740000001</v>
      </c>
      <c r="R50" s="25">
        <f>VLOOKUP($D50,Résultats!$B$2:$AZ$212,R$2,FALSE)</f>
        <v>183.52991280000001</v>
      </c>
      <c r="S50" s="25">
        <f>VLOOKUP($D50,Résultats!$B$2:$AZ$212,S$2,FALSE)</f>
        <v>226.27158940000001</v>
      </c>
      <c r="T50" s="25">
        <f>VLOOKUP($D50,Résultats!$B$2:$AZ$212,T$2,FALSE)</f>
        <v>275.74847349999999</v>
      </c>
      <c r="U50" s="25">
        <f>VLOOKUP($D50,Résultats!$B$2:$AZ$212,U$2,FALSE)</f>
        <v>332.44314229999998</v>
      </c>
      <c r="V50" s="25">
        <f>VLOOKUP($D50,Résultats!$B$2:$AZ$212,V$2,FALSE)</f>
        <v>396.7998015</v>
      </c>
      <c r="W50" s="25">
        <f>VLOOKUP($D50,Résultats!$B$2:$AZ$212,W$2,FALSE)</f>
        <v>469.22020400000002</v>
      </c>
      <c r="X50" s="25">
        <f>VLOOKUP($D50,Résultats!$B$2:$AZ$212,X$2,FALSE)</f>
        <v>550.06360380000001</v>
      </c>
      <c r="Y50" s="25">
        <f>VLOOKUP($D50,Résultats!$B$2:$AZ$212,Y$2,FALSE)</f>
        <v>639.44199830000002</v>
      </c>
      <c r="Z50" s="25">
        <f>VLOOKUP($D50,Résultats!$B$2:$AZ$212,Z$2,FALSE)</f>
        <v>737.49548430000004</v>
      </c>
      <c r="AA50" s="25">
        <f>VLOOKUP($D50,Résultats!$B$2:$AZ$212,AA$2,FALSE)</f>
        <v>844.22158950000005</v>
      </c>
      <c r="AB50" s="25">
        <f>VLOOKUP($D50,Résultats!$B$2:$AZ$212,AB$2,FALSE)</f>
        <v>959.49562100000003</v>
      </c>
      <c r="AC50" s="25">
        <f>VLOOKUP($D50,Résultats!$B$2:$AZ$212,AC$2,FALSE)</f>
        <v>1083.0278370000001</v>
      </c>
      <c r="AD50" s="25">
        <f>VLOOKUP($D50,Résultats!$B$2:$AZ$212,AD$2,FALSE)</f>
        <v>1214.864437</v>
      </c>
      <c r="AE50" s="25">
        <f>VLOOKUP($D50,Résultats!$B$2:$AZ$212,AE$2,FALSE)</f>
        <v>1354.4619620000001</v>
      </c>
      <c r="AF50" s="25">
        <f>VLOOKUP($D50,Résultats!$B$2:$AZ$212,AF$2,FALSE)</f>
        <v>1501.095564</v>
      </c>
      <c r="AG50" s="25">
        <f>VLOOKUP($D50,Résultats!$B$2:$AZ$212,AG$2,FALSE)</f>
        <v>1654.075867</v>
      </c>
      <c r="AH50" s="25">
        <f>VLOOKUP($D50,Résultats!$B$2:$AZ$212,AH$2,FALSE)</f>
        <v>1812.6451629999999</v>
      </c>
      <c r="AI50" s="25">
        <f>VLOOKUP($D50,Résultats!$B$2:$AZ$212,AI$2,FALSE)</f>
        <v>1976.0573730000001</v>
      </c>
      <c r="AJ50" s="25">
        <f>VLOOKUP($D50,Résultats!$B$2:$AZ$212,AJ$2,FALSE)</f>
        <v>2143.7561850000002</v>
      </c>
      <c r="AK50" s="25">
        <f>VLOOKUP($D50,Résultats!$B$2:$AZ$212,AK$2,FALSE)</f>
        <v>2315.2211670000002</v>
      </c>
      <c r="AL50" s="25">
        <f>VLOOKUP($D50,Résultats!$B$2:$AZ$212,AL$2,FALSE)</f>
        <v>2489.9939530000001</v>
      </c>
      <c r="AM50" s="102">
        <f>VLOOKUP($D50,Résultats!$B$2:$AZ$212,AM$2,FALSE)</f>
        <v>2667.990945</v>
      </c>
    </row>
    <row r="51" spans="2:40" x14ac:dyDescent="0.25">
      <c r="B51" s="230"/>
      <c r="C51" s="218" t="s">
        <v>28</v>
      </c>
      <c r="D51" s="54" t="s">
        <v>139</v>
      </c>
      <c r="E51" s="25">
        <f>VLOOKUP($D51,Résultats!$B$2:$AZ$212,E$2,FALSE)</f>
        <v>1.6464540999999999E-2</v>
      </c>
      <c r="F51" s="25">
        <f>VLOOKUP($D51,Résultats!$B$2:$AZ$212,F$2,FALSE)</f>
        <v>1.2351355470000001</v>
      </c>
      <c r="G51" s="25">
        <f>VLOOKUP($D51,Résultats!$B$2:$AZ$212,G$2,FALSE)</f>
        <v>3.061876598</v>
      </c>
      <c r="H51" s="25">
        <f>VLOOKUP($D51,Résultats!$B$2:$AZ$212,H$2,FALSE)</f>
        <v>4.0163431029999996</v>
      </c>
      <c r="I51" s="25">
        <f>VLOOKUP($D51,Résultats!$B$2:$AZ$212,I$2,FALSE)</f>
        <v>6.1719865069999997</v>
      </c>
      <c r="J51" s="25">
        <f>VLOOKUP($D51,Résultats!$B$2:$AZ$212,J$2,FALSE)</f>
        <v>10.29972854</v>
      </c>
      <c r="K51" s="25">
        <f>VLOOKUP($D51,Résultats!$B$2:$AZ$212,K$2,FALSE)</f>
        <v>17.715499019999999</v>
      </c>
      <c r="L51" s="25">
        <f>VLOOKUP($D51,Résultats!$B$2:$AZ$212,L$2,FALSE)</f>
        <v>26.21377927</v>
      </c>
      <c r="M51" s="25">
        <f>VLOOKUP($D51,Résultats!$B$2:$AZ$212,M$2,FALSE)</f>
        <v>35.909964760000001</v>
      </c>
      <c r="N51" s="25">
        <f>VLOOKUP($D51,Résultats!$B$2:$AZ$212,N$2,FALSE)</f>
        <v>47.05447573</v>
      </c>
      <c r="O51" s="25">
        <f>VLOOKUP($D51,Résultats!$B$2:$AZ$212,O$2,FALSE)</f>
        <v>60.388839679999997</v>
      </c>
      <c r="P51" s="25">
        <f>VLOOKUP($D51,Résultats!$B$2:$AZ$212,P$2,FALSE)</f>
        <v>76.291978479999997</v>
      </c>
      <c r="Q51" s="25">
        <f>VLOOKUP($D51,Résultats!$B$2:$AZ$212,Q$2,FALSE)</f>
        <v>95.078601140000004</v>
      </c>
      <c r="R51" s="25">
        <f>VLOOKUP($D51,Résultats!$B$2:$AZ$212,R$2,FALSE)</f>
        <v>117.01472339999999</v>
      </c>
      <c r="S51" s="25">
        <f>VLOOKUP($D51,Résultats!$B$2:$AZ$212,S$2,FALSE)</f>
        <v>142.3636315</v>
      </c>
      <c r="T51" s="25">
        <f>VLOOKUP($D51,Résultats!$B$2:$AZ$212,T$2,FALSE)</f>
        <v>171.309855</v>
      </c>
      <c r="U51" s="25">
        <f>VLOOKUP($D51,Résultats!$B$2:$AZ$212,U$2,FALSE)</f>
        <v>204.0465523</v>
      </c>
      <c r="V51" s="25">
        <f>VLOOKUP($D51,Résultats!$B$2:$AZ$212,V$2,FALSE)</f>
        <v>240.73624950000001</v>
      </c>
      <c r="W51" s="25">
        <f>VLOOKUP($D51,Résultats!$B$2:$AZ$212,W$2,FALSE)</f>
        <v>281.50904960000003</v>
      </c>
      <c r="X51" s="25">
        <f>VLOOKUP($D51,Résultats!$B$2:$AZ$212,X$2,FALSE)</f>
        <v>326.46291220000001</v>
      </c>
      <c r="Y51" s="25">
        <f>VLOOKUP($D51,Résultats!$B$2:$AZ$212,Y$2,FALSE)</f>
        <v>375.54958549999998</v>
      </c>
      <c r="Z51" s="25">
        <f>VLOOKUP($D51,Résultats!$B$2:$AZ$212,Z$2,FALSE)</f>
        <v>428.73466150000002</v>
      </c>
      <c r="AA51" s="25">
        <f>VLOOKUP($D51,Résultats!$B$2:$AZ$212,AA$2,FALSE)</f>
        <v>485.90037280000001</v>
      </c>
      <c r="AB51" s="25">
        <f>VLOOKUP($D51,Résultats!$B$2:$AZ$212,AB$2,FALSE)</f>
        <v>546.86084459999995</v>
      </c>
      <c r="AC51" s="25">
        <f>VLOOKUP($D51,Résultats!$B$2:$AZ$212,AC$2,FALSE)</f>
        <v>611.34140000000002</v>
      </c>
      <c r="AD51" s="25">
        <f>VLOOKUP($D51,Résultats!$B$2:$AZ$212,AD$2,FALSE)</f>
        <v>679.24930759999995</v>
      </c>
      <c r="AE51" s="25">
        <f>VLOOKUP($D51,Résultats!$B$2:$AZ$212,AE$2,FALSE)</f>
        <v>750.1773207</v>
      </c>
      <c r="AF51" s="25">
        <f>VLOOKUP($D51,Résultats!$B$2:$AZ$212,AF$2,FALSE)</f>
        <v>823.62870290000001</v>
      </c>
      <c r="AG51" s="25">
        <f>VLOOKUP($D51,Résultats!$B$2:$AZ$212,AG$2,FALSE)</f>
        <v>899.13249570000005</v>
      </c>
      <c r="AH51" s="25">
        <f>VLOOKUP($D51,Résultats!$B$2:$AZ$212,AH$2,FALSE)</f>
        <v>976.19063329999994</v>
      </c>
      <c r="AI51" s="25">
        <f>VLOOKUP($D51,Résultats!$B$2:$AZ$212,AI$2,FALSE)</f>
        <v>1054.3193590000001</v>
      </c>
      <c r="AJ51" s="25">
        <f>VLOOKUP($D51,Résultats!$B$2:$AZ$212,AJ$2,FALSE)</f>
        <v>1133.1393029999999</v>
      </c>
      <c r="AK51" s="25">
        <f>VLOOKUP($D51,Résultats!$B$2:$AZ$212,AK$2,FALSE)</f>
        <v>1212.296163</v>
      </c>
      <c r="AL51" s="25">
        <f>VLOOKUP($D51,Résultats!$B$2:$AZ$212,AL$2,FALSE)</f>
        <v>1291.4729600000001</v>
      </c>
      <c r="AM51" s="102">
        <f>VLOOKUP($D51,Résultats!$B$2:$AZ$212,AM$2,FALSE)</f>
        <v>1370.537429</v>
      </c>
    </row>
    <row r="52" spans="2:40" x14ac:dyDescent="0.25">
      <c r="B52" s="230"/>
      <c r="C52" s="218" t="s">
        <v>29</v>
      </c>
      <c r="D52" s="54" t="s">
        <v>140</v>
      </c>
      <c r="E52" s="25">
        <f>VLOOKUP($D52,Résultats!$B$2:$AZ$212,E$2,FALSE)</f>
        <v>6.7405168000000001E-2</v>
      </c>
      <c r="F52" s="25">
        <f>VLOOKUP($D52,Résultats!$B$2:$AZ$212,F$2,FALSE)</f>
        <v>2.4065528629999999</v>
      </c>
      <c r="G52" s="25">
        <f>VLOOKUP($D52,Résultats!$B$2:$AZ$212,G$2,FALSE)</f>
        <v>4.9951281769999998</v>
      </c>
      <c r="H52" s="25">
        <f>VLOOKUP($D52,Résultats!$B$2:$AZ$212,H$2,FALSE)</f>
        <v>6.2016842719999996</v>
      </c>
      <c r="I52" s="25">
        <f>VLOOKUP($D52,Résultats!$B$2:$AZ$212,I$2,FALSE)</f>
        <v>8.8459701339999999</v>
      </c>
      <c r="J52" s="25">
        <f>VLOOKUP($D52,Résultats!$B$2:$AZ$212,J$2,FALSE)</f>
        <v>13.67795108</v>
      </c>
      <c r="K52" s="25">
        <f>VLOOKUP($D52,Résultats!$B$2:$AZ$212,K$2,FALSE)</f>
        <v>21.91333612</v>
      </c>
      <c r="L52" s="25">
        <f>VLOOKUP($D52,Résultats!$B$2:$AZ$212,L$2,FALSE)</f>
        <v>30.764796140000001</v>
      </c>
      <c r="M52" s="25">
        <f>VLOOKUP($D52,Résultats!$B$2:$AZ$212,M$2,FALSE)</f>
        <v>40.219231479999998</v>
      </c>
      <c r="N52" s="25">
        <f>VLOOKUP($D52,Résultats!$B$2:$AZ$212,N$2,FALSE)</f>
        <v>50.388737210000002</v>
      </c>
      <c r="O52" s="25">
        <f>VLOOKUP($D52,Résultats!$B$2:$AZ$212,O$2,FALSE)</f>
        <v>61.821896010000003</v>
      </c>
      <c r="P52" s="25">
        <f>VLOOKUP($D52,Résultats!$B$2:$AZ$212,P$2,FALSE)</f>
        <v>74.674737699999994</v>
      </c>
      <c r="Q52" s="25">
        <f>VLOOKUP($D52,Résultats!$B$2:$AZ$212,Q$2,FALSE)</f>
        <v>89.02850239</v>
      </c>
      <c r="R52" s="25">
        <f>VLOOKUP($D52,Résultats!$B$2:$AZ$212,R$2,FALSE)</f>
        <v>104.9120547</v>
      </c>
      <c r="S52" s="25">
        <f>VLOOKUP($D52,Résultats!$B$2:$AZ$212,S$2,FALSE)</f>
        <v>122.3424875</v>
      </c>
      <c r="T52" s="25">
        <f>VLOOKUP($D52,Résultats!$B$2:$AZ$212,T$2,FALSE)</f>
        <v>141.26642459999999</v>
      </c>
      <c r="U52" s="25">
        <f>VLOOKUP($D52,Résultats!$B$2:$AZ$212,U$2,FALSE)</f>
        <v>161.6300861</v>
      </c>
      <c r="V52" s="25">
        <f>VLOOKUP($D52,Résultats!$B$2:$AZ$212,V$2,FALSE)</f>
        <v>183.3493344</v>
      </c>
      <c r="W52" s="25">
        <f>VLOOKUP($D52,Résultats!$B$2:$AZ$212,W$2,FALSE)</f>
        <v>206.310787</v>
      </c>
      <c r="X52" s="25">
        <f>VLOOKUP($D52,Résultats!$B$2:$AZ$212,X$2,FALSE)</f>
        <v>230.3735715</v>
      </c>
      <c r="Y52" s="25">
        <f>VLOOKUP($D52,Résultats!$B$2:$AZ$212,Y$2,FALSE)</f>
        <v>255.30758220000001</v>
      </c>
      <c r="Z52" s="25">
        <f>VLOOKUP($D52,Résultats!$B$2:$AZ$212,Z$2,FALSE)</f>
        <v>280.89692539999999</v>
      </c>
      <c r="AA52" s="25">
        <f>VLOOKUP($D52,Résultats!$B$2:$AZ$212,AA$2,FALSE)</f>
        <v>306.8817598</v>
      </c>
      <c r="AB52" s="25">
        <f>VLOOKUP($D52,Résultats!$B$2:$AZ$212,AB$2,FALSE)</f>
        <v>332.97533670000001</v>
      </c>
      <c r="AC52" s="25">
        <f>VLOOKUP($D52,Résultats!$B$2:$AZ$212,AC$2,FALSE)</f>
        <v>358.85901569999999</v>
      </c>
      <c r="AD52" s="25">
        <f>VLOOKUP($D52,Résultats!$B$2:$AZ$212,AD$2,FALSE)</f>
        <v>384.3134273</v>
      </c>
      <c r="AE52" s="25">
        <f>VLOOKUP($D52,Résultats!$B$2:$AZ$212,AE$2,FALSE)</f>
        <v>408.98482319999999</v>
      </c>
      <c r="AF52" s="25">
        <f>VLOOKUP($D52,Résultats!$B$2:$AZ$212,AF$2,FALSE)</f>
        <v>432.50243039999998</v>
      </c>
      <c r="AG52" s="25">
        <f>VLOOKUP($D52,Résultats!$B$2:$AZ$212,AG$2,FALSE)</f>
        <v>454.52981640000002</v>
      </c>
      <c r="AH52" s="25">
        <f>VLOOKUP($D52,Résultats!$B$2:$AZ$212,AH$2,FALSE)</f>
        <v>474.74465120000002</v>
      </c>
      <c r="AI52" s="25">
        <f>VLOOKUP($D52,Résultats!$B$2:$AZ$212,AI$2,FALSE)</f>
        <v>492.85451110000002</v>
      </c>
      <c r="AJ52" s="25">
        <f>VLOOKUP($D52,Résultats!$B$2:$AZ$212,AJ$2,FALSE)</f>
        <v>508.62814559999998</v>
      </c>
      <c r="AK52" s="25">
        <f>VLOOKUP($D52,Résultats!$B$2:$AZ$212,AK$2,FALSE)</f>
        <v>521.8636808</v>
      </c>
      <c r="AL52" s="25">
        <f>VLOOKUP($D52,Résultats!$B$2:$AZ$212,AL$2,FALSE)</f>
        <v>532.3904847</v>
      </c>
      <c r="AM52" s="102">
        <f>VLOOKUP($D52,Résultats!$B$2:$AZ$212,AM$2,FALSE)</f>
        <v>540.10239790000003</v>
      </c>
    </row>
    <row r="53" spans="2:40" x14ac:dyDescent="0.25">
      <c r="B53" s="230"/>
      <c r="C53" s="218" t="s">
        <v>30</v>
      </c>
      <c r="D53" s="54" t="s">
        <v>141</v>
      </c>
      <c r="E53" s="25">
        <f>VLOOKUP($D53,Résultats!$B$2:$AZ$212,E$2,FALSE)</f>
        <v>1.5834689479999999</v>
      </c>
      <c r="F53" s="25">
        <f>VLOOKUP($D53,Résultats!$B$2:$AZ$212,F$2,FALSE)</f>
        <v>53.330725049999998</v>
      </c>
      <c r="G53" s="25">
        <f>VLOOKUP($D53,Résultats!$B$2:$AZ$212,G$2,FALSE)</f>
        <v>109.1278018</v>
      </c>
      <c r="H53" s="25">
        <f>VLOOKUP($D53,Résultats!$B$2:$AZ$212,H$2,FALSE)</f>
        <v>134.96802829999999</v>
      </c>
      <c r="I53" s="25">
        <f>VLOOKUP($D53,Résultats!$B$2:$AZ$212,I$2,FALSE)</f>
        <v>191.61029730000001</v>
      </c>
      <c r="J53" s="25">
        <f>VLOOKUP($D53,Résultats!$B$2:$AZ$212,J$2,FALSE)</f>
        <v>295.0649919</v>
      </c>
      <c r="K53" s="25">
        <f>VLOOKUP($D53,Résultats!$B$2:$AZ$212,K$2,FALSE)</f>
        <v>471.4029458</v>
      </c>
      <c r="L53" s="25">
        <f>VLOOKUP($D53,Résultats!$B$2:$AZ$212,L$2,FALSE)</f>
        <v>661.10319100000004</v>
      </c>
      <c r="M53" s="25">
        <f>VLOOKUP($D53,Résultats!$B$2:$AZ$212,M$2,FALSE)</f>
        <v>864.24844959999996</v>
      </c>
      <c r="N53" s="25">
        <f>VLOOKUP($D53,Résultats!$B$2:$AZ$212,N$2,FALSE)</f>
        <v>1083.745915</v>
      </c>
      <c r="O53" s="25">
        <f>VLOOKUP($D53,Résultats!$B$2:$AZ$212,O$2,FALSE)</f>
        <v>1332.090144</v>
      </c>
      <c r="P53" s="25">
        <f>VLOOKUP($D53,Résultats!$B$2:$AZ$212,P$2,FALSE)</f>
        <v>1613.532931</v>
      </c>
      <c r="Q53" s="25">
        <f>VLOOKUP($D53,Résultats!$B$2:$AZ$212,Q$2,FALSE)</f>
        <v>1930.886264</v>
      </c>
      <c r="R53" s="25">
        <f>VLOOKUP($D53,Résultats!$B$2:$AZ$212,R$2,FALSE)</f>
        <v>2285.9847850000001</v>
      </c>
      <c r="S53" s="25">
        <f>VLOOKUP($D53,Résultats!$B$2:$AZ$212,S$2,FALSE)</f>
        <v>2680.5655059999999</v>
      </c>
      <c r="T53" s="25">
        <f>VLOOKUP($D53,Résultats!$B$2:$AZ$212,T$2,FALSE)</f>
        <v>3114.9674100000002</v>
      </c>
      <c r="U53" s="25">
        <f>VLOOKUP($D53,Résultats!$B$2:$AZ$212,U$2,FALSE)</f>
        <v>3589.6773659999999</v>
      </c>
      <c r="V53" s="25">
        <f>VLOOKUP($D53,Résultats!$B$2:$AZ$212,V$2,FALSE)</f>
        <v>4104.6689280000001</v>
      </c>
      <c r="W53" s="25">
        <f>VLOOKUP($D53,Résultats!$B$2:$AZ$212,W$2,FALSE)</f>
        <v>4659.4194219999999</v>
      </c>
      <c r="X53" s="25">
        <f>VLOOKUP($D53,Résultats!$B$2:$AZ$212,X$2,FALSE)</f>
        <v>5252.9460060000001</v>
      </c>
      <c r="Y53" s="25">
        <f>VLOOKUP($D53,Résultats!$B$2:$AZ$212,Y$2,FALSE)</f>
        <v>5882.2813249999999</v>
      </c>
      <c r="Z53" s="25">
        <f>VLOOKUP($D53,Résultats!$B$2:$AZ$212,Z$2,FALSE)</f>
        <v>6544.8706899999997</v>
      </c>
      <c r="AA53" s="25">
        <f>VLOOKUP($D53,Résultats!$B$2:$AZ$212,AA$2,FALSE)</f>
        <v>7237.1809119999998</v>
      </c>
      <c r="AB53" s="25">
        <f>VLOOKUP($D53,Résultats!$B$2:$AZ$212,AB$2,FALSE)</f>
        <v>7955.0255150000003</v>
      </c>
      <c r="AC53" s="25">
        <f>VLOOKUP($D53,Résultats!$B$2:$AZ$212,AC$2,FALSE)</f>
        <v>8693.3617940000004</v>
      </c>
      <c r="AD53" s="25">
        <f>VLOOKUP($D53,Résultats!$B$2:$AZ$212,AD$2,FALSE)</f>
        <v>9449.7174639999994</v>
      </c>
      <c r="AE53" s="25">
        <f>VLOOKUP($D53,Résultats!$B$2:$AZ$212,AE$2,FALSE)</f>
        <v>10217.96809</v>
      </c>
      <c r="AF53" s="25">
        <f>VLOOKUP($D53,Résultats!$B$2:$AZ$212,AF$2,FALSE)</f>
        <v>10991.28183</v>
      </c>
      <c r="AG53" s="25">
        <f>VLOOKUP($D53,Résultats!$B$2:$AZ$212,AG$2,FALSE)</f>
        <v>11763.51107</v>
      </c>
      <c r="AH53" s="25">
        <f>VLOOKUP($D53,Résultats!$B$2:$AZ$212,AH$2,FALSE)</f>
        <v>12528.56954</v>
      </c>
      <c r="AI53" s="25">
        <f>VLOOKUP($D53,Résultats!$B$2:$AZ$212,AI$2,FALSE)</f>
        <v>13280.890170000001</v>
      </c>
      <c r="AJ53" s="25">
        <f>VLOOKUP($D53,Résultats!$B$2:$AZ$212,AJ$2,FALSE)</f>
        <v>14016.40848</v>
      </c>
      <c r="AK53" s="25">
        <f>VLOOKUP($D53,Résultats!$B$2:$AZ$212,AK$2,FALSE)</f>
        <v>14731.62061</v>
      </c>
      <c r="AL53" s="25">
        <f>VLOOKUP($D53,Résultats!$B$2:$AZ$212,AL$2,FALSE)</f>
        <v>15423.679630000001</v>
      </c>
      <c r="AM53" s="102">
        <f>VLOOKUP($D53,Résultats!$B$2:$AZ$212,AM$2,FALSE)</f>
        <v>16091.849539999999</v>
      </c>
    </row>
    <row r="54" spans="2:40" x14ac:dyDescent="0.25">
      <c r="B54" s="230"/>
      <c r="C54" s="218" t="s">
        <v>31</v>
      </c>
      <c r="D54" s="54" t="s">
        <v>142</v>
      </c>
      <c r="E54" s="25">
        <f>VLOOKUP($D54,Résultats!$B$2:$AZ$212,E$2,FALSE)</f>
        <v>0.62410555599999995</v>
      </c>
      <c r="F54" s="25">
        <f>VLOOKUP($D54,Résultats!$B$2:$AZ$212,F$2,FALSE)</f>
        <v>20.415948140000001</v>
      </c>
      <c r="G54" s="25">
        <f>VLOOKUP($D54,Résultats!$B$2:$AZ$212,G$2,FALSE)</f>
        <v>41.295437679999999</v>
      </c>
      <c r="H54" s="25">
        <f>VLOOKUP($D54,Résultats!$B$2:$AZ$212,H$2,FALSE)</f>
        <v>50.866736549999999</v>
      </c>
      <c r="I54" s="25">
        <f>VLOOKUP($D54,Résultats!$B$2:$AZ$212,I$2,FALSE)</f>
        <v>71.789501060000006</v>
      </c>
      <c r="J54" s="25">
        <f>VLOOKUP($D54,Résultats!$B$2:$AZ$212,J$2,FALSE)</f>
        <v>109.83126300000001</v>
      </c>
      <c r="K54" s="25">
        <f>VLOOKUP($D54,Résultats!$B$2:$AZ$212,K$2,FALSE)</f>
        <v>174.32899689999999</v>
      </c>
      <c r="L54" s="25">
        <f>VLOOKUP($D54,Résultats!$B$2:$AZ$212,L$2,FALSE)</f>
        <v>243.24327969999999</v>
      </c>
      <c r="M54" s="25">
        <f>VLOOKUP($D54,Résultats!$B$2:$AZ$212,M$2,FALSE)</f>
        <v>316.50413329999998</v>
      </c>
      <c r="N54" s="25">
        <f>VLOOKUP($D54,Résultats!$B$2:$AZ$212,N$2,FALSE)</f>
        <v>395.06083180000002</v>
      </c>
      <c r="O54" s="25">
        <f>VLOOKUP($D54,Résultats!$B$2:$AZ$212,O$2,FALSE)</f>
        <v>483.29115050000001</v>
      </c>
      <c r="P54" s="25">
        <f>VLOOKUP($D54,Résultats!$B$2:$AZ$212,P$2,FALSE)</f>
        <v>582.57388879999996</v>
      </c>
      <c r="Q54" s="25">
        <f>VLOOKUP($D54,Résultats!$B$2:$AZ$212,Q$2,FALSE)</f>
        <v>693.7661402</v>
      </c>
      <c r="R54" s="25">
        <f>VLOOKUP($D54,Résultats!$B$2:$AZ$212,R$2,FALSE)</f>
        <v>817.37605610000003</v>
      </c>
      <c r="S54" s="25">
        <f>VLOOKUP($D54,Résultats!$B$2:$AZ$212,S$2,FALSE)</f>
        <v>953.87664110000003</v>
      </c>
      <c r="T54" s="25">
        <f>VLOOKUP($D54,Résultats!$B$2:$AZ$212,T$2,FALSE)</f>
        <v>1103.249354</v>
      </c>
      <c r="U54" s="25">
        <f>VLOOKUP($D54,Résultats!$B$2:$AZ$212,U$2,FALSE)</f>
        <v>1265.5295900000001</v>
      </c>
      <c r="V54" s="25">
        <f>VLOOKUP($D54,Résultats!$B$2:$AZ$212,V$2,FALSE)</f>
        <v>1440.575237</v>
      </c>
      <c r="W54" s="25">
        <f>VLOOKUP($D54,Résultats!$B$2:$AZ$212,W$2,FALSE)</f>
        <v>1628.0752640000001</v>
      </c>
      <c r="X54" s="25">
        <f>VLOOKUP($D54,Résultats!$B$2:$AZ$212,X$2,FALSE)</f>
        <v>1827.564128</v>
      </c>
      <c r="Y54" s="25">
        <f>VLOOKUP($D54,Résultats!$B$2:$AZ$212,Y$2,FALSE)</f>
        <v>2037.9082249999999</v>
      </c>
      <c r="Z54" s="25">
        <f>VLOOKUP($D54,Résultats!$B$2:$AZ$212,Z$2,FALSE)</f>
        <v>2258.130103</v>
      </c>
      <c r="AA54" s="25">
        <f>VLOOKUP($D54,Résultats!$B$2:$AZ$212,AA$2,FALSE)</f>
        <v>2486.9337810000002</v>
      </c>
      <c r="AB54" s="25">
        <f>VLOOKUP($D54,Résultats!$B$2:$AZ$212,AB$2,FALSE)</f>
        <v>2722.821848</v>
      </c>
      <c r="AC54" s="25">
        <f>VLOOKUP($D54,Résultats!$B$2:$AZ$212,AC$2,FALSE)</f>
        <v>2964.031391</v>
      </c>
      <c r="AD54" s="25">
        <f>VLOOKUP($D54,Résultats!$B$2:$AZ$212,AD$2,FALSE)</f>
        <v>3209.6771960000001</v>
      </c>
      <c r="AE54" s="25">
        <f>VLOOKUP($D54,Résultats!$B$2:$AZ$212,AE$2,FALSE)</f>
        <v>3457.6790070000002</v>
      </c>
      <c r="AF54" s="25">
        <f>VLOOKUP($D54,Résultats!$B$2:$AZ$212,AF$2,FALSE)</f>
        <v>3705.7498009999999</v>
      </c>
      <c r="AG54" s="25">
        <f>VLOOKUP($D54,Résultats!$B$2:$AZ$212,AG$2,FALSE)</f>
        <v>3951.8555270000002</v>
      </c>
      <c r="AH54" s="25">
        <f>VLOOKUP($D54,Résultats!$B$2:$AZ$212,AH$2,FALSE)</f>
        <v>4194.0096229999999</v>
      </c>
      <c r="AI54" s="25">
        <f>VLOOKUP($D54,Résultats!$B$2:$AZ$212,AI$2,FALSE)</f>
        <v>4430.4212109999999</v>
      </c>
      <c r="AJ54" s="25">
        <f>VLOOKUP($D54,Résultats!$B$2:$AZ$212,AJ$2,FALSE)</f>
        <v>4659.8131649999996</v>
      </c>
      <c r="AK54" s="25">
        <f>VLOOKUP($D54,Résultats!$B$2:$AZ$212,AK$2,FALSE)</f>
        <v>4881.1110840000001</v>
      </c>
      <c r="AL54" s="25">
        <f>VLOOKUP($D54,Résultats!$B$2:$AZ$212,AL$2,FALSE)</f>
        <v>5093.4713959999999</v>
      </c>
      <c r="AM54" s="102">
        <f>VLOOKUP($D54,Résultats!$B$2:$AZ$212,AM$2,FALSE)</f>
        <v>5296.7420089999996</v>
      </c>
    </row>
    <row r="55" spans="2:40" x14ac:dyDescent="0.25">
      <c r="B55" s="230"/>
      <c r="C55" s="218" t="s">
        <v>32</v>
      </c>
      <c r="D55" s="54" t="s">
        <v>143</v>
      </c>
      <c r="E55" s="25">
        <f>VLOOKUP($D55,Résultats!$B$2:$AZ$212,E$2,FALSE)</f>
        <v>8.5085212099999998E-3</v>
      </c>
      <c r="F55" s="25">
        <f>VLOOKUP($D55,Résultats!$B$2:$AZ$212,F$2,FALSE)</f>
        <v>8.8291571099999907E-3</v>
      </c>
      <c r="G55" s="25">
        <f>VLOOKUP($D55,Résultats!$B$2:$AZ$212,G$2,FALSE)</f>
        <v>6.9241252099999998E-3</v>
      </c>
      <c r="H55" s="25">
        <f>VLOOKUP($D55,Résultats!$B$2:$AZ$212,H$2,FALSE)</f>
        <v>6.3852827800000003E-3</v>
      </c>
      <c r="I55" s="25">
        <f>VLOOKUP($D55,Résultats!$B$2:$AZ$212,I$2,FALSE)</f>
        <v>5.8883736199999998E-3</v>
      </c>
      <c r="J55" s="25">
        <f>VLOOKUP($D55,Résultats!$B$2:$AZ$212,J$2,FALSE)</f>
        <v>5.4301344299999997E-3</v>
      </c>
      <c r="K55" s="25">
        <f>VLOOKUP($D55,Résultats!$B$2:$AZ$212,K$2,FALSE)</f>
        <v>5.0075558700000003E-3</v>
      </c>
      <c r="L55" s="25">
        <f>VLOOKUP($D55,Résultats!$B$2:$AZ$212,L$2,FALSE)</f>
        <v>4.6178628099999997E-3</v>
      </c>
      <c r="M55" s="25">
        <f>VLOOKUP($D55,Résultats!$B$2:$AZ$212,M$2,FALSE)</f>
        <v>4.2584960500000003E-3</v>
      </c>
      <c r="N55" s="25">
        <f>VLOOKUP($D55,Résultats!$B$2:$AZ$212,N$2,FALSE)</f>
        <v>3.9270955799999997E-3</v>
      </c>
      <c r="O55" s="25">
        <f>VLOOKUP($D55,Résultats!$B$2:$AZ$212,O$2,FALSE)</f>
        <v>3.6214850300000001E-3</v>
      </c>
      <c r="P55" s="25">
        <f>VLOOKUP($D55,Résultats!$B$2:$AZ$212,P$2,FALSE)</f>
        <v>3.3396573999999999E-3</v>
      </c>
      <c r="Q55" s="25">
        <f>VLOOKUP($D55,Résultats!$B$2:$AZ$212,Q$2,FALSE)</f>
        <v>3.0797618799999998E-3</v>
      </c>
      <c r="R55" s="25">
        <f>VLOOKUP($D55,Résultats!$B$2:$AZ$212,R$2,FALSE)</f>
        <v>2.8400917000000001E-3</v>
      </c>
      <c r="S55" s="25">
        <f>VLOOKUP($D55,Résultats!$B$2:$AZ$212,S$2,FALSE)</f>
        <v>2.61907289E-3</v>
      </c>
      <c r="T55" s="25">
        <f>VLOOKUP($D55,Résultats!$B$2:$AZ$212,T$2,FALSE)</f>
        <v>2.41525399E-3</v>
      </c>
      <c r="U55" s="25">
        <f>VLOOKUP($D55,Résultats!$B$2:$AZ$212,U$2,FALSE)</f>
        <v>2.22729648E-3</v>
      </c>
      <c r="V55" s="25">
        <f>VLOOKUP($D55,Résultats!$B$2:$AZ$212,V$2,FALSE)</f>
        <v>2.0539660099999999E-3</v>
      </c>
      <c r="W55" s="25">
        <f>VLOOKUP($D55,Résultats!$B$2:$AZ$212,W$2,FALSE)</f>
        <v>1.8941243E-3</v>
      </c>
      <c r="X55" s="25">
        <f>VLOOKUP($D55,Résultats!$B$2:$AZ$212,X$2,FALSE)</f>
        <v>1.74672163E-3</v>
      </c>
      <c r="Y55" s="25">
        <f>VLOOKUP($D55,Résultats!$B$2:$AZ$212,Y$2,FALSE)</f>
        <v>1.61078999E-3</v>
      </c>
      <c r="Z55" s="25">
        <f>VLOOKUP($D55,Résultats!$B$2:$AZ$212,Z$2,FALSE)</f>
        <v>1.48543668E-3</v>
      </c>
      <c r="AA55" s="25">
        <f>VLOOKUP($D55,Résultats!$B$2:$AZ$212,AA$2,FALSE)</f>
        <v>1.3698384999999999E-3</v>
      </c>
      <c r="AB55" s="25">
        <f>VLOOKUP($D55,Résultats!$B$2:$AZ$212,AB$2,FALSE)</f>
        <v>1.26323628E-3</v>
      </c>
      <c r="AC55" s="25">
        <f>VLOOKUP($D55,Résultats!$B$2:$AZ$212,AC$2,FALSE)</f>
        <v>1.16492995E-3</v>
      </c>
      <c r="AD55" s="25">
        <f>VLOOKUP($D55,Résultats!$B$2:$AZ$212,AD$2,FALSE)</f>
        <v>1.0742739299999999E-3</v>
      </c>
      <c r="AE55" s="25">
        <f>VLOOKUP($D55,Résultats!$B$2:$AZ$212,AE$2,FALSE)</f>
        <v>9.9067284100000006E-4</v>
      </c>
      <c r="AF55" s="25">
        <f>VLOOKUP($D55,Résultats!$B$2:$AZ$212,AF$2,FALSE)</f>
        <v>9.1357767900000005E-4</v>
      </c>
      <c r="AG55" s="25">
        <f>VLOOKUP($D55,Résultats!$B$2:$AZ$212,AG$2,FALSE)</f>
        <v>8.4248213899999996E-4</v>
      </c>
      <c r="AH55" s="25">
        <f>VLOOKUP($D55,Résultats!$B$2:$AZ$212,AH$2,FALSE)</f>
        <v>7.7691932700000004E-4</v>
      </c>
      <c r="AI55" s="25">
        <f>VLOOKUP($D55,Résultats!$B$2:$AZ$212,AI$2,FALSE)</f>
        <v>7.16458679E-4</v>
      </c>
      <c r="AJ55" s="25">
        <f>VLOOKUP($D55,Résultats!$B$2:$AZ$212,AJ$2,FALSE)</f>
        <v>6.6070313999999999E-4</v>
      </c>
      <c r="AK55" s="25">
        <f>VLOOKUP($D55,Résultats!$B$2:$AZ$212,AK$2,FALSE)</f>
        <v>6.0928655299999997E-4</v>
      </c>
      <c r="AL55" s="25">
        <f>VLOOKUP($D55,Résultats!$B$2:$AZ$212,AL$2,FALSE)</f>
        <v>5.6187126099999996E-4</v>
      </c>
      <c r="AM55" s="102">
        <f>VLOOKUP($D55,Résultats!$B$2:$AZ$212,AM$2,FALSE)</f>
        <v>5.1814587000000001E-4</v>
      </c>
    </row>
    <row r="56" spans="2:40" x14ac:dyDescent="0.25">
      <c r="B56" s="230"/>
      <c r="C56" s="218" t="s">
        <v>33</v>
      </c>
      <c r="D56" s="54" t="s">
        <v>144</v>
      </c>
      <c r="E56" s="25">
        <f>VLOOKUP($D56,Résultats!$B$2:$AZ$212,E$2,FALSE)</f>
        <v>0.1045332606</v>
      </c>
      <c r="F56" s="25">
        <f>VLOOKUP($D56,Résultats!$B$2:$AZ$212,F$2,FALSE)</f>
        <v>3.1327084379999999</v>
      </c>
      <c r="G56" s="25">
        <f>VLOOKUP($D56,Résultats!$B$2:$AZ$212,G$2,FALSE)</f>
        <v>6.1534429570000002</v>
      </c>
      <c r="H56" s="25">
        <f>VLOOKUP($D56,Résultats!$B$2:$AZ$212,H$2,FALSE)</f>
        <v>7.507911752</v>
      </c>
      <c r="I56" s="25">
        <f>VLOOKUP($D56,Résultats!$B$2:$AZ$212,I$2,FALSE)</f>
        <v>10.45633484</v>
      </c>
      <c r="J56" s="25">
        <f>VLOOKUP($D56,Résultats!$B$2:$AZ$212,J$2,FALSE)</f>
        <v>15.77483423</v>
      </c>
      <c r="K56" s="25">
        <f>VLOOKUP($D56,Résultats!$B$2:$AZ$212,K$2,FALSE)</f>
        <v>24.711606870000001</v>
      </c>
      <c r="L56" s="25">
        <f>VLOOKUP($D56,Résultats!$B$2:$AZ$212,L$2,FALSE)</f>
        <v>34.154984560000003</v>
      </c>
      <c r="M56" s="25">
        <f>VLOOKUP($D56,Résultats!$B$2:$AZ$212,M$2,FALSE)</f>
        <v>44.085237960000001</v>
      </c>
      <c r="N56" s="25">
        <f>VLOOKUP($D56,Résultats!$B$2:$AZ$212,N$2,FALSE)</f>
        <v>54.624990580000002</v>
      </c>
      <c r="O56" s="25">
        <f>VLOOKUP($D56,Résultats!$B$2:$AZ$212,O$2,FALSE)</f>
        <v>66.360859660000003</v>
      </c>
      <c r="P56" s="25">
        <f>VLOOKUP($D56,Résultats!$B$2:$AZ$212,P$2,FALSE)</f>
        <v>79.471552750000001</v>
      </c>
      <c r="Q56" s="25">
        <f>VLOOKUP($D56,Résultats!$B$2:$AZ$212,Q$2,FALSE)</f>
        <v>94.068087969999894</v>
      </c>
      <c r="R56" s="25">
        <f>VLOOKUP($D56,Résultats!$B$2:$AZ$212,R$2,FALSE)</f>
        <v>110.2176295</v>
      </c>
      <c r="S56" s="25">
        <f>VLOOKUP($D56,Résultats!$B$2:$AZ$212,S$2,FALSE)</f>
        <v>127.98514230000001</v>
      </c>
      <c r="T56" s="25">
        <f>VLOOKUP($D56,Résultats!$B$2:$AZ$212,T$2,FALSE)</f>
        <v>147.37290870000001</v>
      </c>
      <c r="U56" s="25">
        <f>VLOOKUP($D56,Résultats!$B$2:$AZ$212,U$2,FALSE)</f>
        <v>168.3926471</v>
      </c>
      <c r="V56" s="25">
        <f>VLOOKUP($D56,Résultats!$B$2:$AZ$212,V$2,FALSE)</f>
        <v>191.0348808</v>
      </c>
      <c r="W56" s="25">
        <f>VLOOKUP($D56,Résultats!$B$2:$AZ$212,W$2,FALSE)</f>
        <v>215.2701361</v>
      </c>
      <c r="X56" s="25">
        <f>VLOOKUP($D56,Résultats!$B$2:$AZ$212,X$2,FALSE)</f>
        <v>241.0508213</v>
      </c>
      <c r="Y56" s="25">
        <f>VLOOKUP($D56,Résultats!$B$2:$AZ$212,Y$2,FALSE)</f>
        <v>268.24427969999999</v>
      </c>
      <c r="Z56" s="25">
        <f>VLOOKUP($D56,Résultats!$B$2:$AZ$212,Z$2,FALSE)</f>
        <v>296.74005299999999</v>
      </c>
      <c r="AA56" s="25">
        <f>VLOOKUP($D56,Résultats!$B$2:$AZ$212,AA$2,FALSE)</f>
        <v>326.3876459</v>
      </c>
      <c r="AB56" s="25">
        <f>VLOOKUP($D56,Résultats!$B$2:$AZ$212,AB$2,FALSE)</f>
        <v>357.01141869999998</v>
      </c>
      <c r="AC56" s="25">
        <f>VLOOKUP($D56,Résultats!$B$2:$AZ$212,AC$2,FALSE)</f>
        <v>388.40171709999998</v>
      </c>
      <c r="AD56" s="25">
        <f>VLOOKUP($D56,Résultats!$B$2:$AZ$212,AD$2,FALSE)</f>
        <v>420.46377109999997</v>
      </c>
      <c r="AE56" s="25">
        <f>VLOOKUP($D56,Résultats!$B$2:$AZ$212,AE$2,FALSE)</f>
        <v>452.94639669999998</v>
      </c>
      <c r="AF56" s="25">
        <f>VLOOKUP($D56,Résultats!$B$2:$AZ$212,AF$2,FALSE)</f>
        <v>485.57032959999998</v>
      </c>
      <c r="AG56" s="25">
        <f>VLOOKUP($D56,Résultats!$B$2:$AZ$212,AG$2,FALSE)</f>
        <v>518.08802639999999</v>
      </c>
      <c r="AH56" s="25">
        <f>VLOOKUP($D56,Résultats!$B$2:$AZ$212,AH$2,FALSE)</f>
        <v>550.25622090000002</v>
      </c>
      <c r="AI56" s="25">
        <f>VLOOKUP($D56,Résultats!$B$2:$AZ$212,AI$2,FALSE)</f>
        <v>581.85512100000005</v>
      </c>
      <c r="AJ56" s="25">
        <f>VLOOKUP($D56,Résultats!$B$2:$AZ$212,AJ$2,FALSE)</f>
        <v>612.73024050000004</v>
      </c>
      <c r="AK56" s="25">
        <f>VLOOKUP($D56,Résultats!$B$2:$AZ$212,AK$2,FALSE)</f>
        <v>642.75125930000002</v>
      </c>
      <c r="AL56" s="25">
        <f>VLOOKUP($D56,Résultats!$B$2:$AZ$212,AL$2,FALSE)</f>
        <v>671.81572200000005</v>
      </c>
      <c r="AM56" s="102">
        <f>VLOOKUP($D56,Résultats!$B$2:$AZ$212,AM$2,FALSE)</f>
        <v>699.91122700000005</v>
      </c>
    </row>
    <row r="57" spans="2:40" x14ac:dyDescent="0.25">
      <c r="B57" s="230"/>
      <c r="C57" s="223" t="s">
        <v>46</v>
      </c>
      <c r="D57" s="52" t="s">
        <v>146</v>
      </c>
      <c r="E57" s="61">
        <f>VLOOKUP($D57,Résultats!$B$2:$AZ$212,E$2,FALSE)</f>
        <v>31999.388770000001</v>
      </c>
      <c r="F57" s="61">
        <f>VLOOKUP($D57,Résultats!$B$2:$AZ$212,F$2,FALSE)</f>
        <v>33881.998169999999</v>
      </c>
      <c r="G57" s="61">
        <f>VLOOKUP($D57,Résultats!$B$2:$AZ$212,G$2,FALSE)</f>
        <v>34086.926659999997</v>
      </c>
      <c r="H57" s="61">
        <f>VLOOKUP($D57,Résultats!$B$2:$AZ$212,H$2,FALSE)</f>
        <v>34124.399160000001</v>
      </c>
      <c r="I57" s="61">
        <f>VLOOKUP($D57,Résultats!$B$2:$AZ$212,I$2,FALSE)</f>
        <v>34366.89602</v>
      </c>
      <c r="J57" s="61">
        <f>VLOOKUP($D57,Résultats!$B$2:$AZ$212,J$2,FALSE)</f>
        <v>34495.649870000001</v>
      </c>
      <c r="K57" s="61">
        <f>VLOOKUP($D57,Résultats!$B$2:$AZ$212,K$2,FALSE)</f>
        <v>34377.368369999997</v>
      </c>
      <c r="L57" s="61">
        <f>VLOOKUP($D57,Résultats!$B$2:$AZ$212,L$2,FALSE)</f>
        <v>34190.764889999999</v>
      </c>
      <c r="M57" s="61">
        <f>VLOOKUP($D57,Résultats!$B$2:$AZ$212,M$2,FALSE)</f>
        <v>33919.074619999999</v>
      </c>
      <c r="N57" s="61">
        <f>VLOOKUP($D57,Résultats!$B$2:$AZ$212,N$2,FALSE)</f>
        <v>33575.784350000002</v>
      </c>
      <c r="O57" s="61">
        <f>VLOOKUP($D57,Résultats!$B$2:$AZ$212,O$2,FALSE)</f>
        <v>33235.37962</v>
      </c>
      <c r="P57" s="61">
        <f>VLOOKUP($D57,Résultats!$B$2:$AZ$212,P$2,FALSE)</f>
        <v>32891.604919999998</v>
      </c>
      <c r="Q57" s="61">
        <f>VLOOKUP($D57,Résultats!$B$2:$AZ$212,Q$2,FALSE)</f>
        <v>32529.358390000001</v>
      </c>
      <c r="R57" s="61">
        <f>VLOOKUP($D57,Résultats!$B$2:$AZ$212,R$2,FALSE)</f>
        <v>32132.220300000001</v>
      </c>
      <c r="S57" s="61">
        <f>VLOOKUP($D57,Résultats!$B$2:$AZ$212,S$2,FALSE)</f>
        <v>31688.101419999999</v>
      </c>
      <c r="T57" s="61">
        <f>VLOOKUP($D57,Résultats!$B$2:$AZ$212,T$2,FALSE)</f>
        <v>31184.853889999999</v>
      </c>
      <c r="U57" s="61">
        <f>VLOOKUP($D57,Résultats!$B$2:$AZ$212,U$2,FALSE)</f>
        <v>30616.23619</v>
      </c>
      <c r="V57" s="61">
        <f>VLOOKUP($D57,Résultats!$B$2:$AZ$212,V$2,FALSE)</f>
        <v>29979.0798</v>
      </c>
      <c r="W57" s="61">
        <f>VLOOKUP($D57,Résultats!$B$2:$AZ$212,W$2,FALSE)</f>
        <v>29273.095819999999</v>
      </c>
      <c r="X57" s="61">
        <f>VLOOKUP($D57,Résultats!$B$2:$AZ$212,X$2,FALSE)</f>
        <v>28500.579440000001</v>
      </c>
      <c r="Y57" s="61">
        <f>VLOOKUP($D57,Résultats!$B$2:$AZ$212,Y$2,FALSE)</f>
        <v>27663.934539999998</v>
      </c>
      <c r="Z57" s="61">
        <f>VLOOKUP($D57,Résultats!$B$2:$AZ$212,Z$2,FALSE)</f>
        <v>26769.204580000001</v>
      </c>
      <c r="AA57" s="61">
        <f>VLOOKUP($D57,Résultats!$B$2:$AZ$212,AA$2,FALSE)</f>
        <v>25823.422910000001</v>
      </c>
      <c r="AB57" s="61">
        <f>VLOOKUP($D57,Résultats!$B$2:$AZ$212,AB$2,FALSE)</f>
        <v>24834.69241</v>
      </c>
      <c r="AC57" s="61">
        <f>VLOOKUP($D57,Résultats!$B$2:$AZ$212,AC$2,FALSE)</f>
        <v>23811.647649999999</v>
      </c>
      <c r="AD57" s="61">
        <f>VLOOKUP($D57,Résultats!$B$2:$AZ$212,AD$2,FALSE)</f>
        <v>22765.10914</v>
      </c>
      <c r="AE57" s="61">
        <f>VLOOKUP($D57,Résultats!$B$2:$AZ$212,AE$2,FALSE)</f>
        <v>21703.614549999998</v>
      </c>
      <c r="AF57" s="61">
        <f>VLOOKUP($D57,Résultats!$B$2:$AZ$212,AF$2,FALSE)</f>
        <v>20635.507669999999</v>
      </c>
      <c r="AG57" s="61">
        <f>VLOOKUP($D57,Résultats!$B$2:$AZ$212,AG$2,FALSE)</f>
        <v>19569.18606</v>
      </c>
      <c r="AH57" s="61">
        <f>VLOOKUP($D57,Résultats!$B$2:$AZ$212,AH$2,FALSE)</f>
        <v>18512.45335</v>
      </c>
      <c r="AI57" s="61">
        <f>VLOOKUP($D57,Résultats!$B$2:$AZ$212,AI$2,FALSE)</f>
        <v>17472.434880000001</v>
      </c>
      <c r="AJ57" s="61">
        <f>VLOOKUP($D57,Résultats!$B$2:$AZ$212,AJ$2,FALSE)</f>
        <v>16455.587810000001</v>
      </c>
      <c r="AK57" s="61">
        <f>VLOOKUP($D57,Résultats!$B$2:$AZ$212,AK$2,FALSE)</f>
        <v>15467.33296</v>
      </c>
      <c r="AL57" s="61">
        <f>VLOOKUP($D57,Résultats!$B$2:$AZ$212,AL$2,FALSE)</f>
        <v>14512.07415</v>
      </c>
      <c r="AM57" s="225">
        <f>VLOOKUP($D57,Résultats!$B$2:$AZ$212,AM$2,FALSE)</f>
        <v>13593.402959999999</v>
      </c>
      <c r="AN57" s="212"/>
    </row>
    <row r="58" spans="2:40" x14ac:dyDescent="0.25">
      <c r="B58" s="230"/>
      <c r="C58" s="218" t="s">
        <v>27</v>
      </c>
      <c r="D58" s="54" t="s">
        <v>131</v>
      </c>
      <c r="E58" s="65">
        <f>VLOOKUP($D58,Résultats!$B$2:$AZ$212,E$2,FALSE)</f>
        <v>18.581072330000001</v>
      </c>
      <c r="F58" s="65">
        <f>VLOOKUP($D58,Résultats!$B$2:$AZ$212,F$2,FALSE)</f>
        <v>526.76542770000003</v>
      </c>
      <c r="G58" s="65">
        <f>VLOOKUP($D58,Résultats!$B$2:$AZ$212,G$2,FALSE)</f>
        <v>689.31130800000005</v>
      </c>
      <c r="H58" s="65">
        <f>VLOOKUP($D58,Résultats!$B$2:$AZ$212,H$2,FALSE)</f>
        <v>762.41393070000004</v>
      </c>
      <c r="I58" s="65">
        <f>VLOOKUP($D58,Résultats!$B$2:$AZ$212,I$2,FALSE)</f>
        <v>868.21038799999997</v>
      </c>
      <c r="J58" s="65">
        <f>VLOOKUP($D58,Résultats!$B$2:$AZ$212,J$2,FALSE)</f>
        <v>945.61419839999996</v>
      </c>
      <c r="K58" s="65">
        <f>VLOOKUP($D58,Résultats!$B$2:$AZ$212,K$2,FALSE)</f>
        <v>1029.4203440000001</v>
      </c>
      <c r="L58" s="65">
        <f>VLOOKUP($D58,Résultats!$B$2:$AZ$212,L$2,FALSE)</f>
        <v>1120.0210139999999</v>
      </c>
      <c r="M58" s="65">
        <f>VLOOKUP($D58,Résultats!$B$2:$AZ$212,M$2,FALSE)</f>
        <v>1216.9127060000001</v>
      </c>
      <c r="N58" s="65">
        <f>VLOOKUP($D58,Résultats!$B$2:$AZ$212,N$2,FALSE)</f>
        <v>1319.92157</v>
      </c>
      <c r="O58" s="65">
        <f>VLOOKUP($D58,Résultats!$B$2:$AZ$212,O$2,FALSE)</f>
        <v>1424.2243940000001</v>
      </c>
      <c r="P58" s="65">
        <f>VLOOKUP($D58,Résultats!$B$2:$AZ$212,P$2,FALSE)</f>
        <v>1525.119876</v>
      </c>
      <c r="Q58" s="65">
        <f>VLOOKUP($D58,Résultats!$B$2:$AZ$212,Q$2,FALSE)</f>
        <v>1619.9506759999999</v>
      </c>
      <c r="R58" s="65">
        <f>VLOOKUP($D58,Résultats!$B$2:$AZ$212,R$2,FALSE)</f>
        <v>1706.3657040000001</v>
      </c>
      <c r="S58" s="65">
        <f>VLOOKUP($D58,Résultats!$B$2:$AZ$212,S$2,FALSE)</f>
        <v>1782.804697</v>
      </c>
      <c r="T58" s="65">
        <f>VLOOKUP($D58,Résultats!$B$2:$AZ$212,T$2,FALSE)</f>
        <v>1848.0063600000001</v>
      </c>
      <c r="U58" s="65">
        <f>VLOOKUP($D58,Résultats!$B$2:$AZ$212,U$2,FALSE)</f>
        <v>1901.430578</v>
      </c>
      <c r="V58" s="65">
        <f>VLOOKUP($D58,Résultats!$B$2:$AZ$212,V$2,FALSE)</f>
        <v>1942.766202</v>
      </c>
      <c r="W58" s="65">
        <f>VLOOKUP($D58,Résultats!$B$2:$AZ$212,W$2,FALSE)</f>
        <v>1971.95973</v>
      </c>
      <c r="X58" s="65">
        <f>VLOOKUP($D58,Résultats!$B$2:$AZ$212,X$2,FALSE)</f>
        <v>1989.166948</v>
      </c>
      <c r="Y58" s="65">
        <f>VLOOKUP($D58,Résultats!$B$2:$AZ$212,Y$2,FALSE)</f>
        <v>1994.837209</v>
      </c>
      <c r="Z58" s="65">
        <f>VLOOKUP($D58,Résultats!$B$2:$AZ$212,Z$2,FALSE)</f>
        <v>1989.3602209999999</v>
      </c>
      <c r="AA58" s="65">
        <f>VLOOKUP($D58,Résultats!$B$2:$AZ$212,AA$2,FALSE)</f>
        <v>1973.195665</v>
      </c>
      <c r="AB58" s="65">
        <f>VLOOKUP($D58,Résultats!$B$2:$AZ$212,AB$2,FALSE)</f>
        <v>1947.033966</v>
      </c>
      <c r="AC58" s="65">
        <f>VLOOKUP($D58,Résultats!$B$2:$AZ$212,AC$2,FALSE)</f>
        <v>1911.672558</v>
      </c>
      <c r="AD58" s="65">
        <f>VLOOKUP($D58,Résultats!$B$2:$AZ$212,AD$2,FALSE)</f>
        <v>1868.371956</v>
      </c>
      <c r="AE58" s="65">
        <f>VLOOKUP($D58,Résultats!$B$2:$AZ$212,AE$2,FALSE)</f>
        <v>1818.069023</v>
      </c>
      <c r="AF58" s="65">
        <f>VLOOKUP($D58,Résultats!$B$2:$AZ$212,AF$2,FALSE)</f>
        <v>1761.723256</v>
      </c>
      <c r="AG58" s="65">
        <f>VLOOKUP($D58,Résultats!$B$2:$AZ$212,AG$2,FALSE)</f>
        <v>1700.3943979999999</v>
      </c>
      <c r="AH58" s="65">
        <f>VLOOKUP($D58,Résultats!$B$2:$AZ$212,AH$2,FALSE)</f>
        <v>1635.1425200000001</v>
      </c>
      <c r="AI58" s="65">
        <f>VLOOKUP($D58,Résultats!$B$2:$AZ$212,AI$2,FALSE)</f>
        <v>1567.0283480000001</v>
      </c>
      <c r="AJ58" s="65">
        <f>VLOOKUP($D58,Résultats!$B$2:$AZ$212,AJ$2,FALSE)</f>
        <v>1497.0252250000001</v>
      </c>
      <c r="AK58" s="65">
        <f>VLOOKUP($D58,Résultats!$B$2:$AZ$212,AK$2,FALSE)</f>
        <v>1426.001</v>
      </c>
      <c r="AL58" s="65">
        <f>VLOOKUP($D58,Résultats!$B$2:$AZ$212,AL$2,FALSE)</f>
        <v>1354.716236</v>
      </c>
      <c r="AM58" s="226">
        <f>VLOOKUP($D58,Résultats!$B$2:$AZ$212,AM$2,FALSE)</f>
        <v>1283.860829</v>
      </c>
    </row>
    <row r="59" spans="2:40" x14ac:dyDescent="0.25">
      <c r="B59" s="230"/>
      <c r="C59" s="218" t="s">
        <v>28</v>
      </c>
      <c r="D59" s="54" t="s">
        <v>132</v>
      </c>
      <c r="E59" s="65">
        <f>VLOOKUP($D59,Résultats!$B$2:$AZ$212,E$2,FALSE)</f>
        <v>1622.772802</v>
      </c>
      <c r="F59" s="65">
        <f>VLOOKUP($D59,Résultats!$B$2:$AZ$212,F$2,FALSE)</f>
        <v>4285.2943949999999</v>
      </c>
      <c r="G59" s="65">
        <f>VLOOKUP($D59,Résultats!$B$2:$AZ$212,G$2,FALSE)</f>
        <v>4851.8911429999998</v>
      </c>
      <c r="H59" s="65">
        <f>VLOOKUP($D59,Résultats!$B$2:$AZ$212,H$2,FALSE)</f>
        <v>5018.0976030000002</v>
      </c>
      <c r="I59" s="65">
        <f>VLOOKUP($D59,Résultats!$B$2:$AZ$212,I$2,FALSE)</f>
        <v>5239.6553569999996</v>
      </c>
      <c r="J59" s="65">
        <f>VLOOKUP($D59,Résultats!$B$2:$AZ$212,J$2,FALSE)</f>
        <v>5403.8379800000002</v>
      </c>
      <c r="K59" s="65">
        <f>VLOOKUP($D59,Résultats!$B$2:$AZ$212,K$2,FALSE)</f>
        <v>5518.3179019999998</v>
      </c>
      <c r="L59" s="65">
        <f>VLOOKUP($D59,Résultats!$B$2:$AZ$212,L$2,FALSE)</f>
        <v>5609.4964019999998</v>
      </c>
      <c r="M59" s="65">
        <f>VLOOKUP($D59,Résultats!$B$2:$AZ$212,M$2,FALSE)</f>
        <v>5674.0454529999997</v>
      </c>
      <c r="N59" s="65">
        <f>VLOOKUP($D59,Résultats!$B$2:$AZ$212,N$2,FALSE)</f>
        <v>5714.4417089999997</v>
      </c>
      <c r="O59" s="65">
        <f>VLOOKUP($D59,Résultats!$B$2:$AZ$212,O$2,FALSE)</f>
        <v>5748.6738759999998</v>
      </c>
      <c r="P59" s="65">
        <f>VLOOKUP($D59,Résultats!$B$2:$AZ$212,P$2,FALSE)</f>
        <v>5775.3962590000001</v>
      </c>
      <c r="Q59" s="65">
        <f>VLOOKUP($D59,Résultats!$B$2:$AZ$212,Q$2,FALSE)</f>
        <v>5791.8080609999997</v>
      </c>
      <c r="R59" s="65">
        <f>VLOOKUP($D59,Résultats!$B$2:$AZ$212,R$2,FALSE)</f>
        <v>5794.7232270000004</v>
      </c>
      <c r="S59" s="65">
        <f>VLOOKUP($D59,Résultats!$B$2:$AZ$212,S$2,FALSE)</f>
        <v>5781.8658930000001</v>
      </c>
      <c r="T59" s="65">
        <f>VLOOKUP($D59,Résultats!$B$2:$AZ$212,T$2,FALSE)</f>
        <v>5750.9396399999996</v>
      </c>
      <c r="U59" s="65">
        <f>VLOOKUP($D59,Résultats!$B$2:$AZ$212,U$2,FALSE)</f>
        <v>5700.939077</v>
      </c>
      <c r="V59" s="65">
        <f>VLOOKUP($D59,Résultats!$B$2:$AZ$212,V$2,FALSE)</f>
        <v>5631.4877059999999</v>
      </c>
      <c r="W59" s="65">
        <f>VLOOKUP($D59,Résultats!$B$2:$AZ$212,W$2,FALSE)</f>
        <v>5542.802514</v>
      </c>
      <c r="X59" s="65">
        <f>VLOOKUP($D59,Résultats!$B$2:$AZ$212,X$2,FALSE)</f>
        <v>5435.6224789999997</v>
      </c>
      <c r="Y59" s="65">
        <f>VLOOKUP($D59,Résultats!$B$2:$AZ$212,Y$2,FALSE)</f>
        <v>5310.588111</v>
      </c>
      <c r="Z59" s="65">
        <f>VLOOKUP($D59,Résultats!$B$2:$AZ$212,Z$2,FALSE)</f>
        <v>5169.1920239999999</v>
      </c>
      <c r="AA59" s="65">
        <f>VLOOKUP($D59,Résultats!$B$2:$AZ$212,AA$2,FALSE)</f>
        <v>5013.1287009999996</v>
      </c>
      <c r="AB59" s="65">
        <f>VLOOKUP($D59,Résultats!$B$2:$AZ$212,AB$2,FALSE)</f>
        <v>4844.3347139999996</v>
      </c>
      <c r="AC59" s="65">
        <f>VLOOKUP($D59,Résultats!$B$2:$AZ$212,AC$2,FALSE)</f>
        <v>4664.8553099999999</v>
      </c>
      <c r="AD59" s="65">
        <f>VLOOKUP($D59,Résultats!$B$2:$AZ$212,AD$2,FALSE)</f>
        <v>4477.1784049999997</v>
      </c>
      <c r="AE59" s="65">
        <f>VLOOKUP($D59,Résultats!$B$2:$AZ$212,AE$2,FALSE)</f>
        <v>4283.3329020000001</v>
      </c>
      <c r="AF59" s="65">
        <f>VLOOKUP($D59,Résultats!$B$2:$AZ$212,AF$2,FALSE)</f>
        <v>4085.3019039999999</v>
      </c>
      <c r="AG59" s="65">
        <f>VLOOKUP($D59,Résultats!$B$2:$AZ$212,AG$2,FALSE)</f>
        <v>3885.0811800000001</v>
      </c>
      <c r="AH59" s="65">
        <f>VLOOKUP($D59,Résultats!$B$2:$AZ$212,AH$2,FALSE)</f>
        <v>3684.5346119999999</v>
      </c>
      <c r="AI59" s="65">
        <f>VLOOKUP($D59,Résultats!$B$2:$AZ$212,AI$2,FALSE)</f>
        <v>3485.3546019999999</v>
      </c>
      <c r="AJ59" s="65">
        <f>VLOOKUP($D59,Résultats!$B$2:$AZ$212,AJ$2,FALSE)</f>
        <v>3289.1017230000002</v>
      </c>
      <c r="AK59" s="65">
        <f>VLOOKUP($D59,Résultats!$B$2:$AZ$212,AK$2,FALSE)</f>
        <v>3097.1047349999999</v>
      </c>
      <c r="AL59" s="65">
        <f>VLOOKUP($D59,Résultats!$B$2:$AZ$212,AL$2,FALSE)</f>
        <v>2910.4636759999999</v>
      </c>
      <c r="AM59" s="226">
        <f>VLOOKUP($D59,Résultats!$B$2:$AZ$212,AM$2,FALSE)</f>
        <v>2730.0953589999999</v>
      </c>
    </row>
    <row r="60" spans="2:40" x14ac:dyDescent="0.25">
      <c r="B60" s="230"/>
      <c r="C60" s="218" t="s">
        <v>29</v>
      </c>
      <c r="D60" s="54" t="s">
        <v>133</v>
      </c>
      <c r="E60" s="65">
        <f>VLOOKUP($D60,Résultats!$B$2:$AZ$212,E$2,FALSE)</f>
        <v>3840.9962489999998</v>
      </c>
      <c r="F60" s="65">
        <f>VLOOKUP($D60,Résultats!$B$2:$AZ$212,F$2,FALSE)</f>
        <v>7040.4808460000004</v>
      </c>
      <c r="G60" s="65">
        <f>VLOOKUP($D60,Résultats!$B$2:$AZ$212,G$2,FALSE)</f>
        <v>7691.9853929999999</v>
      </c>
      <c r="H60" s="65">
        <f>VLOOKUP($D60,Résultats!$B$2:$AZ$212,H$2,FALSE)</f>
        <v>7870.6414610000002</v>
      </c>
      <c r="I60" s="65">
        <f>VLOOKUP($D60,Résultats!$B$2:$AZ$212,I$2,FALSE)</f>
        <v>8104.4321680000003</v>
      </c>
      <c r="J60" s="65">
        <f>VLOOKUP($D60,Résultats!$B$2:$AZ$212,J$2,FALSE)</f>
        <v>8285.8449700000001</v>
      </c>
      <c r="K60" s="65">
        <f>VLOOKUP($D60,Résultats!$B$2:$AZ$212,K$2,FALSE)</f>
        <v>8386.6157480000002</v>
      </c>
      <c r="L60" s="65">
        <f>VLOOKUP($D60,Résultats!$B$2:$AZ$212,L$2,FALSE)</f>
        <v>8453.0780680000007</v>
      </c>
      <c r="M60" s="65">
        <f>VLOOKUP($D60,Résultats!$B$2:$AZ$212,M$2,FALSE)</f>
        <v>8480.8601940000008</v>
      </c>
      <c r="N60" s="65">
        <f>VLOOKUP($D60,Résultats!$B$2:$AZ$212,N$2,FALSE)</f>
        <v>8474.6305389999998</v>
      </c>
      <c r="O60" s="65">
        <f>VLOOKUP($D60,Résultats!$B$2:$AZ$212,O$2,FALSE)</f>
        <v>8459.3936859999994</v>
      </c>
      <c r="P60" s="65">
        <f>VLOOKUP($D60,Résultats!$B$2:$AZ$212,P$2,FALSE)</f>
        <v>8435.06145499999</v>
      </c>
      <c r="Q60" s="65">
        <f>VLOOKUP($D60,Résultats!$B$2:$AZ$212,Q$2,FALSE)</f>
        <v>8398.3329240000003</v>
      </c>
      <c r="R60" s="65">
        <f>VLOOKUP($D60,Résultats!$B$2:$AZ$212,R$2,FALSE)</f>
        <v>8345.3791509999901</v>
      </c>
      <c r="S60" s="65">
        <f>VLOOKUP($D60,Résultats!$B$2:$AZ$212,S$2,FALSE)</f>
        <v>8273.4587190000002</v>
      </c>
      <c r="T60" s="65">
        <f>VLOOKUP($D60,Résultats!$B$2:$AZ$212,T$2,FALSE)</f>
        <v>8179.6938890000001</v>
      </c>
      <c r="U60" s="65">
        <f>VLOOKUP($D60,Résultats!$B$2:$AZ$212,U$2,FALSE)</f>
        <v>8062.7985930000004</v>
      </c>
      <c r="V60" s="65">
        <f>VLOOKUP($D60,Résultats!$B$2:$AZ$212,V$2,FALSE)</f>
        <v>7922.3372810000001</v>
      </c>
      <c r="W60" s="65">
        <f>VLOOKUP($D60,Résultats!$B$2:$AZ$212,W$2,FALSE)</f>
        <v>7758.6601389999996</v>
      </c>
      <c r="X60" s="65">
        <f>VLOOKUP($D60,Résultats!$B$2:$AZ$212,X$2,FALSE)</f>
        <v>7572.8280420000001</v>
      </c>
      <c r="Y60" s="65">
        <f>VLOOKUP($D60,Résultats!$B$2:$AZ$212,Y$2,FALSE)</f>
        <v>7365.8165449999997</v>
      </c>
      <c r="Z60" s="65">
        <f>VLOOKUP($D60,Résultats!$B$2:$AZ$212,Z$2,FALSE)</f>
        <v>7139.7315090000002</v>
      </c>
      <c r="AA60" s="65">
        <f>VLOOKUP($D60,Résultats!$B$2:$AZ$212,AA$2,FALSE)</f>
        <v>6896.946105</v>
      </c>
      <c r="AB60" s="65">
        <f>VLOOKUP($D60,Résultats!$B$2:$AZ$212,AB$2,FALSE)</f>
        <v>6640.0781800000004</v>
      </c>
      <c r="AC60" s="65">
        <f>VLOOKUP($D60,Résultats!$B$2:$AZ$212,AC$2,FALSE)</f>
        <v>6371.8607789999996</v>
      </c>
      <c r="AD60" s="65">
        <f>VLOOKUP($D60,Résultats!$B$2:$AZ$212,AD$2,FALSE)</f>
        <v>6095.5493740000002</v>
      </c>
      <c r="AE60" s="65">
        <f>VLOOKUP($D60,Résultats!$B$2:$AZ$212,AE$2,FALSE)</f>
        <v>5813.769209</v>
      </c>
      <c r="AF60" s="65">
        <f>VLOOKUP($D60,Résultats!$B$2:$AZ$212,AF$2,FALSE)</f>
        <v>5529.0621920000003</v>
      </c>
      <c r="AG60" s="65">
        <f>VLOOKUP($D60,Résultats!$B$2:$AZ$212,AG$2,FALSE)</f>
        <v>5243.9398609999998</v>
      </c>
      <c r="AH60" s="65">
        <f>VLOOKUP($D60,Résultats!$B$2:$AZ$212,AH$2,FALSE)</f>
        <v>4960.7123439999996</v>
      </c>
      <c r="AI60" s="65">
        <f>VLOOKUP($D60,Résultats!$B$2:$AZ$212,AI$2,FALSE)</f>
        <v>4681.4630809999999</v>
      </c>
      <c r="AJ60" s="65">
        <f>VLOOKUP($D60,Résultats!$B$2:$AZ$212,AJ$2,FALSE)</f>
        <v>4408.0802020000001</v>
      </c>
      <c r="AK60" s="65">
        <f>VLOOKUP($D60,Résultats!$B$2:$AZ$212,AK$2,FALSE)</f>
        <v>4142.1479479999998</v>
      </c>
      <c r="AL60" s="65">
        <f>VLOOKUP($D60,Résultats!$B$2:$AZ$212,AL$2,FALSE)</f>
        <v>3884.9541220000001</v>
      </c>
      <c r="AM60" s="226">
        <f>VLOOKUP($D60,Résultats!$B$2:$AZ$212,AM$2,FALSE)</f>
        <v>3637.5426809999999</v>
      </c>
    </row>
    <row r="61" spans="2:40" x14ac:dyDescent="0.25">
      <c r="B61" s="230"/>
      <c r="C61" s="218" t="s">
        <v>30</v>
      </c>
      <c r="D61" s="54" t="s">
        <v>134</v>
      </c>
      <c r="E61" s="65">
        <f>VLOOKUP($D61,Résultats!$B$2:$AZ$212,E$2,FALSE)</f>
        <v>5377.3855290000001</v>
      </c>
      <c r="F61" s="65">
        <f>VLOOKUP($D61,Résultats!$B$2:$AZ$212,F$2,FALSE)</f>
        <v>7628.1958439999999</v>
      </c>
      <c r="G61" s="65">
        <f>VLOOKUP($D61,Résultats!$B$2:$AZ$212,G$2,FALSE)</f>
        <v>8010.4855520000001</v>
      </c>
      <c r="H61" s="65">
        <f>VLOOKUP($D61,Résultats!$B$2:$AZ$212,H$2,FALSE)</f>
        <v>8107.7041589999999</v>
      </c>
      <c r="I61" s="65">
        <f>VLOOKUP($D61,Résultats!$B$2:$AZ$212,I$2,FALSE)</f>
        <v>8236.9549100000004</v>
      </c>
      <c r="J61" s="65">
        <f>VLOOKUP($D61,Résultats!$B$2:$AZ$212,J$2,FALSE)</f>
        <v>8357.2019600000003</v>
      </c>
      <c r="K61" s="65">
        <f>VLOOKUP($D61,Résultats!$B$2:$AZ$212,K$2,FALSE)</f>
        <v>8397.1642279999996</v>
      </c>
      <c r="L61" s="65">
        <f>VLOOKUP($D61,Résultats!$B$2:$AZ$212,L$2,FALSE)</f>
        <v>8406.1286889999901</v>
      </c>
      <c r="M61" s="65">
        <f>VLOOKUP($D61,Résultats!$B$2:$AZ$212,M$2,FALSE)</f>
        <v>8380.0282769999994</v>
      </c>
      <c r="N61" s="65">
        <f>VLOOKUP($D61,Résultats!$B$2:$AZ$212,N$2,FALSE)</f>
        <v>8323.6094200000007</v>
      </c>
      <c r="O61" s="65">
        <f>VLOOKUP($D61,Résultats!$B$2:$AZ$212,O$2,FALSE)</f>
        <v>8260.4085489999998</v>
      </c>
      <c r="P61" s="65">
        <f>VLOOKUP($D61,Résultats!$B$2:$AZ$212,P$2,FALSE)</f>
        <v>8191.0775000000003</v>
      </c>
      <c r="Q61" s="65">
        <f>VLOOKUP($D61,Résultats!$B$2:$AZ$212,Q$2,FALSE)</f>
        <v>8112.7458729999998</v>
      </c>
      <c r="R61" s="65">
        <f>VLOOKUP($D61,Résultats!$B$2:$AZ$212,R$2,FALSE)</f>
        <v>8022.039976</v>
      </c>
      <c r="S61" s="65">
        <f>VLOOKUP($D61,Résultats!$B$2:$AZ$212,S$2,FALSE)</f>
        <v>7916.5082609999999</v>
      </c>
      <c r="T61" s="65">
        <f>VLOOKUP($D61,Résultats!$B$2:$AZ$212,T$2,FALSE)</f>
        <v>7793.5278799999996</v>
      </c>
      <c r="U61" s="65">
        <f>VLOOKUP($D61,Résultats!$B$2:$AZ$212,U$2,FALSE)</f>
        <v>7651.8671189999995</v>
      </c>
      <c r="V61" s="65">
        <f>VLOOKUP($D61,Résultats!$B$2:$AZ$212,V$2,FALSE)</f>
        <v>7491.0757510000003</v>
      </c>
      <c r="W61" s="65">
        <f>VLOOKUP($D61,Résultats!$B$2:$AZ$212,W$2,FALSE)</f>
        <v>7311.4176090000001</v>
      </c>
      <c r="X61" s="65">
        <f>VLOOKUP($D61,Résultats!$B$2:$AZ$212,X$2,FALSE)</f>
        <v>7113.8098559999999</v>
      </c>
      <c r="Y61" s="65">
        <f>VLOOKUP($D61,Résultats!$B$2:$AZ$212,Y$2,FALSE)</f>
        <v>6899.1006029999999</v>
      </c>
      <c r="Z61" s="65">
        <f>VLOOKUP($D61,Résultats!$B$2:$AZ$212,Z$2,FALSE)</f>
        <v>6669.1768840000004</v>
      </c>
      <c r="AA61" s="65">
        <f>VLOOKUP($D61,Résultats!$B$2:$AZ$212,AA$2,FALSE)</f>
        <v>6426.169081</v>
      </c>
      <c r="AB61" s="65">
        <f>VLOOKUP($D61,Résultats!$B$2:$AZ$212,AB$2,FALSE)</f>
        <v>6172.3991109999997</v>
      </c>
      <c r="AC61" s="65">
        <f>VLOOKUP($D61,Résultats!$B$2:$AZ$212,AC$2,FALSE)</f>
        <v>5910.282467</v>
      </c>
      <c r="AD61" s="65">
        <f>VLOOKUP($D61,Résultats!$B$2:$AZ$212,AD$2,FALSE)</f>
        <v>5642.6760459999996</v>
      </c>
      <c r="AE61" s="65">
        <f>VLOOKUP($D61,Résultats!$B$2:$AZ$212,AE$2,FALSE)</f>
        <v>5371.8682470000003</v>
      </c>
      <c r="AF61" s="65">
        <f>VLOOKUP($D61,Résultats!$B$2:$AZ$212,AF$2,FALSE)</f>
        <v>5100.0652490000002</v>
      </c>
      <c r="AG61" s="65">
        <f>VLOOKUP($D61,Résultats!$B$2:$AZ$212,AG$2,FALSE)</f>
        <v>4829.4294170000003</v>
      </c>
      <c r="AH61" s="65">
        <f>VLOOKUP($D61,Résultats!$B$2:$AZ$212,AH$2,FALSE)</f>
        <v>4561.9337379999997</v>
      </c>
      <c r="AI61" s="65">
        <f>VLOOKUP($D61,Résultats!$B$2:$AZ$212,AI$2,FALSE)</f>
        <v>4299.3475010000002</v>
      </c>
      <c r="AJ61" s="65">
        <f>VLOOKUP($D61,Résultats!$B$2:$AZ$212,AJ$2,FALSE)</f>
        <v>4043.260698</v>
      </c>
      <c r="AK61" s="65">
        <f>VLOOKUP($D61,Résultats!$B$2:$AZ$212,AK$2,FALSE)</f>
        <v>3794.993363</v>
      </c>
      <c r="AL61" s="65">
        <f>VLOOKUP($D61,Résultats!$B$2:$AZ$212,AL$2,FALSE)</f>
        <v>3555.6033870000001</v>
      </c>
      <c r="AM61" s="226">
        <f>VLOOKUP($D61,Résultats!$B$2:$AZ$212,AM$2,FALSE)</f>
        <v>3325.931192</v>
      </c>
    </row>
    <row r="62" spans="2:40" x14ac:dyDescent="0.25">
      <c r="B62" s="230"/>
      <c r="C62" s="218" t="s">
        <v>31</v>
      </c>
      <c r="D62" s="54" t="s">
        <v>135</v>
      </c>
      <c r="E62" s="65">
        <f>VLOOKUP($D62,Résultats!$B$2:$AZ$212,E$2,FALSE)</f>
        <v>13959.64589</v>
      </c>
      <c r="F62" s="65">
        <f>VLOOKUP($D62,Résultats!$B$2:$AZ$212,F$2,FALSE)</f>
        <v>9832.9951440000004</v>
      </c>
      <c r="G62" s="65">
        <f>VLOOKUP($D62,Résultats!$B$2:$AZ$212,G$2,FALSE)</f>
        <v>8882.9609240000009</v>
      </c>
      <c r="H62" s="65">
        <f>VLOOKUP($D62,Résultats!$B$2:$AZ$212,H$2,FALSE)</f>
        <v>8589.8108179999999</v>
      </c>
      <c r="I62" s="65">
        <f>VLOOKUP($D62,Résultats!$B$2:$AZ$212,I$2,FALSE)</f>
        <v>8317.9812650000003</v>
      </c>
      <c r="J62" s="65">
        <f>VLOOKUP($D62,Résultats!$B$2:$AZ$212,J$2,FALSE)</f>
        <v>8086.2311460000001</v>
      </c>
      <c r="K62" s="65">
        <f>VLOOKUP($D62,Résultats!$B$2:$AZ$212,K$2,FALSE)</f>
        <v>7812.0070189999997</v>
      </c>
      <c r="L62" s="65">
        <f>VLOOKUP($D62,Résultats!$B$2:$AZ$212,L$2,FALSE)</f>
        <v>7541.7848620000004</v>
      </c>
      <c r="M62" s="65">
        <f>VLOOKUP($D62,Résultats!$B$2:$AZ$212,M$2,FALSE)</f>
        <v>7272.2606729999998</v>
      </c>
      <c r="N62" s="65">
        <f>VLOOKUP($D62,Résultats!$B$2:$AZ$212,N$2,FALSE)</f>
        <v>7005.1589990000002</v>
      </c>
      <c r="O62" s="65">
        <f>VLOOKUP($D62,Résultats!$B$2:$AZ$212,O$2,FALSE)</f>
        <v>6751.2520350000004</v>
      </c>
      <c r="P62" s="65">
        <f>VLOOKUP($D62,Résultats!$B$2:$AZ$212,P$2,FALSE)</f>
        <v>6510.2977090000004</v>
      </c>
      <c r="Q62" s="65">
        <f>VLOOKUP($D62,Résultats!$B$2:$AZ$212,Q$2,FALSE)</f>
        <v>6279.8736259999996</v>
      </c>
      <c r="R62" s="65">
        <f>VLOOKUP($D62,Résultats!$B$2:$AZ$212,R$2,FALSE)</f>
        <v>6057.36859</v>
      </c>
      <c r="S62" s="65">
        <f>VLOOKUP($D62,Résultats!$B$2:$AZ$212,S$2,FALSE)</f>
        <v>5840.653335</v>
      </c>
      <c r="T62" s="65">
        <f>VLOOKUP($D62,Résultats!$B$2:$AZ$212,T$2,FALSE)</f>
        <v>5627.5495510000001</v>
      </c>
      <c r="U62" s="65">
        <f>VLOOKUP($D62,Résultats!$B$2:$AZ$212,U$2,FALSE)</f>
        <v>5416.5958659999997</v>
      </c>
      <c r="V62" s="65">
        <f>VLOOKUP($D62,Résultats!$B$2:$AZ$212,V$2,FALSE)</f>
        <v>5206.7838410000004</v>
      </c>
      <c r="W62" s="65">
        <f>VLOOKUP($D62,Résultats!$B$2:$AZ$212,W$2,FALSE)</f>
        <v>4997.514913</v>
      </c>
      <c r="X62" s="65">
        <f>VLOOKUP($D62,Résultats!$B$2:$AZ$212,X$2,FALSE)</f>
        <v>4788.5700909999996</v>
      </c>
      <c r="Y62" s="65">
        <f>VLOOKUP($D62,Résultats!$B$2:$AZ$212,Y$2,FALSE)</f>
        <v>4579.7659899999999</v>
      </c>
      <c r="Z62" s="65">
        <f>VLOOKUP($D62,Résultats!$B$2:$AZ$212,Z$2,FALSE)</f>
        <v>4371.4599120000003</v>
      </c>
      <c r="AA62" s="65">
        <f>VLOOKUP($D62,Résultats!$B$2:$AZ$212,AA$2,FALSE)</f>
        <v>4164.1640939999997</v>
      </c>
      <c r="AB62" s="65">
        <f>VLOOKUP($D62,Résultats!$B$2:$AZ$212,AB$2,FALSE)</f>
        <v>3958.504899</v>
      </c>
      <c r="AC62" s="65">
        <f>VLOOKUP($D62,Résultats!$B$2:$AZ$212,AC$2,FALSE)</f>
        <v>3755.181963</v>
      </c>
      <c r="AD62" s="65">
        <f>VLOOKUP($D62,Résultats!$B$2:$AZ$212,AD$2,FALSE)</f>
        <v>3555.1361889999998</v>
      </c>
      <c r="AE62" s="65">
        <f>VLOOKUP($D62,Résultats!$B$2:$AZ$212,AE$2,FALSE)</f>
        <v>3359.051649</v>
      </c>
      <c r="AF62" s="65">
        <f>VLOOKUP($D62,Résultats!$B$2:$AZ$212,AF$2,FALSE)</f>
        <v>3167.5962840000002</v>
      </c>
      <c r="AG62" s="65">
        <f>VLOOKUP($D62,Résultats!$B$2:$AZ$212,AG$2,FALSE)</f>
        <v>2981.4375810000001</v>
      </c>
      <c r="AH62" s="65">
        <f>VLOOKUP($D62,Résultats!$B$2:$AZ$212,AH$2,FALSE)</f>
        <v>2801.1735650000001</v>
      </c>
      <c r="AI62" s="65">
        <f>VLOOKUP($D62,Résultats!$B$2:$AZ$212,AI$2,FALSE)</f>
        <v>2627.3295499999999</v>
      </c>
      <c r="AJ62" s="65">
        <f>VLOOKUP($D62,Résultats!$B$2:$AZ$212,AJ$2,FALSE)</f>
        <v>2460.3614809999999</v>
      </c>
      <c r="AK62" s="65">
        <f>VLOOKUP($D62,Résultats!$B$2:$AZ$212,AK$2,FALSE)</f>
        <v>2300.6154540000002</v>
      </c>
      <c r="AL62" s="65">
        <f>VLOOKUP($D62,Résultats!$B$2:$AZ$212,AL$2,FALSE)</f>
        <v>2148.330684</v>
      </c>
      <c r="AM62" s="226">
        <f>VLOOKUP($D62,Résultats!$B$2:$AZ$212,AM$2,FALSE)</f>
        <v>2003.660224</v>
      </c>
    </row>
    <row r="63" spans="2:40" x14ac:dyDescent="0.25">
      <c r="B63" s="230"/>
      <c r="C63" s="218" t="s">
        <v>32</v>
      </c>
      <c r="D63" s="54" t="s">
        <v>136</v>
      </c>
      <c r="E63" s="65">
        <f>VLOOKUP($D63,Résultats!$B$2:$AZ$212,E$2,FALSE)</f>
        <v>4923.9468200000001</v>
      </c>
      <c r="F63" s="65">
        <f>VLOOKUP($D63,Résultats!$B$2:$AZ$212,F$2,FALSE)</f>
        <v>3292.8055829999998</v>
      </c>
      <c r="G63" s="65">
        <f>VLOOKUP($D63,Résultats!$B$2:$AZ$212,G$2,FALSE)</f>
        <v>2901.0974649999998</v>
      </c>
      <c r="H63" s="65">
        <f>VLOOKUP($D63,Résultats!$B$2:$AZ$212,H$2,FALSE)</f>
        <v>2781.3616980000002</v>
      </c>
      <c r="I63" s="65">
        <f>VLOOKUP($D63,Résultats!$B$2:$AZ$212,I$2,FALSE)</f>
        <v>2665.7435959999998</v>
      </c>
      <c r="J63" s="65">
        <f>VLOOKUP($D63,Résultats!$B$2:$AZ$212,J$2,FALSE)</f>
        <v>2541.9701610000002</v>
      </c>
      <c r="K63" s="65">
        <f>VLOOKUP($D63,Résultats!$B$2:$AZ$212,K$2,FALSE)</f>
        <v>2415.7184130000001</v>
      </c>
      <c r="L63" s="65">
        <f>VLOOKUP($D63,Résultats!$B$2:$AZ$212,L$2,FALSE)</f>
        <v>2295.6030529999998</v>
      </c>
      <c r="M63" s="65">
        <f>VLOOKUP($D63,Résultats!$B$2:$AZ$212,M$2,FALSE)</f>
        <v>2180.686741</v>
      </c>
      <c r="N63" s="65">
        <f>VLOOKUP($D63,Résultats!$B$2:$AZ$212,N$2,FALSE)</f>
        <v>2071.0645319999999</v>
      </c>
      <c r="O63" s="65">
        <f>VLOOKUP($D63,Résultats!$B$2:$AZ$212,O$2,FALSE)</f>
        <v>1968.50848</v>
      </c>
      <c r="P63" s="65">
        <f>VLOOKUP($D63,Résultats!$B$2:$AZ$212,P$2,FALSE)</f>
        <v>1872.6364080000001</v>
      </c>
      <c r="Q63" s="65">
        <f>VLOOKUP($D63,Résultats!$B$2:$AZ$212,Q$2,FALSE)</f>
        <v>1782.6488449999999</v>
      </c>
      <c r="R63" s="65">
        <f>VLOOKUP($D63,Résultats!$B$2:$AZ$212,R$2,FALSE)</f>
        <v>1697.7265150000001</v>
      </c>
      <c r="S63" s="65">
        <f>VLOOKUP($D63,Résultats!$B$2:$AZ$212,S$2,FALSE)</f>
        <v>1617.168073</v>
      </c>
      <c r="T63" s="65">
        <f>VLOOKUP($D63,Résultats!$B$2:$AZ$212,T$2,FALSE)</f>
        <v>1540.2840160000001</v>
      </c>
      <c r="U63" s="65">
        <f>VLOOKUP($D63,Résultats!$B$2:$AZ$212,U$2,FALSE)</f>
        <v>1466.550262</v>
      </c>
      <c r="V63" s="65">
        <f>VLOOKUP($D63,Résultats!$B$2:$AZ$212,V$2,FALSE)</f>
        <v>1395.549436</v>
      </c>
      <c r="W63" s="65">
        <f>VLOOKUP($D63,Résultats!$B$2:$AZ$212,W$2,FALSE)</f>
        <v>1326.96182</v>
      </c>
      <c r="X63" s="65">
        <f>VLOOKUP($D63,Résultats!$B$2:$AZ$212,X$2,FALSE)</f>
        <v>1260.5572609999999</v>
      </c>
      <c r="Y63" s="65">
        <f>VLOOKUP($D63,Résultats!$B$2:$AZ$212,Y$2,FALSE)</f>
        <v>1196.1286070000001</v>
      </c>
      <c r="Z63" s="65">
        <f>VLOOKUP($D63,Résultats!$B$2:$AZ$212,Z$2,FALSE)</f>
        <v>1133.583169</v>
      </c>
      <c r="AA63" s="65">
        <f>VLOOKUP($D63,Résultats!$B$2:$AZ$212,AA$2,FALSE)</f>
        <v>1072.869604</v>
      </c>
      <c r="AB63" s="65">
        <f>VLOOKUP($D63,Résultats!$B$2:$AZ$212,AB$2,FALSE)</f>
        <v>1013.9735910000001</v>
      </c>
      <c r="AC63" s="65">
        <f>VLOOKUP($D63,Résultats!$B$2:$AZ$212,AC$2,FALSE)</f>
        <v>956.9067182</v>
      </c>
      <c r="AD63" s="65">
        <f>VLOOKUP($D63,Résultats!$B$2:$AZ$212,AD$2,FALSE)</f>
        <v>901.74371450000001</v>
      </c>
      <c r="AE63" s="65">
        <f>VLOOKUP($D63,Résultats!$B$2:$AZ$212,AE$2,FALSE)</f>
        <v>848.51550159999999</v>
      </c>
      <c r="AF63" s="65">
        <f>VLOOKUP($D63,Résultats!$B$2:$AZ$212,AF$2,FALSE)</f>
        <v>797.25912540000002</v>
      </c>
      <c r="AG63" s="65">
        <f>VLOOKUP($D63,Résultats!$B$2:$AZ$212,AG$2,FALSE)</f>
        <v>748.02209630000004</v>
      </c>
      <c r="AH63" s="65">
        <f>VLOOKUP($D63,Résultats!$B$2:$AZ$212,AH$2,FALSE)</f>
        <v>700.84687299999996</v>
      </c>
      <c r="AI63" s="65">
        <f>VLOOKUP($D63,Résultats!$B$2:$AZ$212,AI$2,FALSE)</f>
        <v>655.76891939999996</v>
      </c>
      <c r="AJ63" s="65">
        <f>VLOOKUP($D63,Résultats!$B$2:$AZ$212,AJ$2,FALSE)</f>
        <v>612.81635759999995</v>
      </c>
      <c r="AK63" s="65">
        <f>VLOOKUP($D63,Résultats!$B$2:$AZ$212,AK$2,FALSE)</f>
        <v>572.00087810000002</v>
      </c>
      <c r="AL63" s="65">
        <f>VLOOKUP($D63,Résultats!$B$2:$AZ$212,AL$2,FALSE)</f>
        <v>533.31777250000005</v>
      </c>
      <c r="AM63" s="226">
        <f>VLOOKUP($D63,Résultats!$B$2:$AZ$212,AM$2,FALSE)</f>
        <v>496.75023220000003</v>
      </c>
    </row>
    <row r="64" spans="2:40" x14ac:dyDescent="0.25">
      <c r="B64" s="230"/>
      <c r="C64" s="219" t="s">
        <v>33</v>
      </c>
      <c r="D64" s="54" t="s">
        <v>137</v>
      </c>
      <c r="E64" s="224">
        <f>VLOOKUP($D64,Résultats!$B$2:$AZ$212,E$2,FALSE)</f>
        <v>2256.0604069999999</v>
      </c>
      <c r="F64" s="224">
        <f>VLOOKUP($D64,Résultats!$B$2:$AZ$212,F$2,FALSE)</f>
        <v>1275.46093</v>
      </c>
      <c r="G64" s="224">
        <f>VLOOKUP($D64,Résultats!$B$2:$AZ$212,G$2,FALSE)</f>
        <v>1059.19487</v>
      </c>
      <c r="H64" s="224">
        <f>VLOOKUP($D64,Résultats!$B$2:$AZ$212,H$2,FALSE)</f>
        <v>994.36948889999996</v>
      </c>
      <c r="I64" s="224">
        <f>VLOOKUP($D64,Résultats!$B$2:$AZ$212,I$2,FALSE)</f>
        <v>933.91833329999997</v>
      </c>
      <c r="J64" s="224">
        <f>VLOOKUP($D64,Résultats!$B$2:$AZ$212,J$2,FALSE)</f>
        <v>874.94945819999998</v>
      </c>
      <c r="K64" s="224">
        <f>VLOOKUP($D64,Résultats!$B$2:$AZ$212,K$2,FALSE)</f>
        <v>818.1247118</v>
      </c>
      <c r="L64" s="224">
        <f>VLOOKUP($D64,Résultats!$B$2:$AZ$212,L$2,FALSE)</f>
        <v>764.65280580000001</v>
      </c>
      <c r="M64" s="224">
        <f>VLOOKUP($D64,Résultats!$B$2:$AZ$212,M$2,FALSE)</f>
        <v>714.28057980000006</v>
      </c>
      <c r="N64" s="224">
        <f>VLOOKUP($D64,Résultats!$B$2:$AZ$212,N$2,FALSE)</f>
        <v>666.9575767</v>
      </c>
      <c r="O64" s="224">
        <f>VLOOKUP($D64,Résultats!$B$2:$AZ$212,O$2,FALSE)</f>
        <v>622.91860299999996</v>
      </c>
      <c r="P64" s="224">
        <f>VLOOKUP($D64,Résultats!$B$2:$AZ$212,P$2,FALSE)</f>
        <v>582.01571300000001</v>
      </c>
      <c r="Q64" s="224">
        <f>VLOOKUP($D64,Résultats!$B$2:$AZ$212,Q$2,FALSE)</f>
        <v>543.99838490000002</v>
      </c>
      <c r="R64" s="224">
        <f>VLOOKUP($D64,Résultats!$B$2:$AZ$212,R$2,FALSE)</f>
        <v>508.61713789999999</v>
      </c>
      <c r="S64" s="224">
        <f>VLOOKUP($D64,Résultats!$B$2:$AZ$212,S$2,FALSE)</f>
        <v>475.64244000000002</v>
      </c>
      <c r="T64" s="224">
        <f>VLOOKUP($D64,Résultats!$B$2:$AZ$212,T$2,FALSE)</f>
        <v>444.85255419999999</v>
      </c>
      <c r="U64" s="224">
        <f>VLOOKUP($D64,Résultats!$B$2:$AZ$212,U$2,FALSE)</f>
        <v>416.05469490000002</v>
      </c>
      <c r="V64" s="224">
        <f>VLOOKUP($D64,Résultats!$B$2:$AZ$212,V$2,FALSE)</f>
        <v>389.07958180000003</v>
      </c>
      <c r="W64" s="224">
        <f>VLOOKUP($D64,Résultats!$B$2:$AZ$212,W$2,FALSE)</f>
        <v>363.77909849999998</v>
      </c>
      <c r="X64" s="224">
        <f>VLOOKUP($D64,Résultats!$B$2:$AZ$212,X$2,FALSE)</f>
        <v>340.02476589999998</v>
      </c>
      <c r="Y64" s="224">
        <f>VLOOKUP($D64,Résultats!$B$2:$AZ$212,Y$2,FALSE)</f>
        <v>317.69747310000002</v>
      </c>
      <c r="Z64" s="224">
        <f>VLOOKUP($D64,Résultats!$B$2:$AZ$212,Z$2,FALSE)</f>
        <v>296.70085890000001</v>
      </c>
      <c r="AA64" s="224">
        <f>VLOOKUP($D64,Résultats!$B$2:$AZ$212,AA$2,FALSE)</f>
        <v>276.94966399999998</v>
      </c>
      <c r="AB64" s="224">
        <f>VLOOKUP($D64,Résultats!$B$2:$AZ$212,AB$2,FALSE)</f>
        <v>258.3679449</v>
      </c>
      <c r="AC64" s="224">
        <f>VLOOKUP($D64,Résultats!$B$2:$AZ$212,AC$2,FALSE)</f>
        <v>240.8878564</v>
      </c>
      <c r="AD64" s="224">
        <f>VLOOKUP($D64,Résultats!$B$2:$AZ$212,AD$2,FALSE)</f>
        <v>224.45345470000001</v>
      </c>
      <c r="AE64" s="224">
        <f>VLOOKUP($D64,Résultats!$B$2:$AZ$212,AE$2,FALSE)</f>
        <v>209.00801390000001</v>
      </c>
      <c r="AF64" s="224">
        <f>VLOOKUP($D64,Résultats!$B$2:$AZ$212,AF$2,FALSE)</f>
        <v>194.4996634</v>
      </c>
      <c r="AG64" s="224">
        <f>VLOOKUP($D64,Résultats!$B$2:$AZ$212,AG$2,FALSE)</f>
        <v>180.88152410000001</v>
      </c>
      <c r="AH64" s="224">
        <f>VLOOKUP($D64,Résultats!$B$2:$AZ$212,AH$2,FALSE)</f>
        <v>168.10970090000001</v>
      </c>
      <c r="AI64" s="224">
        <f>VLOOKUP($D64,Résultats!$B$2:$AZ$212,AI$2,FALSE)</f>
        <v>156.14287820000001</v>
      </c>
      <c r="AJ64" s="224">
        <f>VLOOKUP($D64,Résultats!$B$2:$AZ$212,AJ$2,FALSE)</f>
        <v>144.94212379999999</v>
      </c>
      <c r="AK64" s="224">
        <f>VLOOKUP($D64,Résultats!$B$2:$AZ$212,AK$2,FALSE)</f>
        <v>134.46957979999999</v>
      </c>
      <c r="AL64" s="224">
        <f>VLOOKUP($D64,Résultats!$B$2:$AZ$212,AL$2,FALSE)</f>
        <v>124.6882748</v>
      </c>
      <c r="AM64" s="227">
        <f>VLOOKUP($D64,Résultats!$B$2:$AZ$212,AM$2,FALSE)</f>
        <v>115.5624409</v>
      </c>
    </row>
    <row r="65" spans="2:39" s="3" customFormat="1" x14ac:dyDescent="0.25"/>
    <row r="66" spans="2:39" s="3" customFormat="1" x14ac:dyDescent="0.25"/>
    <row r="67" spans="2:39" x14ac:dyDescent="0.25">
      <c r="C67" s="11"/>
      <c r="D67" s="11"/>
      <c r="E67" s="93">
        <v>2006</v>
      </c>
      <c r="F67" s="93">
        <v>2015</v>
      </c>
      <c r="G67" s="93">
        <v>2018</v>
      </c>
      <c r="H67" s="93">
        <v>2019</v>
      </c>
      <c r="I67" s="93">
        <v>2020</v>
      </c>
      <c r="J67" s="20">
        <v>2021</v>
      </c>
      <c r="K67" s="4">
        <v>2022</v>
      </c>
      <c r="L67" s="4">
        <v>2023</v>
      </c>
      <c r="M67" s="4">
        <v>2024</v>
      </c>
      <c r="N67" s="92">
        <v>2025</v>
      </c>
      <c r="O67" s="20">
        <v>2026</v>
      </c>
      <c r="P67" s="4">
        <v>2027</v>
      </c>
      <c r="Q67" s="4">
        <v>2028</v>
      </c>
      <c r="R67" s="4">
        <v>2029</v>
      </c>
      <c r="S67" s="92">
        <v>2030</v>
      </c>
      <c r="T67" s="92">
        <v>2031</v>
      </c>
      <c r="U67" s="92">
        <v>2032</v>
      </c>
      <c r="V67" s="92">
        <v>2033</v>
      </c>
      <c r="W67" s="92">
        <v>2034</v>
      </c>
      <c r="X67" s="93">
        <v>2035</v>
      </c>
      <c r="Y67" s="93">
        <v>2036</v>
      </c>
      <c r="Z67" s="93">
        <v>2037</v>
      </c>
      <c r="AA67" s="93">
        <v>2038</v>
      </c>
      <c r="AB67" s="93">
        <v>2039</v>
      </c>
      <c r="AC67" s="93">
        <v>2040</v>
      </c>
      <c r="AD67" s="93">
        <v>2041</v>
      </c>
      <c r="AE67" s="93">
        <v>2042</v>
      </c>
      <c r="AF67" s="93">
        <v>2043</v>
      </c>
      <c r="AG67" s="93">
        <v>2044</v>
      </c>
      <c r="AH67" s="93">
        <v>2045</v>
      </c>
      <c r="AI67" s="93">
        <v>2046</v>
      </c>
      <c r="AJ67" s="93">
        <v>2047</v>
      </c>
      <c r="AK67" s="93">
        <v>2048</v>
      </c>
      <c r="AL67" s="93">
        <v>2049</v>
      </c>
      <c r="AM67" s="93">
        <v>2050</v>
      </c>
    </row>
    <row r="68" spans="2:39" x14ac:dyDescent="0.25">
      <c r="B68" s="229" t="s">
        <v>79</v>
      </c>
      <c r="C68" s="50" t="s">
        <v>51</v>
      </c>
      <c r="D68" s="50" t="s">
        <v>149</v>
      </c>
      <c r="E68" s="51">
        <f t="shared" ref="E68:AM68" si="11">E26</f>
        <v>2373</v>
      </c>
      <c r="F68" s="51">
        <f t="shared" si="11"/>
        <v>2759.2008080000001</v>
      </c>
      <c r="G68" s="51">
        <f t="shared" si="11"/>
        <v>2755.6376420000001</v>
      </c>
      <c r="H68" s="51">
        <f t="shared" si="11"/>
        <v>2743.5121869999998</v>
      </c>
      <c r="I68" s="51">
        <f t="shared" si="11"/>
        <v>3002.674559</v>
      </c>
      <c r="J68" s="51">
        <f t="shared" si="11"/>
        <v>2988.0110669999999</v>
      </c>
      <c r="K68" s="51">
        <f t="shared" si="11"/>
        <v>2878.1279100000002</v>
      </c>
      <c r="L68" s="51">
        <f t="shared" si="11"/>
        <v>2843.931169</v>
      </c>
      <c r="M68" s="51">
        <f t="shared" si="11"/>
        <v>2789.694982</v>
      </c>
      <c r="N68" s="51">
        <f t="shared" si="11"/>
        <v>2748.8537740000002</v>
      </c>
      <c r="O68" s="51">
        <f t="shared" si="11"/>
        <v>2799.0128650000001</v>
      </c>
      <c r="P68" s="51">
        <f t="shared" si="11"/>
        <v>2853.8534540000001</v>
      </c>
      <c r="Q68" s="51">
        <f t="shared" si="11"/>
        <v>2902.3395070000001</v>
      </c>
      <c r="R68" s="51">
        <f t="shared" si="11"/>
        <v>2940.8163850000001</v>
      </c>
      <c r="S68" s="51">
        <f t="shared" si="11"/>
        <v>2972.4498229999999</v>
      </c>
      <c r="T68" s="51">
        <f t="shared" si="11"/>
        <v>2994.2662890000001</v>
      </c>
      <c r="U68" s="51">
        <f t="shared" si="11"/>
        <v>3011.54277</v>
      </c>
      <c r="V68" s="51">
        <f t="shared" si="11"/>
        <v>3026.145121</v>
      </c>
      <c r="W68" s="51">
        <f t="shared" si="11"/>
        <v>3039.943945</v>
      </c>
      <c r="X68" s="51">
        <f t="shared" si="11"/>
        <v>3054.7312919999999</v>
      </c>
      <c r="Y68" s="51">
        <f t="shared" si="11"/>
        <v>3067.4823379999998</v>
      </c>
      <c r="Z68" s="51">
        <f t="shared" si="11"/>
        <v>3082.328505</v>
      </c>
      <c r="AA68" s="51">
        <f t="shared" si="11"/>
        <v>3098.8309939999999</v>
      </c>
      <c r="AB68" s="51">
        <f t="shared" si="11"/>
        <v>3117.0924559999999</v>
      </c>
      <c r="AC68" s="51">
        <f t="shared" si="11"/>
        <v>3136.3312390000001</v>
      </c>
      <c r="AD68" s="51">
        <f t="shared" si="11"/>
        <v>3162.9706930000002</v>
      </c>
      <c r="AE68" s="51">
        <f t="shared" si="11"/>
        <v>3189.2385490000001</v>
      </c>
      <c r="AF68" s="51">
        <f t="shared" si="11"/>
        <v>3213.6156339999998</v>
      </c>
      <c r="AG68" s="51">
        <f t="shared" si="11"/>
        <v>3237.0142329999999</v>
      </c>
      <c r="AH68" s="51">
        <f t="shared" si="11"/>
        <v>3258.7532679999999</v>
      </c>
      <c r="AI68" s="51">
        <f t="shared" si="11"/>
        <v>3278.7859429999999</v>
      </c>
      <c r="AJ68" s="51">
        <f t="shared" si="11"/>
        <v>3298.7274090000001</v>
      </c>
      <c r="AK68" s="51">
        <f t="shared" si="11"/>
        <v>3318.4031129999998</v>
      </c>
      <c r="AL68" s="51">
        <f t="shared" si="11"/>
        <v>3337.813979</v>
      </c>
      <c r="AM68" s="100">
        <f t="shared" si="11"/>
        <v>3359.6380680000002</v>
      </c>
    </row>
    <row r="69" spans="2:39" x14ac:dyDescent="0.25">
      <c r="B69" s="230"/>
      <c r="C69" s="52" t="s">
        <v>45</v>
      </c>
      <c r="D69" s="52" t="s">
        <v>453</v>
      </c>
      <c r="E69" s="124">
        <f t="shared" ref="E69:AM69" si="12">E27/E$26</f>
        <v>7.5013559713442901E-4</v>
      </c>
      <c r="F69" s="124">
        <f t="shared" si="12"/>
        <v>8.7724857537806282E-3</v>
      </c>
      <c r="G69" s="124">
        <f t="shared" si="12"/>
        <v>1.6148784086031875E-2</v>
      </c>
      <c r="H69" s="124">
        <f t="shared" si="12"/>
        <v>1.9449727966526435E-2</v>
      </c>
      <c r="I69" s="124">
        <f t="shared" si="12"/>
        <v>3.4829759850774425E-2</v>
      </c>
      <c r="J69" s="123">
        <f t="shared" si="12"/>
        <v>6.1844013344144688E-2</v>
      </c>
      <c r="K69" s="67">
        <f t="shared" si="12"/>
        <v>0.10837706187978283</v>
      </c>
      <c r="L69" s="67">
        <f t="shared" si="12"/>
        <v>0.12491619332155504</v>
      </c>
      <c r="M69" s="67">
        <f t="shared" si="12"/>
        <v>0.14360901133814349</v>
      </c>
      <c r="N69" s="124">
        <f t="shared" si="12"/>
        <v>0.16462401655563655</v>
      </c>
      <c r="O69" s="123">
        <f t="shared" si="12"/>
        <v>0.18810777506019072</v>
      </c>
      <c r="P69" s="67">
        <f t="shared" si="12"/>
        <v>0.21417262713448357</v>
      </c>
      <c r="Q69" s="67">
        <f t="shared" si="12"/>
        <v>0.24288270393584935</v>
      </c>
      <c r="R69" s="67">
        <f t="shared" si="12"/>
        <v>0.27423911880850049</v>
      </c>
      <c r="S69" s="124">
        <f t="shared" si="12"/>
        <v>0.30816561033669637</v>
      </c>
      <c r="T69" s="124">
        <f t="shared" si="12"/>
        <v>0.34449631677364817</v>
      </c>
      <c r="U69" s="124">
        <f t="shared" si="12"/>
        <v>0.38296769399692104</v>
      </c>
      <c r="V69" s="124">
        <f t="shared" si="12"/>
        <v>0.4232166627147026</v>
      </c>
      <c r="W69" s="124">
        <f t="shared" si="12"/>
        <v>0.46478672849344266</v>
      </c>
      <c r="X69" s="118">
        <f t="shared" si="12"/>
        <v>0.50714304890159878</v>
      </c>
      <c r="Y69" s="118">
        <f t="shared" si="12"/>
        <v>0.54969617856036046</v>
      </c>
      <c r="Z69" s="118">
        <f t="shared" si="12"/>
        <v>0.59183279427901214</v>
      </c>
      <c r="AA69" s="118">
        <f t="shared" si="12"/>
        <v>0.63295032216913472</v>
      </c>
      <c r="AB69" s="118">
        <f t="shared" si="12"/>
        <v>0.67249146362824475</v>
      </c>
      <c r="AC69" s="118">
        <f t="shared" si="12"/>
        <v>0.70997446899453598</v>
      </c>
      <c r="AD69" s="118">
        <f t="shared" si="12"/>
        <v>0.74501565860698904</v>
      </c>
      <c r="AE69" s="118">
        <f t="shared" si="12"/>
        <v>0.77734207739880168</v>
      </c>
      <c r="AF69" s="118">
        <f t="shared" si="12"/>
        <v>0.80679383015473594</v>
      </c>
      <c r="AG69" s="118">
        <f t="shared" si="12"/>
        <v>0.8333172395414673</v>
      </c>
      <c r="AH69" s="118">
        <f t="shared" si="12"/>
        <v>0.85695107525397352</v>
      </c>
      <c r="AI69" s="118">
        <f t="shared" si="12"/>
        <v>0.87780862094540213</v>
      </c>
      <c r="AJ69" s="118">
        <f t="shared" si="12"/>
        <v>0.89605825353603807</v>
      </c>
      <c r="AK69" s="118">
        <f t="shared" si="12"/>
        <v>0.91190472403585887</v>
      </c>
      <c r="AL69" s="118">
        <f t="shared" si="12"/>
        <v>0.92557263629340192</v>
      </c>
      <c r="AM69" s="118">
        <f t="shared" si="12"/>
        <v>0.93729291883949439</v>
      </c>
    </row>
    <row r="70" spans="2:39" x14ac:dyDescent="0.25">
      <c r="B70" s="230"/>
      <c r="C70" s="35" t="s">
        <v>27</v>
      </c>
      <c r="D70" s="54" t="s">
        <v>454</v>
      </c>
      <c r="E70" s="111">
        <f t="shared" ref="E70:AM70" si="13">E28/E$26</f>
        <v>2.2340808175305519E-6</v>
      </c>
      <c r="F70" s="111">
        <f t="shared" si="13"/>
        <v>1.8913203652555613E-4</v>
      </c>
      <c r="G70" s="111">
        <f t="shared" si="13"/>
        <v>4.519215008603805E-4</v>
      </c>
      <c r="H70" s="111">
        <f t="shared" si="13"/>
        <v>5.9106311088531717E-4</v>
      </c>
      <c r="I70" s="111">
        <f t="shared" si="13"/>
        <v>1.1415649637174017E-3</v>
      </c>
      <c r="J70" s="110">
        <f t="shared" si="13"/>
        <v>2.1872219946499952E-3</v>
      </c>
      <c r="K70" s="68">
        <f t="shared" si="13"/>
        <v>4.1333859793604519E-3</v>
      </c>
      <c r="L70" s="68">
        <f t="shared" si="13"/>
        <v>5.1291179297877024E-3</v>
      </c>
      <c r="M70" s="68">
        <f t="shared" si="13"/>
        <v>6.3336991836048691E-3</v>
      </c>
      <c r="N70" s="111">
        <f t="shared" si="13"/>
        <v>7.7766402280807527E-3</v>
      </c>
      <c r="O70" s="110">
        <f t="shared" si="13"/>
        <v>9.4754134365152339E-3</v>
      </c>
      <c r="P70" s="68">
        <f t="shared" si="13"/>
        <v>1.1449590021590506E-2</v>
      </c>
      <c r="Q70" s="68">
        <f t="shared" si="13"/>
        <v>1.3716302387775752E-2</v>
      </c>
      <c r="R70" s="68">
        <f t="shared" si="13"/>
        <v>1.6290803058756759E-2</v>
      </c>
      <c r="S70" s="111">
        <f t="shared" si="13"/>
        <v>1.9184229681107723E-2</v>
      </c>
      <c r="T70" s="111">
        <f t="shared" si="13"/>
        <v>2.2404676663679329E-2</v>
      </c>
      <c r="U70" s="111">
        <f t="shared" si="13"/>
        <v>2.5951381045801983E-2</v>
      </c>
      <c r="V70" s="111">
        <f t="shared" si="13"/>
        <v>2.9816058821456635E-2</v>
      </c>
      <c r="W70" s="111">
        <f t="shared" si="13"/>
        <v>3.3980812267905156E-2</v>
      </c>
      <c r="X70" s="116">
        <f t="shared" si="13"/>
        <v>3.8418629850471314E-2</v>
      </c>
      <c r="Y70" s="116">
        <f t="shared" si="13"/>
        <v>4.3092310251469819E-2</v>
      </c>
      <c r="Z70" s="116">
        <f t="shared" si="13"/>
        <v>4.7955793504884714E-2</v>
      </c>
      <c r="AA70" s="116">
        <f t="shared" si="13"/>
        <v>5.2961503940605031E-2</v>
      </c>
      <c r="AB70" s="116">
        <f t="shared" si="13"/>
        <v>5.8058017930027038E-2</v>
      </c>
      <c r="AC70" s="116">
        <f t="shared" si="13"/>
        <v>6.3195217786752397E-2</v>
      </c>
      <c r="AD70" s="116">
        <f t="shared" si="13"/>
        <v>6.8327829365695605E-2</v>
      </c>
      <c r="AE70" s="116">
        <f t="shared" si="13"/>
        <v>7.3415488024066264E-2</v>
      </c>
      <c r="AF70" s="116">
        <f t="shared" si="13"/>
        <v>7.8428546349298731E-2</v>
      </c>
      <c r="AG70" s="116">
        <f t="shared" si="13"/>
        <v>8.3347510631721092E-2</v>
      </c>
      <c r="AH70" s="116">
        <f t="shared" si="13"/>
        <v>8.8159835886047214E-2</v>
      </c>
      <c r="AI70" s="116">
        <f t="shared" si="13"/>
        <v>9.2861838342949116E-2</v>
      </c>
      <c r="AJ70" s="116">
        <f t="shared" si="13"/>
        <v>9.7455035242652865E-2</v>
      </c>
      <c r="AK70" s="116">
        <f t="shared" si="13"/>
        <v>0.10194489523431206</v>
      </c>
      <c r="AL70" s="116">
        <f t="shared" si="13"/>
        <v>0.10634074916491923</v>
      </c>
      <c r="AM70" s="116">
        <f t="shared" si="13"/>
        <v>0.11065800341443206</v>
      </c>
    </row>
    <row r="71" spans="2:39" x14ac:dyDescent="0.25">
      <c r="B71" s="230"/>
      <c r="C71" s="35" t="s">
        <v>28</v>
      </c>
      <c r="D71" s="54" t="s">
        <v>455</v>
      </c>
      <c r="E71" s="111">
        <f t="shared" ref="E71:AM71" si="14">E29/E$26</f>
        <v>5.1212006321112518E-6</v>
      </c>
      <c r="F71" s="111">
        <f t="shared" si="14"/>
        <v>1.5431074424359186E-4</v>
      </c>
      <c r="G71" s="111">
        <f t="shared" si="14"/>
        <v>3.4038744978792825E-4</v>
      </c>
      <c r="H71" s="111">
        <f t="shared" si="14"/>
        <v>4.3475106276245602E-4</v>
      </c>
      <c r="I71" s="111">
        <f t="shared" si="14"/>
        <v>8.2200026659632415E-4</v>
      </c>
      <c r="J71" s="110">
        <f t="shared" si="14"/>
        <v>1.5421804553845048E-3</v>
      </c>
      <c r="K71" s="68">
        <f t="shared" si="14"/>
        <v>2.8550870669955732E-3</v>
      </c>
      <c r="L71" s="68">
        <f t="shared" si="14"/>
        <v>3.4729807843672184E-3</v>
      </c>
      <c r="M71" s="68">
        <f t="shared" si="14"/>
        <v>4.2069718717370518E-3</v>
      </c>
      <c r="N71" s="111">
        <f t="shared" si="14"/>
        <v>5.0708629472554839E-3</v>
      </c>
      <c r="O71" s="110">
        <f t="shared" si="14"/>
        <v>6.0722089106939482E-3</v>
      </c>
      <c r="P71" s="68">
        <f t="shared" si="14"/>
        <v>7.2192422393388949E-3</v>
      </c>
      <c r="Q71" s="68">
        <f t="shared" si="14"/>
        <v>8.5185559926294306E-3</v>
      </c>
      <c r="R71" s="68">
        <f t="shared" si="14"/>
        <v>9.9752012229080388E-3</v>
      </c>
      <c r="S71" s="111">
        <f t="shared" si="14"/>
        <v>1.159148658570981E-2</v>
      </c>
      <c r="T71" s="111">
        <f t="shared" si="14"/>
        <v>1.3367249758994297E-2</v>
      </c>
      <c r="U71" s="111">
        <f t="shared" si="14"/>
        <v>1.5297210432777616E-2</v>
      </c>
      <c r="V71" s="111">
        <f t="shared" si="14"/>
        <v>1.7371541776102416E-2</v>
      </c>
      <c r="W71" s="111">
        <f t="shared" si="14"/>
        <v>1.9575077592425803E-2</v>
      </c>
      <c r="X71" s="116">
        <f t="shared" si="14"/>
        <v>2.1887745657073656E-2</v>
      </c>
      <c r="Y71" s="116">
        <f t="shared" si="14"/>
        <v>2.4284523668543452E-2</v>
      </c>
      <c r="Z71" s="116">
        <f t="shared" si="14"/>
        <v>2.6736515746558949E-2</v>
      </c>
      <c r="AA71" s="116">
        <f t="shared" si="14"/>
        <v>2.9214331677102107E-2</v>
      </c>
      <c r="AB71" s="116">
        <f t="shared" si="14"/>
        <v>3.1687776918478419E-2</v>
      </c>
      <c r="AC71" s="116">
        <f t="shared" si="14"/>
        <v>3.4128352952326663E-2</v>
      </c>
      <c r="AD71" s="116">
        <f t="shared" si="14"/>
        <v>3.6510965515923609E-2</v>
      </c>
      <c r="AE71" s="116">
        <f t="shared" si="14"/>
        <v>3.8814243430869803E-2</v>
      </c>
      <c r="AF71" s="116">
        <f t="shared" si="14"/>
        <v>4.1022622246802275E-2</v>
      </c>
      <c r="AG71" s="116">
        <f t="shared" si="14"/>
        <v>4.3125980193983282E-2</v>
      </c>
      <c r="AH71" s="116">
        <f t="shared" si="14"/>
        <v>4.5118340054703401E-2</v>
      </c>
      <c r="AI71" s="116">
        <f t="shared" si="14"/>
        <v>4.6998148393611071E-2</v>
      </c>
      <c r="AJ71" s="116">
        <f t="shared" si="14"/>
        <v>4.8766728363519654E-2</v>
      </c>
      <c r="AK71" s="116">
        <f t="shared" si="14"/>
        <v>5.0427540205842385E-2</v>
      </c>
      <c r="AL71" s="116">
        <f t="shared" si="14"/>
        <v>5.1985794292822095E-2</v>
      </c>
      <c r="AM71" s="116">
        <f t="shared" si="14"/>
        <v>5.3448674340952844E-2</v>
      </c>
    </row>
    <row r="72" spans="2:39" x14ac:dyDescent="0.25">
      <c r="B72" s="230"/>
      <c r="C72" s="35" t="s">
        <v>29</v>
      </c>
      <c r="D72" s="54" t="s">
        <v>456</v>
      </c>
      <c r="E72" s="111">
        <f t="shared" ref="E72:AM72" si="15">E30/E$26</f>
        <v>2.0965989211967974E-5</v>
      </c>
      <c r="F72" s="111">
        <f t="shared" si="15"/>
        <v>2.6025912797572652E-4</v>
      </c>
      <c r="G72" s="111">
        <f t="shared" si="15"/>
        <v>4.8233568693572084E-4</v>
      </c>
      <c r="H72" s="111">
        <f t="shared" si="15"/>
        <v>5.8147437090280371E-4</v>
      </c>
      <c r="I72" s="111">
        <f t="shared" si="15"/>
        <v>1.0413739966016742E-3</v>
      </c>
      <c r="J72" s="110">
        <f t="shared" si="15"/>
        <v>1.8475109921672857E-3</v>
      </c>
      <c r="K72" s="68">
        <f t="shared" si="15"/>
        <v>3.2312035193738137E-3</v>
      </c>
      <c r="L72" s="68">
        <f t="shared" si="15"/>
        <v>3.712037100290313E-3</v>
      </c>
      <c r="M72" s="68">
        <f t="shared" si="15"/>
        <v>4.2472682413134157E-3</v>
      </c>
      <c r="N72" s="111">
        <f t="shared" si="15"/>
        <v>4.8381646000206632E-3</v>
      </c>
      <c r="O72" s="110">
        <f t="shared" si="15"/>
        <v>5.4856701417840747E-3</v>
      </c>
      <c r="P72" s="68">
        <f t="shared" si="15"/>
        <v>6.1894853659153586E-3</v>
      </c>
      <c r="Q72" s="68">
        <f t="shared" si="15"/>
        <v>6.9478530238674795E-3</v>
      </c>
      <c r="R72" s="68">
        <f t="shared" si="15"/>
        <v>7.7569754223196759E-3</v>
      </c>
      <c r="S72" s="111">
        <f t="shared" si="15"/>
        <v>8.6106735299464124E-3</v>
      </c>
      <c r="T72" s="111">
        <f t="shared" si="15"/>
        <v>9.4997406758701268E-3</v>
      </c>
      <c r="U72" s="111">
        <f t="shared" si="15"/>
        <v>1.0412323504872553E-2</v>
      </c>
      <c r="V72" s="111">
        <f t="shared" si="15"/>
        <v>1.1333714586915211E-2</v>
      </c>
      <c r="W72" s="111">
        <f t="shared" si="15"/>
        <v>1.2246897967061033E-2</v>
      </c>
      <c r="X72" s="116">
        <f t="shared" si="15"/>
        <v>1.3133102333768217E-2</v>
      </c>
      <c r="Y72" s="116">
        <f t="shared" si="15"/>
        <v>1.3972994911503219E-2</v>
      </c>
      <c r="Z72" s="116">
        <f t="shared" si="15"/>
        <v>1.4747823746320641E-2</v>
      </c>
      <c r="AA72" s="116">
        <f t="shared" si="15"/>
        <v>1.5439537497410226E-2</v>
      </c>
      <c r="AB72" s="116">
        <f t="shared" si="15"/>
        <v>1.6032705672173363E-2</v>
      </c>
      <c r="AC72" s="116">
        <f t="shared" si="15"/>
        <v>1.6514887189184421E-2</v>
      </c>
      <c r="AD72" s="116">
        <f t="shared" si="15"/>
        <v>1.6876913655298292E-2</v>
      </c>
      <c r="AE72" s="116">
        <f t="shared" si="15"/>
        <v>1.7113506795254783E-2</v>
      </c>
      <c r="AF72" s="116">
        <f t="shared" si="15"/>
        <v>1.7222103139668755E-2</v>
      </c>
      <c r="AG72" s="116">
        <f t="shared" si="15"/>
        <v>1.7202631397883014E-2</v>
      </c>
      <c r="AH72" s="116">
        <f t="shared" si="15"/>
        <v>1.7057690591627817E-2</v>
      </c>
      <c r="AI72" s="116">
        <f t="shared" si="15"/>
        <v>1.6791266611209821E-2</v>
      </c>
      <c r="AJ72" s="116">
        <f t="shared" si="15"/>
        <v>1.6408773568959058E-2</v>
      </c>
      <c r="AK72" s="116">
        <f t="shared" si="15"/>
        <v>1.5916538865662522E-2</v>
      </c>
      <c r="AL72" s="116">
        <f t="shared" si="15"/>
        <v>1.5321034596817476E-2</v>
      </c>
      <c r="AM72" s="116">
        <f t="shared" si="15"/>
        <v>1.4627492127226365E-2</v>
      </c>
    </row>
    <row r="73" spans="2:39" x14ac:dyDescent="0.25">
      <c r="B73" s="230"/>
      <c r="C73" s="35" t="s">
        <v>30</v>
      </c>
      <c r="D73" s="54" t="s">
        <v>457</v>
      </c>
      <c r="E73" s="111">
        <f t="shared" ref="E73:AM73" si="16">E31/E$26</f>
        <v>4.9252889380530971E-4</v>
      </c>
      <c r="F73" s="111">
        <f t="shared" si="16"/>
        <v>5.6886603194992976E-3</v>
      </c>
      <c r="G73" s="111">
        <f t="shared" si="16"/>
        <v>1.0412578755882737E-2</v>
      </c>
      <c r="H73" s="111">
        <f t="shared" si="16"/>
        <v>1.2514127917012239E-2</v>
      </c>
      <c r="I73" s="111">
        <f t="shared" si="16"/>
        <v>2.2361936383928981E-2</v>
      </c>
      <c r="J73" s="110">
        <f t="shared" si="16"/>
        <v>3.9613642334611877E-2</v>
      </c>
      <c r="K73" s="68">
        <f t="shared" si="16"/>
        <v>6.9246474212468198E-2</v>
      </c>
      <c r="L73" s="68">
        <f t="shared" si="16"/>
        <v>7.9602946044437128E-2</v>
      </c>
      <c r="M73" s="68">
        <f t="shared" si="16"/>
        <v>9.1261940585875848E-2</v>
      </c>
      <c r="N73" s="111">
        <f t="shared" si="16"/>
        <v>0.10431771835674224</v>
      </c>
      <c r="O73" s="110">
        <f t="shared" si="16"/>
        <v>0.11885705737904852</v>
      </c>
      <c r="P73" s="68">
        <f t="shared" si="16"/>
        <v>0.13494294486643252</v>
      </c>
      <c r="Q73" s="68">
        <f t="shared" si="16"/>
        <v>0.15260795548961253</v>
      </c>
      <c r="R73" s="68">
        <f t="shared" si="16"/>
        <v>0.17184413358061457</v>
      </c>
      <c r="S73" s="111">
        <f t="shared" si="16"/>
        <v>0.19259479678019109</v>
      </c>
      <c r="T73" s="111">
        <f t="shared" si="16"/>
        <v>0.21474583795776755</v>
      </c>
      <c r="U73" s="111">
        <f t="shared" si="16"/>
        <v>0.23812375452333356</v>
      </c>
      <c r="V73" s="111">
        <f t="shared" si="16"/>
        <v>0.26249365269617547</v>
      </c>
      <c r="W73" s="111">
        <f t="shared" si="16"/>
        <v>0.28756450727909721</v>
      </c>
      <c r="X73" s="116">
        <f t="shared" si="16"/>
        <v>0.31299882876899537</v>
      </c>
      <c r="Y73" s="116">
        <f t="shared" si="16"/>
        <v>0.33842897125753563</v>
      </c>
      <c r="Z73" s="116">
        <f t="shared" si="16"/>
        <v>0.36347665285598757</v>
      </c>
      <c r="AA73" s="116">
        <f t="shared" si="16"/>
        <v>0.38777160914119863</v>
      </c>
      <c r="AB73" s="116">
        <f t="shared" si="16"/>
        <v>0.4109757288508224</v>
      </c>
      <c r="AC73" s="116">
        <f t="shared" si="16"/>
        <v>0.43280008027238864</v>
      </c>
      <c r="AD73" s="116">
        <f t="shared" si="16"/>
        <v>0.45301775421793317</v>
      </c>
      <c r="AE73" s="116">
        <f t="shared" si="16"/>
        <v>0.47147216362083422</v>
      </c>
      <c r="AF73" s="116">
        <f t="shared" si="16"/>
        <v>0.48807527988270921</v>
      </c>
      <c r="AG73" s="116">
        <f t="shared" si="16"/>
        <v>0.50280344751267581</v>
      </c>
      <c r="AH73" s="116">
        <f t="shared" si="16"/>
        <v>0.51569010072105892</v>
      </c>
      <c r="AI73" s="116">
        <f t="shared" si="16"/>
        <v>0.52681285513245835</v>
      </c>
      <c r="AJ73" s="116">
        <f t="shared" si="16"/>
        <v>0.53628275503257872</v>
      </c>
      <c r="AK73" s="116">
        <f t="shared" si="16"/>
        <v>0.54423261957686098</v>
      </c>
      <c r="AL73" s="116">
        <f t="shared" si="16"/>
        <v>0.55080620207325215</v>
      </c>
      <c r="AM73" s="116">
        <f t="shared" si="16"/>
        <v>0.5561480782101913</v>
      </c>
    </row>
    <row r="74" spans="2:39" x14ac:dyDescent="0.25">
      <c r="B74" s="230"/>
      <c r="C74" s="35" t="s">
        <v>31</v>
      </c>
      <c r="D74" s="54" t="s">
        <v>458</v>
      </c>
      <c r="E74" s="111">
        <f t="shared" ref="E74:AM74" si="17">E32/E$26</f>
        <v>1.9412443767383058E-4</v>
      </c>
      <c r="F74" s="111">
        <f t="shared" si="17"/>
        <v>2.1575083403643307E-3</v>
      </c>
      <c r="G74" s="111">
        <f t="shared" si="17"/>
        <v>3.8968109291054602E-3</v>
      </c>
      <c r="H74" s="111">
        <f t="shared" si="17"/>
        <v>4.6600673620408456E-3</v>
      </c>
      <c r="I74" s="111">
        <f t="shared" si="17"/>
        <v>8.2863676802478279E-3</v>
      </c>
      <c r="J74" s="110">
        <f t="shared" si="17"/>
        <v>1.4601182047763816E-2</v>
      </c>
      <c r="K74" s="68">
        <f t="shared" si="17"/>
        <v>2.5379314680979551E-2</v>
      </c>
      <c r="L74" s="68">
        <f t="shared" si="17"/>
        <v>2.9002369188492833E-2</v>
      </c>
      <c r="M74" s="68">
        <f t="shared" si="17"/>
        <v>3.3046728131512978E-2</v>
      </c>
      <c r="N74" s="111">
        <f t="shared" si="17"/>
        <v>3.7538326438458267E-2</v>
      </c>
      <c r="O74" s="110">
        <f t="shared" si="17"/>
        <v>4.2505825495732404E-2</v>
      </c>
      <c r="P74" s="68">
        <f t="shared" si="17"/>
        <v>4.7967755424907672E-2</v>
      </c>
      <c r="Q74" s="68">
        <f t="shared" si="17"/>
        <v>5.3931919550582061E-2</v>
      </c>
      <c r="R74" s="68">
        <f t="shared" si="17"/>
        <v>6.0391223235108572E-2</v>
      </c>
      <c r="S74" s="111">
        <f t="shared" si="17"/>
        <v>6.7321444773131844E-2</v>
      </c>
      <c r="T74" s="111">
        <f t="shared" si="17"/>
        <v>7.4677512424814255E-2</v>
      </c>
      <c r="U74" s="111">
        <f t="shared" si="17"/>
        <v>8.2395049896634875E-2</v>
      </c>
      <c r="V74" s="111">
        <f t="shared" si="17"/>
        <v>9.0389068918681231E-2</v>
      </c>
      <c r="W74" s="111">
        <f t="shared" si="17"/>
        <v>9.8556767730136566E-2</v>
      </c>
      <c r="X74" s="116">
        <f t="shared" si="17"/>
        <v>0.106781021739702</v>
      </c>
      <c r="Y74" s="116">
        <f t="shared" si="17"/>
        <v>0.11493692463438074</v>
      </c>
      <c r="Z74" s="116">
        <f t="shared" si="17"/>
        <v>0.12289863237662918</v>
      </c>
      <c r="AA74" s="116">
        <f t="shared" si="17"/>
        <v>0.13054395282713505</v>
      </c>
      <c r="AB74" s="116">
        <f t="shared" si="17"/>
        <v>0.13776420663218211</v>
      </c>
      <c r="AC74" s="116">
        <f t="shared" si="17"/>
        <v>0.14446889051950676</v>
      </c>
      <c r="AD74" s="116">
        <f t="shared" si="17"/>
        <v>0.15058935821129341</v>
      </c>
      <c r="AE74" s="116">
        <f t="shared" si="17"/>
        <v>0.15608181377842739</v>
      </c>
      <c r="AF74" s="116">
        <f t="shared" si="17"/>
        <v>0.16092493054506968</v>
      </c>
      <c r="AG74" s="116">
        <f t="shared" si="17"/>
        <v>0.16511849690096805</v>
      </c>
      <c r="AH74" s="116">
        <f t="shared" si="17"/>
        <v>0.1686815312155753</v>
      </c>
      <c r="AI74" s="116">
        <f t="shared" si="17"/>
        <v>0.17164696618927769</v>
      </c>
      <c r="AJ74" s="116">
        <f t="shared" si="17"/>
        <v>0.17405858160133897</v>
      </c>
      <c r="AK74" s="116">
        <f t="shared" si="17"/>
        <v>0.17596695597723783</v>
      </c>
      <c r="AL74" s="116">
        <f t="shared" si="17"/>
        <v>0.17742549999069318</v>
      </c>
      <c r="AM74" s="116">
        <f t="shared" si="17"/>
        <v>0.17848640182749587</v>
      </c>
    </row>
    <row r="75" spans="2:39" x14ac:dyDescent="0.25">
      <c r="B75" s="230"/>
      <c r="C75" s="35" t="s">
        <v>32</v>
      </c>
      <c r="D75" s="54" t="s">
        <v>459</v>
      </c>
      <c r="E75" s="111">
        <f t="shared" ref="E75:AM75" si="18">E33/E$26</f>
        <v>2.6465265065318162E-6</v>
      </c>
      <c r="F75" s="111">
        <f t="shared" si="18"/>
        <v>0</v>
      </c>
      <c r="G75" s="111">
        <f t="shared" si="18"/>
        <v>0</v>
      </c>
      <c r="H75" s="111">
        <f t="shared" si="18"/>
        <v>0</v>
      </c>
      <c r="I75" s="111">
        <f t="shared" si="18"/>
        <v>0</v>
      </c>
      <c r="J75" s="110">
        <f t="shared" si="18"/>
        <v>0</v>
      </c>
      <c r="K75" s="68">
        <f t="shared" si="18"/>
        <v>0</v>
      </c>
      <c r="L75" s="68">
        <f t="shared" si="18"/>
        <v>0</v>
      </c>
      <c r="M75" s="68">
        <f t="shared" si="18"/>
        <v>0</v>
      </c>
      <c r="N75" s="111">
        <f t="shared" si="18"/>
        <v>0</v>
      </c>
      <c r="O75" s="110">
        <f t="shared" si="18"/>
        <v>0</v>
      </c>
      <c r="P75" s="68">
        <f t="shared" si="18"/>
        <v>0</v>
      </c>
      <c r="Q75" s="68">
        <f t="shared" si="18"/>
        <v>0</v>
      </c>
      <c r="R75" s="68">
        <f t="shared" si="18"/>
        <v>0</v>
      </c>
      <c r="S75" s="111">
        <f t="shared" si="18"/>
        <v>0</v>
      </c>
      <c r="T75" s="111">
        <f t="shared" si="18"/>
        <v>0</v>
      </c>
      <c r="U75" s="111">
        <f t="shared" si="18"/>
        <v>0</v>
      </c>
      <c r="V75" s="111">
        <f t="shared" si="18"/>
        <v>0</v>
      </c>
      <c r="W75" s="111">
        <f t="shared" si="18"/>
        <v>0</v>
      </c>
      <c r="X75" s="116">
        <f t="shared" si="18"/>
        <v>0</v>
      </c>
      <c r="Y75" s="116">
        <f t="shared" si="18"/>
        <v>0</v>
      </c>
      <c r="Z75" s="116">
        <f t="shared" si="18"/>
        <v>0</v>
      </c>
      <c r="AA75" s="116">
        <f t="shared" si="18"/>
        <v>0</v>
      </c>
      <c r="AB75" s="116">
        <f t="shared" si="18"/>
        <v>0</v>
      </c>
      <c r="AC75" s="116">
        <f t="shared" si="18"/>
        <v>0</v>
      </c>
      <c r="AD75" s="116">
        <f t="shared" si="18"/>
        <v>0</v>
      </c>
      <c r="AE75" s="116">
        <f t="shared" si="18"/>
        <v>0</v>
      </c>
      <c r="AF75" s="116">
        <f t="shared" si="18"/>
        <v>0</v>
      </c>
      <c r="AG75" s="116">
        <f t="shared" si="18"/>
        <v>0</v>
      </c>
      <c r="AH75" s="116">
        <f t="shared" si="18"/>
        <v>0</v>
      </c>
      <c r="AI75" s="116">
        <f t="shared" si="18"/>
        <v>0</v>
      </c>
      <c r="AJ75" s="116">
        <f t="shared" si="18"/>
        <v>0</v>
      </c>
      <c r="AK75" s="116">
        <f t="shared" si="18"/>
        <v>0</v>
      </c>
      <c r="AL75" s="116">
        <f t="shared" si="18"/>
        <v>0</v>
      </c>
      <c r="AM75" s="116">
        <f t="shared" si="18"/>
        <v>0</v>
      </c>
    </row>
    <row r="76" spans="2:39" x14ac:dyDescent="0.25">
      <c r="B76" s="230"/>
      <c r="C76" s="35" t="s">
        <v>33</v>
      </c>
      <c r="D76" s="54" t="s">
        <v>460</v>
      </c>
      <c r="E76" s="126">
        <f t="shared" ref="E76:AM76" si="19">E34/E$26</f>
        <v>3.251446847871892E-5</v>
      </c>
      <c r="F76" s="126">
        <f t="shared" si="19"/>
        <v>3.2261518473721755E-4</v>
      </c>
      <c r="G76" s="126">
        <f t="shared" si="19"/>
        <v>5.6474976472977063E-4</v>
      </c>
      <c r="H76" s="126">
        <f t="shared" si="19"/>
        <v>6.682441436517665E-4</v>
      </c>
      <c r="I76" s="126">
        <f t="shared" si="19"/>
        <v>1.176516569340274E-3</v>
      </c>
      <c r="J76" s="125">
        <f t="shared" si="19"/>
        <v>2.0522755142124778E-3</v>
      </c>
      <c r="K76" s="69">
        <f t="shared" si="19"/>
        <v>3.5315964119190238E-3</v>
      </c>
      <c r="L76" s="69">
        <f t="shared" si="19"/>
        <v>3.996742278399355E-3</v>
      </c>
      <c r="M76" s="69">
        <f t="shared" si="19"/>
        <v>4.5124033061762162E-3</v>
      </c>
      <c r="N76" s="126">
        <f t="shared" si="19"/>
        <v>5.0823039632518479E-3</v>
      </c>
      <c r="O76" s="125">
        <f t="shared" si="19"/>
        <v>5.7115997249980481E-3</v>
      </c>
      <c r="P76" s="69">
        <f t="shared" si="19"/>
        <v>6.4036092303147388E-3</v>
      </c>
      <c r="Q76" s="69">
        <f t="shared" si="19"/>
        <v>7.1601174844911067E-3</v>
      </c>
      <c r="R76" s="69">
        <f t="shared" si="19"/>
        <v>7.9807822683904146E-3</v>
      </c>
      <c r="S76" s="126">
        <f t="shared" si="19"/>
        <v>8.8629789630598581E-3</v>
      </c>
      <c r="T76" s="126">
        <f t="shared" si="19"/>
        <v>9.8012991622736731E-3</v>
      </c>
      <c r="U76" s="126">
        <f t="shared" si="19"/>
        <v>1.0787974719681634E-2</v>
      </c>
      <c r="V76" s="126">
        <f t="shared" si="19"/>
        <v>1.1812625779885722E-2</v>
      </c>
      <c r="W76" s="126">
        <f t="shared" si="19"/>
        <v>1.2862665762082006E-2</v>
      </c>
      <c r="X76" s="119">
        <f t="shared" si="19"/>
        <v>1.3923720610513194E-2</v>
      </c>
      <c r="Y76" s="119">
        <f t="shared" si="19"/>
        <v>1.4980453686967571E-2</v>
      </c>
      <c r="Z76" s="119">
        <f t="shared" si="19"/>
        <v>1.6017375970767918E-2</v>
      </c>
      <c r="AA76" s="119">
        <f t="shared" si="19"/>
        <v>1.7019387027597286E-2</v>
      </c>
      <c r="AB76" s="119">
        <f t="shared" si="19"/>
        <v>1.7973027871586496E-2</v>
      </c>
      <c r="AC76" s="119">
        <f t="shared" si="19"/>
        <v>1.8867040408291517E-2</v>
      </c>
      <c r="AD76" s="119">
        <f t="shared" si="19"/>
        <v>1.969283772620779E-2</v>
      </c>
      <c r="AE76" s="119">
        <f t="shared" si="19"/>
        <v>2.0444861871635429E-2</v>
      </c>
      <c r="AF76" s="119">
        <f t="shared" si="19"/>
        <v>2.1120347757805316E-2</v>
      </c>
      <c r="AG76" s="119">
        <f t="shared" si="19"/>
        <v>2.1719172678719579E-2</v>
      </c>
      <c r="AH76" s="119">
        <f t="shared" si="19"/>
        <v>2.2243576880089225E-2</v>
      </c>
      <c r="AI76" s="119">
        <f t="shared" si="19"/>
        <v>2.269754632469461E-2</v>
      </c>
      <c r="AJ76" s="119">
        <f t="shared" si="19"/>
        <v>2.3086379757303554E-2</v>
      </c>
      <c r="AK76" s="119">
        <f t="shared" si="19"/>
        <v>2.3416174410995947E-2</v>
      </c>
      <c r="AL76" s="119">
        <f t="shared" si="19"/>
        <v>2.3693356318704544E-2</v>
      </c>
      <c r="AM76" s="119">
        <f t="shared" si="19"/>
        <v>2.3924268785252972E-2</v>
      </c>
    </row>
    <row r="77" spans="2:39" x14ac:dyDescent="0.25">
      <c r="B77" s="230"/>
      <c r="C77" s="52" t="s">
        <v>46</v>
      </c>
      <c r="D77" s="52" t="s">
        <v>461</v>
      </c>
      <c r="E77" s="124">
        <f t="shared" ref="E77:AM77" si="20">E35/E$26</f>
        <v>0.99924986430678464</v>
      </c>
      <c r="F77" s="124">
        <f t="shared" si="20"/>
        <v>0.99122751416648613</v>
      </c>
      <c r="G77" s="124">
        <f t="shared" si="20"/>
        <v>0.98385121602283576</v>
      </c>
      <c r="H77" s="124">
        <f t="shared" si="20"/>
        <v>0.98055027192776967</v>
      </c>
      <c r="I77" s="124">
        <f t="shared" si="20"/>
        <v>0.96517024008261831</v>
      </c>
      <c r="J77" s="123">
        <f t="shared" si="20"/>
        <v>0.93815598675625655</v>
      </c>
      <c r="K77" s="67">
        <f t="shared" si="20"/>
        <v>0.89162293798123793</v>
      </c>
      <c r="L77" s="67">
        <f t="shared" si="20"/>
        <v>0.8750838069245831</v>
      </c>
      <c r="M77" s="67">
        <f t="shared" si="20"/>
        <v>0.85639098841093297</v>
      </c>
      <c r="N77" s="124">
        <f t="shared" si="20"/>
        <v>0.83537598351712106</v>
      </c>
      <c r="O77" s="123">
        <f t="shared" si="20"/>
        <v>0.81189222508271675</v>
      </c>
      <c r="P77" s="67">
        <f t="shared" si="20"/>
        <v>0.78582737276039538</v>
      </c>
      <c r="Q77" s="67">
        <f t="shared" si="20"/>
        <v>0.75711729613306045</v>
      </c>
      <c r="R77" s="67">
        <f t="shared" si="20"/>
        <v>0.7257608811914994</v>
      </c>
      <c r="S77" s="124">
        <f t="shared" si="20"/>
        <v>0.69183438962966137</v>
      </c>
      <c r="T77" s="124">
        <f t="shared" si="20"/>
        <v>0.65550368322635177</v>
      </c>
      <c r="U77" s="124">
        <f t="shared" si="20"/>
        <v>0.61703230567102318</v>
      </c>
      <c r="V77" s="124">
        <f t="shared" si="20"/>
        <v>0.57678333761575074</v>
      </c>
      <c r="W77" s="124">
        <f t="shared" si="20"/>
        <v>0.53521327117760387</v>
      </c>
      <c r="X77" s="118">
        <f t="shared" si="20"/>
        <v>0.49285695109840122</v>
      </c>
      <c r="Y77" s="118">
        <f t="shared" si="20"/>
        <v>0.45030382176563977</v>
      </c>
      <c r="Z77" s="118">
        <f t="shared" si="20"/>
        <v>0.40816720572098786</v>
      </c>
      <c r="AA77" s="118">
        <f t="shared" si="20"/>
        <v>0.36704967815356765</v>
      </c>
      <c r="AB77" s="118">
        <f t="shared" si="20"/>
        <v>0.32750853605094349</v>
      </c>
      <c r="AC77" s="118">
        <f t="shared" si="20"/>
        <v>0.29002553097357969</v>
      </c>
      <c r="AD77" s="118">
        <f t="shared" si="20"/>
        <v>0.25498434123493158</v>
      </c>
      <c r="AE77" s="118">
        <f t="shared" si="20"/>
        <v>0.22265792269526466</v>
      </c>
      <c r="AF77" s="118">
        <f t="shared" si="20"/>
        <v>0.19320616990749928</v>
      </c>
      <c r="AG77" s="118">
        <f t="shared" si="20"/>
        <v>0.16668276061299606</v>
      </c>
      <c r="AH77" s="118">
        <f t="shared" si="20"/>
        <v>0.14304892471533995</v>
      </c>
      <c r="AI77" s="118">
        <f t="shared" si="20"/>
        <v>0.12219137899359965</v>
      </c>
      <c r="AJ77" s="118">
        <f t="shared" si="20"/>
        <v>0.10394174664585024</v>
      </c>
      <c r="AK77" s="118">
        <f t="shared" si="20"/>
        <v>8.8095275964141143E-2</v>
      </c>
      <c r="AL77" s="118">
        <f t="shared" si="20"/>
        <v>7.4427363586759068E-2</v>
      </c>
      <c r="AM77" s="118">
        <f t="shared" si="20"/>
        <v>6.2707081398626408E-2</v>
      </c>
    </row>
    <row r="78" spans="2:39" x14ac:dyDescent="0.25">
      <c r="B78" s="230"/>
      <c r="C78" s="35" t="s">
        <v>27</v>
      </c>
      <c r="D78" s="3" t="s">
        <v>462</v>
      </c>
      <c r="E78" s="111">
        <f t="shared" ref="E78:AM78" si="21">E36/E$26</f>
        <v>4.9987486978508215E-4</v>
      </c>
      <c r="F78" s="111">
        <f t="shared" si="21"/>
        <v>2.9863324434775972E-2</v>
      </c>
      <c r="G78" s="111">
        <f t="shared" si="21"/>
        <v>4.4963694177900915E-2</v>
      </c>
      <c r="H78" s="111">
        <f t="shared" si="21"/>
        <v>4.6198273366736826E-2</v>
      </c>
      <c r="I78" s="111">
        <f t="shared" si="21"/>
        <v>5.4993732239498418E-2</v>
      </c>
      <c r="J78" s="110">
        <f t="shared" si="21"/>
        <v>4.8516828702897176E-2</v>
      </c>
      <c r="K78" s="68">
        <f t="shared" si="21"/>
        <v>5.4686519995561976E-2</v>
      </c>
      <c r="L78" s="68">
        <f t="shared" si="21"/>
        <v>6.002648870718854E-2</v>
      </c>
      <c r="M78" s="68">
        <f t="shared" si="21"/>
        <v>6.5975979950341393E-2</v>
      </c>
      <c r="N78" s="111">
        <f t="shared" si="21"/>
        <v>7.1924612458487205E-2</v>
      </c>
      <c r="O78" s="110">
        <f t="shared" si="21"/>
        <v>7.3961952154157032E-2</v>
      </c>
      <c r="P78" s="68">
        <f t="shared" si="21"/>
        <v>7.4190938221875502E-2</v>
      </c>
      <c r="Q78" s="68">
        <f t="shared" si="21"/>
        <v>7.3567262094951041E-2</v>
      </c>
      <c r="R78" s="68">
        <f t="shared" si="21"/>
        <v>7.2252463630095007E-2</v>
      </c>
      <c r="S78" s="111">
        <f t="shared" si="21"/>
        <v>7.0389783296267938E-2</v>
      </c>
      <c r="T78" s="111">
        <f t="shared" si="21"/>
        <v>6.8110618100072393E-2</v>
      </c>
      <c r="U78" s="111">
        <f t="shared" si="21"/>
        <v>6.5493986857772565E-2</v>
      </c>
      <c r="V78" s="111">
        <f t="shared" si="21"/>
        <v>6.2557103982324183E-2</v>
      </c>
      <c r="W78" s="111">
        <f t="shared" si="21"/>
        <v>5.9337133500992893E-2</v>
      </c>
      <c r="X78" s="116">
        <f t="shared" si="21"/>
        <v>5.5869764763584323E-2</v>
      </c>
      <c r="Y78" s="116">
        <f t="shared" si="21"/>
        <v>5.2313013513429402E-2</v>
      </c>
      <c r="Z78" s="116">
        <f t="shared" si="21"/>
        <v>4.8587703081310607E-2</v>
      </c>
      <c r="AA78" s="116">
        <f t="shared" si="21"/>
        <v>4.4742507374056557E-2</v>
      </c>
      <c r="AB78" s="116">
        <f t="shared" si="21"/>
        <v>4.0869619941744845E-2</v>
      </c>
      <c r="AC78" s="116">
        <f t="shared" si="21"/>
        <v>3.7036504102492852E-2</v>
      </c>
      <c r="AD78" s="116">
        <f t="shared" si="21"/>
        <v>3.3344504529685189E-2</v>
      </c>
      <c r="AE78" s="116">
        <f t="shared" si="21"/>
        <v>2.9817670001454633E-2</v>
      </c>
      <c r="AF78" s="116">
        <f t="shared" si="21"/>
        <v>2.6492964145817324E-2</v>
      </c>
      <c r="AG78" s="116">
        <f t="shared" si="21"/>
        <v>2.3407443760226434E-2</v>
      </c>
      <c r="AH78" s="116">
        <f t="shared" si="21"/>
        <v>2.0582881885735944E-2</v>
      </c>
      <c r="AI78" s="116">
        <f t="shared" si="21"/>
        <v>1.8035417547232056E-2</v>
      </c>
      <c r="AJ78" s="116">
        <f t="shared" si="21"/>
        <v>1.5746862938197995E-2</v>
      </c>
      <c r="AK78" s="116">
        <f t="shared" si="21"/>
        <v>1.3704119328313806E-2</v>
      </c>
      <c r="AL78" s="116">
        <f t="shared" si="21"/>
        <v>1.1890439982485315E-2</v>
      </c>
      <c r="AM78" s="116">
        <f t="shared" si="21"/>
        <v>1.0289793320082119E-2</v>
      </c>
    </row>
    <row r="79" spans="2:39" x14ac:dyDescent="0.25">
      <c r="B79" s="230"/>
      <c r="C79" s="35" t="s">
        <v>28</v>
      </c>
      <c r="D79" s="3" t="s">
        <v>463</v>
      </c>
      <c r="E79" s="111">
        <f t="shared" ref="E79:AM79" si="22">E37/E$26</f>
        <v>0.1799549530552044</v>
      </c>
      <c r="F79" s="111">
        <f t="shared" si="22"/>
        <v>0.19266918803395769</v>
      </c>
      <c r="G79" s="111">
        <f t="shared" si="22"/>
        <v>0.19814628033013348</v>
      </c>
      <c r="H79" s="111">
        <f t="shared" si="22"/>
        <v>0.19820780814340885</v>
      </c>
      <c r="I79" s="111">
        <f t="shared" si="22"/>
        <v>0.20384199958181351</v>
      </c>
      <c r="J79" s="110">
        <f t="shared" si="22"/>
        <v>0.19141090537333008</v>
      </c>
      <c r="K79" s="68">
        <f t="shared" si="22"/>
        <v>0.18588891002415522</v>
      </c>
      <c r="L79" s="68">
        <f t="shared" si="22"/>
        <v>0.18306335532131157</v>
      </c>
      <c r="M79" s="68">
        <f t="shared" si="22"/>
        <v>0.17962025935923628</v>
      </c>
      <c r="N79" s="111">
        <f t="shared" si="22"/>
        <v>0.17532988402605368</v>
      </c>
      <c r="O79" s="110">
        <f t="shared" si="22"/>
        <v>0.17110882489638002</v>
      </c>
      <c r="P79" s="68">
        <f t="shared" si="22"/>
        <v>0.16612275558000672</v>
      </c>
      <c r="Q79" s="68">
        <f t="shared" si="22"/>
        <v>0.16051153901065648</v>
      </c>
      <c r="R79" s="68">
        <f t="shared" si="22"/>
        <v>0.15425632528907446</v>
      </c>
      <c r="S79" s="111">
        <f t="shared" si="22"/>
        <v>0.14738478894080898</v>
      </c>
      <c r="T79" s="111">
        <f t="shared" si="22"/>
        <v>0.13994226283058553</v>
      </c>
      <c r="U79" s="111">
        <f t="shared" si="22"/>
        <v>0.1320065524090166</v>
      </c>
      <c r="V79" s="111">
        <f t="shared" si="22"/>
        <v>0.12365615680597096</v>
      </c>
      <c r="W79" s="111">
        <f t="shared" si="22"/>
        <v>0.11498990919715792</v>
      </c>
      <c r="X79" s="116">
        <f t="shared" si="22"/>
        <v>0.10611946950913678</v>
      </c>
      <c r="Y79" s="116">
        <f t="shared" si="22"/>
        <v>9.7138708350078859E-2</v>
      </c>
      <c r="Z79" s="116">
        <f t="shared" si="22"/>
        <v>8.8205800212070529E-2</v>
      </c>
      <c r="AA79" s="116">
        <f t="shared" si="22"/>
        <v>7.945203538905872E-2</v>
      </c>
      <c r="AB79" s="116">
        <f t="shared" si="22"/>
        <v>7.1006158406999781E-2</v>
      </c>
      <c r="AC79" s="116">
        <f t="shared" si="22"/>
        <v>6.29753712375659E-2</v>
      </c>
      <c r="AD79" s="116">
        <f t="shared" si="22"/>
        <v>5.543739468976483E-2</v>
      </c>
      <c r="AE79" s="116">
        <f t="shared" si="22"/>
        <v>4.8467070595414399E-2</v>
      </c>
      <c r="AF79" s="116">
        <f t="shared" si="22"/>
        <v>4.2102826476353897E-2</v>
      </c>
      <c r="AG79" s="116">
        <f t="shared" si="22"/>
        <v>3.6361163321458896E-2</v>
      </c>
      <c r="AH79" s="116">
        <f t="shared" si="22"/>
        <v>3.1237216238366654E-2</v>
      </c>
      <c r="AI79" s="116">
        <f t="shared" si="22"/>
        <v>2.670323762578114E-2</v>
      </c>
      <c r="AJ79" s="116">
        <f t="shared" si="22"/>
        <v>2.2730263196476204E-2</v>
      </c>
      <c r="AK79" s="116">
        <f t="shared" si="22"/>
        <v>1.9275607366512255E-2</v>
      </c>
      <c r="AL79" s="116">
        <f t="shared" si="22"/>
        <v>1.6291730282791773E-2</v>
      </c>
      <c r="AM79" s="116">
        <f t="shared" si="22"/>
        <v>1.3729726082506099E-2</v>
      </c>
    </row>
    <row r="80" spans="2:39" x14ac:dyDescent="0.25">
      <c r="B80" s="230"/>
      <c r="C80" s="35" t="s">
        <v>29</v>
      </c>
      <c r="D80" s="3" t="s">
        <v>464</v>
      </c>
      <c r="E80" s="111">
        <f t="shared" ref="E80:AM80" si="23">E38/E$26</f>
        <v>0.28392892595870206</v>
      </c>
      <c r="F80" s="111">
        <f t="shared" si="23"/>
        <v>0.28544706627238708</v>
      </c>
      <c r="G80" s="111">
        <f t="shared" si="23"/>
        <v>0.28380093092805847</v>
      </c>
      <c r="H80" s="111">
        <f t="shared" si="23"/>
        <v>0.28330625119253394</v>
      </c>
      <c r="I80" s="111">
        <f t="shared" si="23"/>
        <v>0.2818460580962347</v>
      </c>
      <c r="J80" s="110">
        <f t="shared" si="23"/>
        <v>0.27178878986394334</v>
      </c>
      <c r="K80" s="68">
        <f t="shared" si="23"/>
        <v>0.2590515916299217</v>
      </c>
      <c r="L80" s="68">
        <f t="shared" si="23"/>
        <v>0.25286028358867074</v>
      </c>
      <c r="M80" s="68">
        <f t="shared" si="23"/>
        <v>0.24576493778845679</v>
      </c>
      <c r="N80" s="111">
        <f t="shared" si="23"/>
        <v>0.23782984416398423</v>
      </c>
      <c r="O80" s="110">
        <f t="shared" si="23"/>
        <v>0.23017667305362668</v>
      </c>
      <c r="P80" s="68">
        <f t="shared" si="23"/>
        <v>0.22215098067190381</v>
      </c>
      <c r="Q80" s="68">
        <f t="shared" si="23"/>
        <v>0.21351619409286426</v>
      </c>
      <c r="R80" s="68">
        <f t="shared" si="23"/>
        <v>0.20423342101992539</v>
      </c>
      <c r="S80" s="111">
        <f t="shared" si="23"/>
        <v>0.19429273868015098</v>
      </c>
      <c r="T80" s="111">
        <f t="shared" si="23"/>
        <v>0.18371248382979072</v>
      </c>
      <c r="U80" s="111">
        <f t="shared" si="23"/>
        <v>0.17255499834724244</v>
      </c>
      <c r="V80" s="111">
        <f t="shared" si="23"/>
        <v>0.16092877645572767</v>
      </c>
      <c r="W80" s="111">
        <f t="shared" si="23"/>
        <v>0.1489656282790438</v>
      </c>
      <c r="X80" s="116">
        <f t="shared" si="23"/>
        <v>0.13682207858824658</v>
      </c>
      <c r="Y80" s="116">
        <f t="shared" si="23"/>
        <v>0.12463434180659984</v>
      </c>
      <c r="Z80" s="116">
        <f t="shared" si="23"/>
        <v>0.11261948823329589</v>
      </c>
      <c r="AA80" s="116">
        <f t="shared" si="23"/>
        <v>0.10095281943601213</v>
      </c>
      <c r="AB80" s="116">
        <f t="shared" si="23"/>
        <v>8.9782193390288062E-2</v>
      </c>
      <c r="AC80" s="116">
        <f t="shared" si="23"/>
        <v>7.923914333718117E-2</v>
      </c>
      <c r="AD80" s="116">
        <f t="shared" si="23"/>
        <v>6.9413620393605074E-2</v>
      </c>
      <c r="AE80" s="116">
        <f t="shared" si="23"/>
        <v>6.0384838493936062E-2</v>
      </c>
      <c r="AF80" s="116">
        <f t="shared" si="23"/>
        <v>5.2192422150756819E-2</v>
      </c>
      <c r="AG80" s="116">
        <f t="shared" si="23"/>
        <v>4.4842213333573563E-2</v>
      </c>
      <c r="AH80" s="116">
        <f t="shared" si="23"/>
        <v>3.8315630988728172E-2</v>
      </c>
      <c r="AI80" s="116">
        <f t="shared" si="23"/>
        <v>3.2572541409117542E-2</v>
      </c>
      <c r="AJ80" s="116">
        <f t="shared" si="23"/>
        <v>2.7566180197825491E-2</v>
      </c>
      <c r="AK80" s="116">
        <f t="shared" si="23"/>
        <v>2.3236780949825491E-2</v>
      </c>
      <c r="AL80" s="116">
        <f t="shared" si="23"/>
        <v>1.9519457336420964E-2</v>
      </c>
      <c r="AM80" s="116">
        <f t="shared" si="23"/>
        <v>1.6346885738407462E-2</v>
      </c>
    </row>
    <row r="81" spans="2:39" x14ac:dyDescent="0.25">
      <c r="B81" s="230"/>
      <c r="C81" s="35" t="s">
        <v>30</v>
      </c>
      <c r="D81" s="3" t="s">
        <v>465</v>
      </c>
      <c r="E81" s="111">
        <f t="shared" ref="E81:AM81" si="24">E39/E$26</f>
        <v>0.2799299270122208</v>
      </c>
      <c r="F81" s="111">
        <f t="shared" si="24"/>
        <v>0.26956582309756988</v>
      </c>
      <c r="G81" s="111">
        <f t="shared" si="24"/>
        <v>0.26177472023369902</v>
      </c>
      <c r="H81" s="111">
        <f t="shared" si="24"/>
        <v>0.26265700597742597</v>
      </c>
      <c r="I81" s="111">
        <f t="shared" si="24"/>
        <v>0.25317445362882562</v>
      </c>
      <c r="J81" s="110">
        <f t="shared" si="24"/>
        <v>0.25476987763111253</v>
      </c>
      <c r="K81" s="68">
        <f t="shared" si="24"/>
        <v>0.23985319651759326</v>
      </c>
      <c r="L81" s="68">
        <f t="shared" si="24"/>
        <v>0.23293119187301964</v>
      </c>
      <c r="M81" s="68">
        <f t="shared" si="24"/>
        <v>0.22514039378947415</v>
      </c>
      <c r="N81" s="111">
        <f t="shared" si="24"/>
        <v>0.21671702847006369</v>
      </c>
      <c r="O81" s="110">
        <f t="shared" si="24"/>
        <v>0.20884178204732903</v>
      </c>
      <c r="P81" s="68">
        <f t="shared" si="24"/>
        <v>0.20095716558121485</v>
      </c>
      <c r="Q81" s="68">
        <f t="shared" si="24"/>
        <v>0.19263987171436039</v>
      </c>
      <c r="R81" s="68">
        <f t="shared" si="24"/>
        <v>0.1838388135204844</v>
      </c>
      <c r="S81" s="111">
        <f t="shared" si="24"/>
        <v>0.17451986828710883</v>
      </c>
      <c r="T81" s="111">
        <f t="shared" si="24"/>
        <v>0.16467817251640574</v>
      </c>
      <c r="U81" s="111">
        <f t="shared" si="24"/>
        <v>0.15435260220461688</v>
      </c>
      <c r="V81" s="111">
        <f t="shared" si="24"/>
        <v>0.14364303604724579</v>
      </c>
      <c r="W81" s="111">
        <f t="shared" si="24"/>
        <v>0.1326685485972012</v>
      </c>
      <c r="X81" s="116">
        <f t="shared" si="24"/>
        <v>0.1215734302629457</v>
      </c>
      <c r="Y81" s="116">
        <f t="shared" si="24"/>
        <v>0.11047973212486677</v>
      </c>
      <c r="Z81" s="116">
        <f t="shared" si="24"/>
        <v>9.9590705176961655E-2</v>
      </c>
      <c r="AA81" s="116">
        <f t="shared" si="24"/>
        <v>8.9064001887932578E-2</v>
      </c>
      <c r="AB81" s="116">
        <f t="shared" si="24"/>
        <v>7.902268308591999E-2</v>
      </c>
      <c r="AC81" s="116">
        <f t="shared" si="24"/>
        <v>6.9579927172992079E-2</v>
      </c>
      <c r="AD81" s="116">
        <f t="shared" si="24"/>
        <v>6.0809207187933943E-2</v>
      </c>
      <c r="AE81" s="116">
        <f t="shared" si="24"/>
        <v>5.2774653514950975E-2</v>
      </c>
      <c r="AF81" s="116">
        <f t="shared" si="24"/>
        <v>4.5506756113820927E-2</v>
      </c>
      <c r="AG81" s="116">
        <f t="shared" si="24"/>
        <v>3.9003969835186079E-2</v>
      </c>
      <c r="AH81" s="116">
        <f t="shared" si="24"/>
        <v>3.3244432790853436E-2</v>
      </c>
      <c r="AI81" s="116">
        <f t="shared" si="24"/>
        <v>2.818972119156728E-2</v>
      </c>
      <c r="AJ81" s="116">
        <f t="shared" si="24"/>
        <v>2.3794863617965591E-2</v>
      </c>
      <c r="AK81" s="116">
        <f t="shared" si="24"/>
        <v>2.0004592826573811E-2</v>
      </c>
      <c r="AL81" s="116">
        <f t="shared" si="24"/>
        <v>1.6759546194590372E-2</v>
      </c>
      <c r="AM81" s="116">
        <f t="shared" si="24"/>
        <v>1.399807239593405E-2</v>
      </c>
    </row>
    <row r="82" spans="2:39" x14ac:dyDescent="0.25">
      <c r="B82" s="230"/>
      <c r="C82" s="35" t="s">
        <v>31</v>
      </c>
      <c r="D82" s="3" t="s">
        <v>466</v>
      </c>
      <c r="E82" s="111">
        <f t="shared" ref="E82:AM82" si="25">E40/E$26</f>
        <v>0.1799549530552044</v>
      </c>
      <c r="F82" s="111">
        <f t="shared" si="25"/>
        <v>0.16076911811342148</v>
      </c>
      <c r="G82" s="111">
        <f t="shared" si="25"/>
        <v>0.1479768169388361</v>
      </c>
      <c r="H82" s="111">
        <f t="shared" si="25"/>
        <v>0.14511723373656735</v>
      </c>
      <c r="I82" s="111">
        <f t="shared" si="25"/>
        <v>0.13209497323349453</v>
      </c>
      <c r="J82" s="110">
        <f t="shared" si="25"/>
        <v>0.13907699422185574</v>
      </c>
      <c r="K82" s="68">
        <f t="shared" si="25"/>
        <v>0.12336302350092562</v>
      </c>
      <c r="L82" s="68">
        <f t="shared" si="25"/>
        <v>0.11874975624629823</v>
      </c>
      <c r="M82" s="68">
        <f t="shared" si="25"/>
        <v>0.11377055199506395</v>
      </c>
      <c r="N82" s="111">
        <f t="shared" si="25"/>
        <v>0.10871186078594226</v>
      </c>
      <c r="O82" s="110">
        <f t="shared" si="25"/>
        <v>0.10405153904142558</v>
      </c>
      <c r="P82" s="68">
        <f t="shared" si="25"/>
        <v>9.9666973824928562E-2</v>
      </c>
      <c r="Q82" s="68">
        <f t="shared" si="25"/>
        <v>9.5169386811506482E-2</v>
      </c>
      <c r="R82" s="68">
        <f t="shared" si="25"/>
        <v>9.0519450128811768E-2</v>
      </c>
      <c r="S82" s="111">
        <f t="shared" si="25"/>
        <v>8.5678585935881083E-2</v>
      </c>
      <c r="T82" s="111">
        <f t="shared" si="25"/>
        <v>8.0628021457847032E-2</v>
      </c>
      <c r="U82" s="111">
        <f t="shared" si="25"/>
        <v>7.5372635136109992E-2</v>
      </c>
      <c r="V82" s="111">
        <f t="shared" si="25"/>
        <v>6.9961266408148565E-2</v>
      </c>
      <c r="W82" s="111">
        <f t="shared" si="25"/>
        <v>6.4451273294777803E-2</v>
      </c>
      <c r="X82" s="116">
        <f t="shared" si="25"/>
        <v>5.8914132569143823E-2</v>
      </c>
      <c r="Y82" s="116">
        <f t="shared" si="25"/>
        <v>5.3414249878559535E-2</v>
      </c>
      <c r="Z82" s="116">
        <f t="shared" si="25"/>
        <v>4.8046775176547894E-2</v>
      </c>
      <c r="AA82" s="116">
        <f t="shared" si="25"/>
        <v>4.2885725474320596E-2</v>
      </c>
      <c r="AB82" s="116">
        <f t="shared" si="25"/>
        <v>3.7984201261690137E-2</v>
      </c>
      <c r="AC82" s="116">
        <f t="shared" si="25"/>
        <v>3.3393130928796005E-2</v>
      </c>
      <c r="AD82" s="116">
        <f t="shared" si="25"/>
        <v>2.9145475809819649E-2</v>
      </c>
      <c r="AE82" s="116">
        <f t="shared" si="25"/>
        <v>2.5266142109459367E-2</v>
      </c>
      <c r="AF82" s="116">
        <f t="shared" si="25"/>
        <v>2.1766583539094147E-2</v>
      </c>
      <c r="AG82" s="116">
        <f t="shared" si="25"/>
        <v>1.8642749226984941E-2</v>
      </c>
      <c r="AH82" s="116">
        <f t="shared" si="25"/>
        <v>1.5881678640176203E-2</v>
      </c>
      <c r="AI82" s="116">
        <f t="shared" si="25"/>
        <v>1.3464174553465201E-2</v>
      </c>
      <c r="AJ82" s="116">
        <f t="shared" si="25"/>
        <v>1.1366011519383474E-2</v>
      </c>
      <c r="AK82" s="116">
        <f t="shared" si="25"/>
        <v>9.5593548371891244E-3</v>
      </c>
      <c r="AL82" s="116">
        <f t="shared" si="25"/>
        <v>8.0146624582160403E-3</v>
      </c>
      <c r="AM82" s="116">
        <f t="shared" si="25"/>
        <v>6.7015574220478796E-3</v>
      </c>
    </row>
    <row r="83" spans="2:39" x14ac:dyDescent="0.25">
      <c r="B83" s="230"/>
      <c r="C83" s="35" t="s">
        <v>32</v>
      </c>
      <c r="D83" s="3" t="s">
        <v>467</v>
      </c>
      <c r="E83" s="111">
        <f t="shared" ref="E83:AM83" si="26">E41/E$26</f>
        <v>5.9984984365781716E-2</v>
      </c>
      <c r="F83" s="111">
        <f t="shared" si="26"/>
        <v>4.4147797342918148E-2</v>
      </c>
      <c r="G83" s="111">
        <f t="shared" si="26"/>
        <v>4.0078955127003595E-2</v>
      </c>
      <c r="H83" s="111">
        <f t="shared" si="26"/>
        <v>3.8647750027290116E-2</v>
      </c>
      <c r="I83" s="111">
        <f t="shared" si="26"/>
        <v>3.3580155797363585E-2</v>
      </c>
      <c r="J83" s="110">
        <f t="shared" si="26"/>
        <v>2.8004390269549161E-2</v>
      </c>
      <c r="K83" s="68">
        <f t="shared" si="26"/>
        <v>2.4865796155668425E-2</v>
      </c>
      <c r="L83" s="68">
        <f t="shared" si="26"/>
        <v>2.3867768502944385E-2</v>
      </c>
      <c r="M83" s="68">
        <f t="shared" si="26"/>
        <v>2.2844733897865253E-2</v>
      </c>
      <c r="N83" s="111">
        <f t="shared" si="26"/>
        <v>2.1856760890039253E-2</v>
      </c>
      <c r="O83" s="110">
        <f t="shared" si="26"/>
        <v>2.0941770455206534E-2</v>
      </c>
      <c r="P83" s="68">
        <f t="shared" si="26"/>
        <v>2.0084860664327579E-2</v>
      </c>
      <c r="Q83" s="68">
        <f t="shared" si="26"/>
        <v>1.9206194528778125E-2</v>
      </c>
      <c r="R83" s="68">
        <f t="shared" si="26"/>
        <v>1.8296010378084177E-2</v>
      </c>
      <c r="S83" s="111">
        <f t="shared" si="26"/>
        <v>1.7346079883683876E-2</v>
      </c>
      <c r="T83" s="111">
        <f t="shared" si="26"/>
        <v>1.6353121100112014E-2</v>
      </c>
      <c r="U83" s="111">
        <f t="shared" si="26"/>
        <v>1.5318629016183622E-2</v>
      </c>
      <c r="V83" s="111">
        <f t="shared" si="26"/>
        <v>1.4251662324689945E-2</v>
      </c>
      <c r="W83" s="111">
        <f t="shared" si="26"/>
        <v>1.3163220741558773E-2</v>
      </c>
      <c r="X83" s="116">
        <f t="shared" si="26"/>
        <v>1.2066839645285567E-2</v>
      </c>
      <c r="Y83" s="116">
        <f t="shared" si="26"/>
        <v>1.0976163191848182E-2</v>
      </c>
      <c r="Z83" s="116">
        <f t="shared" si="26"/>
        <v>9.9076074469226626E-3</v>
      </c>
      <c r="AA83" s="116">
        <f t="shared" si="26"/>
        <v>8.8752900055704045E-3</v>
      </c>
      <c r="AB83" s="116">
        <f t="shared" si="26"/>
        <v>7.8906175954634571E-3</v>
      </c>
      <c r="AC83" s="116">
        <f t="shared" si="26"/>
        <v>6.9640534068601935E-3</v>
      </c>
      <c r="AD83" s="116">
        <f t="shared" si="26"/>
        <v>6.1032640051717343E-3</v>
      </c>
      <c r="AE83" s="116">
        <f t="shared" si="26"/>
        <v>5.3136179403430375E-3</v>
      </c>
      <c r="AF83" s="116">
        <f t="shared" si="26"/>
        <v>4.5979234211056871E-3</v>
      </c>
      <c r="AG83" s="116">
        <f t="shared" si="26"/>
        <v>3.9562639173604157E-3</v>
      </c>
      <c r="AH83" s="116">
        <f t="shared" si="26"/>
        <v>3.386759304049281E-3</v>
      </c>
      <c r="AI83" s="116">
        <f t="shared" si="26"/>
        <v>2.8860252884767234E-3</v>
      </c>
      <c r="AJ83" s="116">
        <f t="shared" si="26"/>
        <v>2.4494412160140995E-3</v>
      </c>
      <c r="AK83" s="116">
        <f t="shared" si="26"/>
        <v>2.0716318050898598E-3</v>
      </c>
      <c r="AL83" s="116">
        <f t="shared" si="26"/>
        <v>1.7468263620091934E-3</v>
      </c>
      <c r="AM83" s="116">
        <f t="shared" si="26"/>
        <v>1.4691428660166019E-3</v>
      </c>
    </row>
    <row r="84" spans="2:39" x14ac:dyDescent="0.25">
      <c r="B84" s="230"/>
      <c r="C84" s="56" t="s">
        <v>33</v>
      </c>
      <c r="D84" s="7" t="s">
        <v>468</v>
      </c>
      <c r="E84" s="113">
        <f t="shared" ref="E84:AM84" si="27">E42/E$26</f>
        <v>1.4996246089338389E-2</v>
      </c>
      <c r="F84" s="113">
        <f t="shared" si="27"/>
        <v>8.7651968315892136E-3</v>
      </c>
      <c r="G84" s="113">
        <f t="shared" si="27"/>
        <v>7.1098183234934911E-3</v>
      </c>
      <c r="H84" s="113">
        <f t="shared" si="27"/>
        <v>6.4159494218423169E-3</v>
      </c>
      <c r="I84" s="113">
        <f t="shared" si="27"/>
        <v>5.6388674887360643E-3</v>
      </c>
      <c r="J84" s="112">
        <f t="shared" si="27"/>
        <v>4.5882006868751667E-3</v>
      </c>
      <c r="K84" s="70">
        <f t="shared" si="27"/>
        <v>3.9139002616461194E-3</v>
      </c>
      <c r="L84" s="70">
        <f t="shared" si="27"/>
        <v>3.584962562080911E-3</v>
      </c>
      <c r="M84" s="70">
        <f t="shared" si="27"/>
        <v>3.2741317466369519E-3</v>
      </c>
      <c r="N84" s="113">
        <f t="shared" si="27"/>
        <v>3.0059926417897553E-3</v>
      </c>
      <c r="O84" s="112">
        <f t="shared" si="27"/>
        <v>2.809683279179926E-3</v>
      </c>
      <c r="P84" s="70">
        <f t="shared" si="27"/>
        <v>2.653698268348435E-3</v>
      </c>
      <c r="Q84" s="70">
        <f t="shared" si="27"/>
        <v>2.5068478255049296E-3</v>
      </c>
      <c r="R84" s="70">
        <f t="shared" si="27"/>
        <v>2.3643970587439445E-3</v>
      </c>
      <c r="S84" s="113">
        <f t="shared" si="27"/>
        <v>2.2225446198894509E-3</v>
      </c>
      <c r="T84" s="113">
        <f t="shared" si="27"/>
        <v>2.0790034837145374E-3</v>
      </c>
      <c r="U84" s="113">
        <f t="shared" si="27"/>
        <v>1.9329018309110716E-3</v>
      </c>
      <c r="V84" s="113">
        <f t="shared" si="27"/>
        <v>1.7853354630972436E-3</v>
      </c>
      <c r="W84" s="113">
        <f t="shared" si="27"/>
        <v>1.6375576132539511E-3</v>
      </c>
      <c r="X84" s="117">
        <f t="shared" si="27"/>
        <v>1.4912358589214989E-3</v>
      </c>
      <c r="Y84" s="117">
        <f t="shared" si="27"/>
        <v>1.3476128236471693E-3</v>
      </c>
      <c r="Z84" s="117">
        <f t="shared" si="27"/>
        <v>1.2091263075802493E-3</v>
      </c>
      <c r="AA84" s="117">
        <f t="shared" si="27"/>
        <v>1.0772985372431705E-3</v>
      </c>
      <c r="AB84" s="117">
        <f t="shared" si="27"/>
        <v>9.5306252443094048E-4</v>
      </c>
      <c r="AC84" s="117">
        <f t="shared" si="27"/>
        <v>8.3740082085124426E-4</v>
      </c>
      <c r="AD84" s="117">
        <f t="shared" si="27"/>
        <v>7.3087459808468091E-4</v>
      </c>
      <c r="AE84" s="117">
        <f t="shared" si="27"/>
        <v>6.3393003343507491E-4</v>
      </c>
      <c r="AF84" s="117">
        <f t="shared" si="27"/>
        <v>5.4669408015457766E-4</v>
      </c>
      <c r="AG84" s="117">
        <f t="shared" si="27"/>
        <v>4.6895723859487892E-4</v>
      </c>
      <c r="AH84" s="117">
        <f t="shared" si="27"/>
        <v>4.003248698851784E-4</v>
      </c>
      <c r="AI84" s="117">
        <f t="shared" si="27"/>
        <v>3.4026140083399768E-4</v>
      </c>
      <c r="AJ84" s="117">
        <f t="shared" si="27"/>
        <v>2.8812394983195169E-4</v>
      </c>
      <c r="AK84" s="117">
        <f t="shared" si="27"/>
        <v>2.4318885648297065E-4</v>
      </c>
      <c r="AL84" s="117">
        <f t="shared" si="27"/>
        <v>2.047009769863511E-4</v>
      </c>
      <c r="AM84" s="117">
        <f t="shared" si="27"/>
        <v>1.7190356098203372E-4</v>
      </c>
    </row>
    <row r="85" spans="2:39" x14ac:dyDescent="0.25">
      <c r="B85" s="229" t="s">
        <v>80</v>
      </c>
      <c r="C85" s="58" t="s">
        <v>52</v>
      </c>
      <c r="D85" s="58" t="s">
        <v>130</v>
      </c>
      <c r="E85" s="100">
        <f t="shared" ref="E85:AM85" si="28">E43</f>
        <v>32001.800439999999</v>
      </c>
      <c r="F85" s="100">
        <f t="shared" si="28"/>
        <v>33963.92974</v>
      </c>
      <c r="G85" s="100">
        <f t="shared" si="28"/>
        <v>34255.391009999999</v>
      </c>
      <c r="H85" s="100">
        <f t="shared" si="28"/>
        <v>34333.114009999998</v>
      </c>
      <c r="I85" s="100">
        <f t="shared" si="28"/>
        <v>34663.950900000003</v>
      </c>
      <c r="J85" s="99">
        <f t="shared" si="28"/>
        <v>34954.378239999998</v>
      </c>
      <c r="K85" s="51">
        <f t="shared" si="28"/>
        <v>35112.321069999998</v>
      </c>
      <c r="L85" s="51">
        <f t="shared" si="28"/>
        <v>35223.775900000001</v>
      </c>
      <c r="M85" s="51">
        <f t="shared" si="28"/>
        <v>35272.321000000004</v>
      </c>
      <c r="N85" s="100">
        <f t="shared" si="28"/>
        <v>35276.247069999998</v>
      </c>
      <c r="O85" s="99">
        <f t="shared" si="28"/>
        <v>35330.026700000002</v>
      </c>
      <c r="P85" s="51">
        <f t="shared" si="28"/>
        <v>35434.461739999999</v>
      </c>
      <c r="Q85" s="51">
        <f t="shared" si="28"/>
        <v>35579.255579999997</v>
      </c>
      <c r="R85" s="51">
        <f t="shared" si="28"/>
        <v>35751.258300000001</v>
      </c>
      <c r="S85" s="100">
        <f t="shared" si="28"/>
        <v>35941.509039999997</v>
      </c>
      <c r="T85" s="100">
        <f t="shared" si="28"/>
        <v>36138.770729999997</v>
      </c>
      <c r="U85" s="100">
        <f t="shared" si="28"/>
        <v>36337.957799999996</v>
      </c>
      <c r="V85" s="100">
        <f t="shared" si="28"/>
        <v>36536.246279999999</v>
      </c>
      <c r="W85" s="100">
        <f t="shared" si="28"/>
        <v>36732.902580000002</v>
      </c>
      <c r="X85" s="104">
        <f t="shared" si="28"/>
        <v>36929.042229999999</v>
      </c>
      <c r="Y85" s="104">
        <f t="shared" si="28"/>
        <v>37122.669139999998</v>
      </c>
      <c r="Z85" s="104">
        <f t="shared" si="28"/>
        <v>37316.073980000001</v>
      </c>
      <c r="AA85" s="104">
        <f t="shared" si="28"/>
        <v>37510.930350000002</v>
      </c>
      <c r="AB85" s="104">
        <f t="shared" si="28"/>
        <v>37708.884250000003</v>
      </c>
      <c r="AC85" s="104">
        <f t="shared" si="28"/>
        <v>37910.671970000003</v>
      </c>
      <c r="AD85" s="104">
        <f t="shared" si="28"/>
        <v>38123.395819999998</v>
      </c>
      <c r="AE85" s="104">
        <f t="shared" si="28"/>
        <v>38345.833140000002</v>
      </c>
      <c r="AF85" s="104">
        <f t="shared" si="28"/>
        <v>38575.337240000001</v>
      </c>
      <c r="AG85" s="104">
        <f t="shared" si="28"/>
        <v>38810.379699999998</v>
      </c>
      <c r="AH85" s="104">
        <f t="shared" si="28"/>
        <v>39048.869960000004</v>
      </c>
      <c r="AI85" s="104">
        <f t="shared" si="28"/>
        <v>39288.833339999997</v>
      </c>
      <c r="AJ85" s="104">
        <f t="shared" si="28"/>
        <v>39530.063990000002</v>
      </c>
      <c r="AK85" s="104">
        <f t="shared" si="28"/>
        <v>39772.197529999998</v>
      </c>
      <c r="AL85" s="104">
        <f t="shared" si="28"/>
        <v>40014.898860000001</v>
      </c>
      <c r="AM85" s="104">
        <f t="shared" si="28"/>
        <v>40260.537020000003</v>
      </c>
    </row>
    <row r="86" spans="2:39" x14ac:dyDescent="0.25">
      <c r="B86" s="230"/>
      <c r="C86" s="35" t="s">
        <v>8</v>
      </c>
      <c r="D86" s="54" t="s">
        <v>469</v>
      </c>
      <c r="E86" s="111">
        <f t="shared" ref="E86:AM89" si="29">E44/E$43</f>
        <v>0</v>
      </c>
      <c r="F86" s="111">
        <f t="shared" si="29"/>
        <v>0</v>
      </c>
      <c r="G86" s="111">
        <f t="shared" si="29"/>
        <v>0</v>
      </c>
      <c r="H86" s="111">
        <f t="shared" si="29"/>
        <v>0</v>
      </c>
      <c r="I86" s="111">
        <f t="shared" si="29"/>
        <v>0</v>
      </c>
      <c r="J86" s="110">
        <f t="shared" si="29"/>
        <v>0</v>
      </c>
      <c r="K86" s="68">
        <f t="shared" si="29"/>
        <v>0</v>
      </c>
      <c r="L86" s="68">
        <f t="shared" si="29"/>
        <v>0</v>
      </c>
      <c r="M86" s="68">
        <f t="shared" si="29"/>
        <v>0</v>
      </c>
      <c r="N86" s="111">
        <f t="shared" si="29"/>
        <v>0</v>
      </c>
      <c r="O86" s="110">
        <f t="shared" si="29"/>
        <v>0</v>
      </c>
      <c r="P86" s="68">
        <f t="shared" si="29"/>
        <v>0</v>
      </c>
      <c r="Q86" s="68">
        <f t="shared" si="29"/>
        <v>0</v>
      </c>
      <c r="R86" s="68">
        <f t="shared" si="29"/>
        <v>0</v>
      </c>
      <c r="S86" s="111">
        <f t="shared" si="29"/>
        <v>0</v>
      </c>
      <c r="T86" s="111">
        <f t="shared" si="29"/>
        <v>0</v>
      </c>
      <c r="U86" s="111">
        <f t="shared" si="29"/>
        <v>0</v>
      </c>
      <c r="V86" s="111">
        <f t="shared" si="29"/>
        <v>0</v>
      </c>
      <c r="W86" s="111">
        <f t="shared" si="29"/>
        <v>0</v>
      </c>
      <c r="X86" s="116">
        <f t="shared" si="29"/>
        <v>0</v>
      </c>
      <c r="Y86" s="116">
        <f t="shared" si="29"/>
        <v>0</v>
      </c>
      <c r="Z86" s="116">
        <f t="shared" si="29"/>
        <v>0</v>
      </c>
      <c r="AA86" s="116">
        <f t="shared" si="29"/>
        <v>0</v>
      </c>
      <c r="AB86" s="116">
        <f t="shared" si="29"/>
        <v>0</v>
      </c>
      <c r="AC86" s="116">
        <f t="shared" si="29"/>
        <v>0</v>
      </c>
      <c r="AD86" s="116">
        <f t="shared" si="29"/>
        <v>0</v>
      </c>
      <c r="AE86" s="116">
        <f t="shared" si="29"/>
        <v>0</v>
      </c>
      <c r="AF86" s="116">
        <f t="shared" si="29"/>
        <v>0</v>
      </c>
      <c r="AG86" s="116">
        <f t="shared" si="29"/>
        <v>0</v>
      </c>
      <c r="AH86" s="116">
        <f t="shared" si="29"/>
        <v>0</v>
      </c>
      <c r="AI86" s="116">
        <f t="shared" si="29"/>
        <v>0</v>
      </c>
      <c r="AJ86" s="116">
        <f t="shared" si="29"/>
        <v>0</v>
      </c>
      <c r="AK86" s="116">
        <f t="shared" si="29"/>
        <v>0</v>
      </c>
      <c r="AL86" s="116">
        <f t="shared" si="29"/>
        <v>0</v>
      </c>
      <c r="AM86" s="116">
        <f t="shared" si="29"/>
        <v>0</v>
      </c>
    </row>
    <row r="87" spans="2:39" x14ac:dyDescent="0.25">
      <c r="B87" s="230"/>
      <c r="C87" s="35" t="s">
        <v>6</v>
      </c>
      <c r="D87" s="3" t="s">
        <v>452</v>
      </c>
      <c r="E87" s="111">
        <f t="shared" si="29"/>
        <v>0.9999246395525615</v>
      </c>
      <c r="F87" s="111">
        <f t="shared" si="29"/>
        <v>0.99758768874428838</v>
      </c>
      <c r="G87" s="111">
        <f t="shared" si="29"/>
        <v>0.99508210693169952</v>
      </c>
      <c r="H87" s="111">
        <f t="shared" si="29"/>
        <v>0.99392088786530675</v>
      </c>
      <c r="I87" s="111">
        <f t="shared" si="29"/>
        <v>0.99143043789621788</v>
      </c>
      <c r="J87" s="110">
        <f t="shared" si="29"/>
        <v>0.98687636876701612</v>
      </c>
      <c r="K87" s="68">
        <f t="shared" si="29"/>
        <v>0.97906852416464296</v>
      </c>
      <c r="L87" s="68">
        <f t="shared" si="29"/>
        <v>0.97067290534289363</v>
      </c>
      <c r="M87" s="68">
        <f t="shared" si="29"/>
        <v>0.96163432567990059</v>
      </c>
      <c r="N87" s="111">
        <f t="shared" si="29"/>
        <v>0.95179581556321158</v>
      </c>
      <c r="O87" s="110">
        <f t="shared" si="29"/>
        <v>0.94071198706453274</v>
      </c>
      <c r="P87" s="68">
        <f t="shared" si="29"/>
        <v>0.92823774666994563</v>
      </c>
      <c r="Q87" s="68">
        <f t="shared" si="29"/>
        <v>0.91427878014079589</v>
      </c>
      <c r="R87" s="68">
        <f t="shared" si="29"/>
        <v>0.89877173078408823</v>
      </c>
      <c r="S87" s="111">
        <f t="shared" si="29"/>
        <v>0.8816575115066454</v>
      </c>
      <c r="T87" s="111">
        <f t="shared" si="29"/>
        <v>0.86291960849992089</v>
      </c>
      <c r="U87" s="111">
        <f t="shared" si="29"/>
        <v>0.84254146472700242</v>
      </c>
      <c r="V87" s="111">
        <f t="shared" si="29"/>
        <v>0.82052982592277401</v>
      </c>
      <c r="W87" s="111">
        <f t="shared" si="29"/>
        <v>0.7969175797160758</v>
      </c>
      <c r="X87" s="116">
        <f t="shared" si="29"/>
        <v>0.77176600634519088</v>
      </c>
      <c r="Y87" s="116">
        <f t="shared" si="29"/>
        <v>0.74520327284849974</v>
      </c>
      <c r="Z87" s="116">
        <f t="shared" si="29"/>
        <v>0.71736390581568898</v>
      </c>
      <c r="AA87" s="116">
        <f t="shared" si="29"/>
        <v>0.688423951873537</v>
      </c>
      <c r="AB87" s="116">
        <f t="shared" si="29"/>
        <v>0.65858995576088941</v>
      </c>
      <c r="AC87" s="116">
        <f t="shared" si="29"/>
        <v>0.62809880206932134</v>
      </c>
      <c r="AD87" s="116">
        <f t="shared" si="29"/>
        <v>0.59714274267396572</v>
      </c>
      <c r="AE87" s="116">
        <f t="shared" si="29"/>
        <v>0.56599668784768509</v>
      </c>
      <c r="AF87" s="116">
        <f t="shared" si="29"/>
        <v>0.53494043465166086</v>
      </c>
      <c r="AG87" s="116">
        <f t="shared" si="29"/>
        <v>0.50422557602547757</v>
      </c>
      <c r="AH87" s="116">
        <f t="shared" si="29"/>
        <v>0.47408422750679768</v>
      </c>
      <c r="AI87" s="116">
        <f t="shared" si="29"/>
        <v>0.44471757989849242</v>
      </c>
      <c r="AJ87" s="116">
        <f t="shared" si="29"/>
        <v>0.41628032310200164</v>
      </c>
      <c r="AK87" s="116">
        <f t="shared" si="29"/>
        <v>0.38889812282394143</v>
      </c>
      <c r="AL87" s="116">
        <f t="shared" si="29"/>
        <v>0.36266677071391201</v>
      </c>
      <c r="AM87" s="116">
        <f t="shared" si="29"/>
        <v>0.33763590766927126</v>
      </c>
    </row>
    <row r="88" spans="2:39" x14ac:dyDescent="0.25">
      <c r="B88" s="230"/>
      <c r="C88" s="35" t="s">
        <v>34</v>
      </c>
      <c r="D88" s="3" t="s">
        <v>451</v>
      </c>
      <c r="E88" s="111">
        <f t="shared" si="29"/>
        <v>7.5360400972489787E-5</v>
      </c>
      <c r="F88" s="111">
        <f t="shared" si="29"/>
        <v>2.4123113726003133E-3</v>
      </c>
      <c r="G88" s="111">
        <f t="shared" si="29"/>
        <v>4.9178931033314168E-3</v>
      </c>
      <c r="H88" s="111">
        <f t="shared" si="29"/>
        <v>6.0791121550817931E-3</v>
      </c>
      <c r="I88" s="111">
        <f t="shared" si="29"/>
        <v>8.5695622105211311E-3</v>
      </c>
      <c r="J88" s="110">
        <f t="shared" si="29"/>
        <v>1.3123631187210041E-2</v>
      </c>
      <c r="K88" s="68">
        <f t="shared" si="29"/>
        <v>2.0931476100221252E-2</v>
      </c>
      <c r="L88" s="68">
        <f t="shared" si="29"/>
        <v>2.9327094429986988E-2</v>
      </c>
      <c r="M88" s="68">
        <f t="shared" si="29"/>
        <v>3.8365674291748475E-2</v>
      </c>
      <c r="N88" s="111">
        <f t="shared" si="29"/>
        <v>4.8204184606874624E-2</v>
      </c>
      <c r="O88" s="110">
        <f t="shared" si="29"/>
        <v>5.9288012878858078E-2</v>
      </c>
      <c r="P88" s="68">
        <f t="shared" si="29"/>
        <v>7.1762253188948827E-2</v>
      </c>
      <c r="Q88" s="68">
        <f t="shared" si="29"/>
        <v>8.5721219943523053E-2</v>
      </c>
      <c r="R88" s="68">
        <f t="shared" si="29"/>
        <v>0.10122826927185384</v>
      </c>
      <c r="S88" s="111">
        <f t="shared" si="29"/>
        <v>0.11834248840988565</v>
      </c>
      <c r="T88" s="111">
        <f t="shared" si="29"/>
        <v>0.13708039152775026</v>
      </c>
      <c r="U88" s="111">
        <f t="shared" si="29"/>
        <v>0.15745853530051709</v>
      </c>
      <c r="V88" s="111">
        <f t="shared" si="29"/>
        <v>0.17947017421407638</v>
      </c>
      <c r="W88" s="111">
        <f t="shared" si="29"/>
        <v>0.20308242020225345</v>
      </c>
      <c r="X88" s="116">
        <f t="shared" si="29"/>
        <v>0.22823399362772995</v>
      </c>
      <c r="Y88" s="116">
        <f t="shared" si="29"/>
        <v>0.25479672734006437</v>
      </c>
      <c r="Z88" s="116">
        <f t="shared" si="29"/>
        <v>0.28263609418431107</v>
      </c>
      <c r="AA88" s="116">
        <f t="shared" si="29"/>
        <v>0.31157604785987397</v>
      </c>
      <c r="AB88" s="116">
        <f t="shared" si="29"/>
        <v>0.34141004450430001</v>
      </c>
      <c r="AC88" s="116">
        <f t="shared" si="29"/>
        <v>0.37190119793067861</v>
      </c>
      <c r="AD88" s="116">
        <f t="shared" si="29"/>
        <v>0.40285725732603428</v>
      </c>
      <c r="AE88" s="116">
        <f t="shared" si="29"/>
        <v>0.43400331215231486</v>
      </c>
      <c r="AF88" s="116">
        <f t="shared" si="29"/>
        <v>0.46505956534833914</v>
      </c>
      <c r="AG88" s="116">
        <f t="shared" si="29"/>
        <v>0.49577442423218554</v>
      </c>
      <c r="AH88" s="116">
        <f t="shared" si="29"/>
        <v>0.5259157724932022</v>
      </c>
      <c r="AI88" s="116">
        <f t="shared" si="29"/>
        <v>0.55528242010150775</v>
      </c>
      <c r="AJ88" s="116">
        <f t="shared" si="29"/>
        <v>0.58371967689799842</v>
      </c>
      <c r="AK88" s="116">
        <f t="shared" si="29"/>
        <v>0.61110187742749056</v>
      </c>
      <c r="AL88" s="116">
        <f t="shared" si="29"/>
        <v>0.63733322928608793</v>
      </c>
      <c r="AM88" s="116">
        <f t="shared" si="29"/>
        <v>0.66236409233072868</v>
      </c>
    </row>
    <row r="89" spans="2:39" x14ac:dyDescent="0.25">
      <c r="B89" s="230"/>
      <c r="C89" s="35" t="s">
        <v>35</v>
      </c>
      <c r="D89" s="3" t="s">
        <v>470</v>
      </c>
      <c r="E89" s="111">
        <f t="shared" si="29"/>
        <v>7.0669503868701714E-7</v>
      </c>
      <c r="F89" s="111">
        <f t="shared" si="29"/>
        <v>1.764873777235649E-5</v>
      </c>
      <c r="G89" s="111">
        <f t="shared" si="29"/>
        <v>2.2876109301196968E-5</v>
      </c>
      <c r="H89" s="111">
        <f t="shared" si="29"/>
        <v>2.5234734304836218E-5</v>
      </c>
      <c r="I89" s="111">
        <f t="shared" si="29"/>
        <v>2.8448474533236195E-5</v>
      </c>
      <c r="J89" s="110">
        <f t="shared" si="29"/>
        <v>3.0718637895016383E-5</v>
      </c>
      <c r="K89" s="68">
        <f t="shared" si="29"/>
        <v>3.3280307834687957E-5</v>
      </c>
      <c r="L89" s="68">
        <f t="shared" si="29"/>
        <v>3.6083579387069626E-5</v>
      </c>
      <c r="M89" s="68">
        <f t="shared" si="29"/>
        <v>3.9139241503273914E-5</v>
      </c>
      <c r="N89" s="111">
        <f t="shared" si="29"/>
        <v>4.2435093535589074E-5</v>
      </c>
      <c r="O89" s="110">
        <f t="shared" si="29"/>
        <v>4.5706886997625732E-5</v>
      </c>
      <c r="P89" s="68">
        <f t="shared" si="29"/>
        <v>4.878987999550745E-5</v>
      </c>
      <c r="Q89" s="68">
        <f t="shared" si="29"/>
        <v>5.1603063809802176E-5</v>
      </c>
      <c r="R89" s="68">
        <f t="shared" si="29"/>
        <v>5.4085718459873058E-5</v>
      </c>
      <c r="S89" s="111">
        <f t="shared" si="29"/>
        <v>5.6201863136907406E-5</v>
      </c>
      <c r="T89" s="111">
        <f t="shared" si="29"/>
        <v>5.7932605335189838E-5</v>
      </c>
      <c r="U89" s="111">
        <f t="shared" si="29"/>
        <v>5.9274695343501123E-5</v>
      </c>
      <c r="V89" s="111">
        <f t="shared" si="29"/>
        <v>6.0229300873871826E-5</v>
      </c>
      <c r="W89" s="111">
        <f t="shared" si="29"/>
        <v>6.0802341610108607E-5</v>
      </c>
      <c r="X89" s="116">
        <f t="shared" si="29"/>
        <v>6.1002932812861096E-5</v>
      </c>
      <c r="Y89" s="116">
        <f t="shared" si="29"/>
        <v>6.0853950250194756E-5</v>
      </c>
      <c r="Z89" s="116">
        <f t="shared" si="29"/>
        <v>6.0368939433644024E-5</v>
      </c>
      <c r="AA89" s="116">
        <f t="shared" si="29"/>
        <v>5.9564322829438963E-5</v>
      </c>
      <c r="AB89" s="116">
        <f t="shared" si="29"/>
        <v>5.8463334194248927E-5</v>
      </c>
      <c r="AC89" s="116">
        <f t="shared" si="29"/>
        <v>5.7093596196680651E-5</v>
      </c>
      <c r="AD89" s="116">
        <f t="shared" si="29"/>
        <v>5.5486879264051877E-5</v>
      </c>
      <c r="AE89" s="116">
        <f t="shared" si="29"/>
        <v>5.3677868270200267E-5</v>
      </c>
      <c r="AF89" s="116">
        <f t="shared" si="29"/>
        <v>5.1703127275109732E-5</v>
      </c>
      <c r="AG89" s="116">
        <f t="shared" si="29"/>
        <v>4.9599528087069967E-5</v>
      </c>
      <c r="AH89" s="116">
        <f t="shared" si="29"/>
        <v>4.7403546988584858E-5</v>
      </c>
      <c r="AI89" s="116">
        <f t="shared" si="29"/>
        <v>4.5150257393720819E-5</v>
      </c>
      <c r="AJ89" s="116">
        <f t="shared" si="29"/>
        <v>4.2869036069071137E-5</v>
      </c>
      <c r="AK89" s="116">
        <f t="shared" si="29"/>
        <v>4.0585666979613838E-5</v>
      </c>
      <c r="AL89" s="116">
        <f t="shared" si="29"/>
        <v>3.8322165835408038E-5</v>
      </c>
      <c r="AM89" s="116">
        <f t="shared" si="29"/>
        <v>3.6095528787360422E-5</v>
      </c>
    </row>
    <row r="90" spans="2:39" x14ac:dyDescent="0.25">
      <c r="B90" s="230"/>
      <c r="C90" s="58" t="s">
        <v>52</v>
      </c>
      <c r="D90" s="58" t="s">
        <v>130</v>
      </c>
      <c r="E90" s="59">
        <f>E43</f>
        <v>32001.800439999999</v>
      </c>
      <c r="F90" s="59">
        <f t="shared" ref="F90:AM90" si="30">F43</f>
        <v>33963.92974</v>
      </c>
      <c r="G90" s="59">
        <f t="shared" si="30"/>
        <v>34255.391009999999</v>
      </c>
      <c r="H90" s="59">
        <f t="shared" si="30"/>
        <v>34333.114009999998</v>
      </c>
      <c r="I90" s="59">
        <f t="shared" si="30"/>
        <v>34663.950900000003</v>
      </c>
      <c r="J90" s="59">
        <f t="shared" si="30"/>
        <v>34954.378239999998</v>
      </c>
      <c r="K90" s="59">
        <f t="shared" si="30"/>
        <v>35112.321069999998</v>
      </c>
      <c r="L90" s="59">
        <f t="shared" si="30"/>
        <v>35223.775900000001</v>
      </c>
      <c r="M90" s="59">
        <f t="shared" si="30"/>
        <v>35272.321000000004</v>
      </c>
      <c r="N90" s="59">
        <f t="shared" si="30"/>
        <v>35276.247069999998</v>
      </c>
      <c r="O90" s="59">
        <f t="shared" si="30"/>
        <v>35330.026700000002</v>
      </c>
      <c r="P90" s="59">
        <f t="shared" si="30"/>
        <v>35434.461739999999</v>
      </c>
      <c r="Q90" s="59">
        <f t="shared" si="30"/>
        <v>35579.255579999997</v>
      </c>
      <c r="R90" s="59">
        <f t="shared" si="30"/>
        <v>35751.258300000001</v>
      </c>
      <c r="S90" s="59">
        <f t="shared" si="30"/>
        <v>35941.509039999997</v>
      </c>
      <c r="T90" s="59">
        <f t="shared" si="30"/>
        <v>36138.770729999997</v>
      </c>
      <c r="U90" s="59">
        <f t="shared" si="30"/>
        <v>36337.957799999996</v>
      </c>
      <c r="V90" s="59">
        <f t="shared" si="30"/>
        <v>36536.246279999999</v>
      </c>
      <c r="W90" s="59">
        <f t="shared" si="30"/>
        <v>36732.902580000002</v>
      </c>
      <c r="X90" s="59">
        <f t="shared" si="30"/>
        <v>36929.042229999999</v>
      </c>
      <c r="Y90" s="59">
        <f t="shared" si="30"/>
        <v>37122.669139999998</v>
      </c>
      <c r="Z90" s="59">
        <f t="shared" si="30"/>
        <v>37316.073980000001</v>
      </c>
      <c r="AA90" s="59">
        <f t="shared" si="30"/>
        <v>37510.930350000002</v>
      </c>
      <c r="AB90" s="59">
        <f t="shared" si="30"/>
        <v>37708.884250000003</v>
      </c>
      <c r="AC90" s="59">
        <f t="shared" si="30"/>
        <v>37910.671970000003</v>
      </c>
      <c r="AD90" s="59">
        <f t="shared" si="30"/>
        <v>38123.395819999998</v>
      </c>
      <c r="AE90" s="59">
        <f t="shared" si="30"/>
        <v>38345.833140000002</v>
      </c>
      <c r="AF90" s="59">
        <f t="shared" si="30"/>
        <v>38575.337240000001</v>
      </c>
      <c r="AG90" s="59">
        <f t="shared" si="30"/>
        <v>38810.379699999998</v>
      </c>
      <c r="AH90" s="59">
        <f t="shared" si="30"/>
        <v>39048.869960000004</v>
      </c>
      <c r="AI90" s="59">
        <f t="shared" si="30"/>
        <v>39288.833339999997</v>
      </c>
      <c r="AJ90" s="59">
        <f t="shared" si="30"/>
        <v>39530.063990000002</v>
      </c>
      <c r="AK90" s="59">
        <f t="shared" si="30"/>
        <v>39772.197529999998</v>
      </c>
      <c r="AL90" s="59">
        <f t="shared" si="30"/>
        <v>40014.898860000001</v>
      </c>
      <c r="AM90" s="59">
        <f t="shared" si="30"/>
        <v>40260.537020000003</v>
      </c>
    </row>
    <row r="91" spans="2:39" x14ac:dyDescent="0.25">
      <c r="B91" s="230"/>
      <c r="C91" s="60" t="s">
        <v>45</v>
      </c>
      <c r="D91" s="3" t="s">
        <v>451</v>
      </c>
      <c r="E91" s="128">
        <f t="shared" ref="E91:AM98" si="31">E49/E$48</f>
        <v>7.5360400972489787E-5</v>
      </c>
      <c r="F91" s="128">
        <f t="shared" si="31"/>
        <v>2.4123113726003133E-3</v>
      </c>
      <c r="G91" s="128">
        <f t="shared" si="31"/>
        <v>4.9178931033314168E-3</v>
      </c>
      <c r="H91" s="128">
        <f t="shared" si="31"/>
        <v>6.0791121550817931E-3</v>
      </c>
      <c r="I91" s="128">
        <f t="shared" si="31"/>
        <v>8.5695622105211311E-3</v>
      </c>
      <c r="J91" s="127">
        <f t="shared" si="31"/>
        <v>1.3123631187210041E-2</v>
      </c>
      <c r="K91" s="71">
        <f t="shared" si="31"/>
        <v>2.0931476100221252E-2</v>
      </c>
      <c r="L91" s="71">
        <f t="shared" si="31"/>
        <v>2.9327094429986988E-2</v>
      </c>
      <c r="M91" s="71">
        <f t="shared" si="31"/>
        <v>3.8365674291748475E-2</v>
      </c>
      <c r="N91" s="128">
        <f t="shared" si="31"/>
        <v>4.8204184606874624E-2</v>
      </c>
      <c r="O91" s="127">
        <f t="shared" si="31"/>
        <v>5.9288012878858078E-2</v>
      </c>
      <c r="P91" s="71">
        <f t="shared" si="31"/>
        <v>7.1762253188948827E-2</v>
      </c>
      <c r="Q91" s="71">
        <f t="shared" si="31"/>
        <v>8.5721219943523053E-2</v>
      </c>
      <c r="R91" s="71">
        <f t="shared" si="31"/>
        <v>0.10122826927185384</v>
      </c>
      <c r="S91" s="128">
        <f t="shared" si="31"/>
        <v>0.11834248840988565</v>
      </c>
      <c r="T91" s="128">
        <f t="shared" si="31"/>
        <v>0.13708039152775026</v>
      </c>
      <c r="U91" s="128">
        <f t="shared" si="31"/>
        <v>0.15745853530051709</v>
      </c>
      <c r="V91" s="128">
        <f t="shared" si="31"/>
        <v>0.17947017421407638</v>
      </c>
      <c r="W91" s="128">
        <f t="shared" si="31"/>
        <v>0.20308242020225345</v>
      </c>
      <c r="X91" s="120">
        <f t="shared" si="31"/>
        <v>0.22823399362772995</v>
      </c>
      <c r="Y91" s="120">
        <f t="shared" si="31"/>
        <v>0.25479672734006437</v>
      </c>
      <c r="Z91" s="120">
        <f t="shared" si="31"/>
        <v>0.28263609418431107</v>
      </c>
      <c r="AA91" s="120">
        <f t="shared" si="31"/>
        <v>0.31157604785987397</v>
      </c>
      <c r="AB91" s="120">
        <f t="shared" si="31"/>
        <v>0.34141004450430001</v>
      </c>
      <c r="AC91" s="120">
        <f t="shared" si="31"/>
        <v>0.37190119793067861</v>
      </c>
      <c r="AD91" s="120">
        <f t="shared" si="31"/>
        <v>0.40285725732603428</v>
      </c>
      <c r="AE91" s="120">
        <f t="shared" si="31"/>
        <v>0.43400331215231486</v>
      </c>
      <c r="AF91" s="120">
        <f t="shared" si="31"/>
        <v>0.46505956534833914</v>
      </c>
      <c r="AG91" s="120">
        <f t="shared" si="31"/>
        <v>0.49577442423218554</v>
      </c>
      <c r="AH91" s="120">
        <f t="shared" si="31"/>
        <v>0.5259157724932022</v>
      </c>
      <c r="AI91" s="120">
        <f t="shared" si="31"/>
        <v>0.55528242010150775</v>
      </c>
      <c r="AJ91" s="120">
        <f t="shared" si="31"/>
        <v>0.58371967689799842</v>
      </c>
      <c r="AK91" s="120">
        <f t="shared" si="31"/>
        <v>0.61110187742749056</v>
      </c>
      <c r="AL91" s="120">
        <f t="shared" si="31"/>
        <v>0.63733322928608793</v>
      </c>
      <c r="AM91" s="120">
        <f t="shared" si="31"/>
        <v>0.66236409233072868</v>
      </c>
    </row>
    <row r="92" spans="2:39" x14ac:dyDescent="0.25">
      <c r="B92" s="230"/>
      <c r="C92" s="62" t="s">
        <v>27</v>
      </c>
      <c r="D92" s="63" t="s">
        <v>471</v>
      </c>
      <c r="E92" s="111">
        <f t="shared" si="31"/>
        <v>2.2444105679199093E-7</v>
      </c>
      <c r="F92" s="111">
        <f t="shared" si="31"/>
        <v>4.1269510881987824E-5</v>
      </c>
      <c r="G92" s="111">
        <f t="shared" si="31"/>
        <v>1.1162446914950572E-4</v>
      </c>
      <c r="H92" s="111">
        <f t="shared" si="31"/>
        <v>1.4993575533231977E-4</v>
      </c>
      <c r="I92" s="111">
        <f t="shared" si="31"/>
        <v>2.3583305554474457E-4</v>
      </c>
      <c r="J92" s="110">
        <f t="shared" si="31"/>
        <v>4.02643968471287E-4</v>
      </c>
      <c r="K92" s="68">
        <f t="shared" si="31"/>
        <v>7.0844980456884394E-4</v>
      </c>
      <c r="L92" s="68">
        <f t="shared" si="31"/>
        <v>1.0653699684706431E-3</v>
      </c>
      <c r="M92" s="68">
        <f t="shared" si="31"/>
        <v>1.482043188765491E-3</v>
      </c>
      <c r="N92" s="111">
        <f t="shared" si="31"/>
        <v>1.9725411374379516E-3</v>
      </c>
      <c r="O92" s="110">
        <f t="shared" si="31"/>
        <v>2.5669543901023998E-3</v>
      </c>
      <c r="P92" s="68">
        <f t="shared" si="31"/>
        <v>3.2823523143489975E-3</v>
      </c>
      <c r="Q92" s="68">
        <f t="shared" si="31"/>
        <v>4.1334905692256762E-3</v>
      </c>
      <c r="R92" s="68">
        <f t="shared" si="31"/>
        <v>5.1335231688894147E-3</v>
      </c>
      <c r="S92" s="111">
        <f t="shared" si="31"/>
        <v>6.2955506166471201E-3</v>
      </c>
      <c r="T92" s="111">
        <f t="shared" si="31"/>
        <v>7.6302671045501832E-3</v>
      </c>
      <c r="U92" s="111">
        <f t="shared" si="31"/>
        <v>9.1486468262671605E-3</v>
      </c>
      <c r="V92" s="111">
        <f t="shared" si="31"/>
        <v>1.0860442489331721E-2</v>
      </c>
      <c r="W92" s="111">
        <f t="shared" si="31"/>
        <v>1.277383955646012E-2</v>
      </c>
      <c r="X92" s="116">
        <f t="shared" si="31"/>
        <v>1.489514947000563E-2</v>
      </c>
      <c r="Y92" s="116">
        <f t="shared" si="31"/>
        <v>1.7225108353294449E-2</v>
      </c>
      <c r="Z92" s="116">
        <f t="shared" si="31"/>
        <v>1.9763480067470914E-2</v>
      </c>
      <c r="AA92" s="116">
        <f t="shared" si="31"/>
        <v>2.2506015756551343E-2</v>
      </c>
      <c r="AB92" s="116">
        <f t="shared" si="31"/>
        <v>2.5444815991870668E-2</v>
      </c>
      <c r="AC92" s="116">
        <f t="shared" si="31"/>
        <v>2.8567888162389646E-2</v>
      </c>
      <c r="AD92" s="116">
        <f t="shared" si="31"/>
        <v>3.1866637556003531E-2</v>
      </c>
      <c r="AE92" s="116">
        <f t="shared" si="31"/>
        <v>3.5322272358899648E-2</v>
      </c>
      <c r="AF92" s="116">
        <f t="shared" si="31"/>
        <v>3.8913349082622305E-2</v>
      </c>
      <c r="AG92" s="116">
        <f t="shared" si="31"/>
        <v>4.2619419850715864E-2</v>
      </c>
      <c r="AH92" s="116">
        <f t="shared" si="31"/>
        <v>4.6419913427886553E-2</v>
      </c>
      <c r="AI92" s="116">
        <f t="shared" si="31"/>
        <v>5.0295649043571221E-2</v>
      </c>
      <c r="AJ92" s="116">
        <f t="shared" si="31"/>
        <v>5.423103250079004E-2</v>
      </c>
      <c r="AK92" s="116">
        <f t="shared" si="31"/>
        <v>5.8212050396602773E-2</v>
      </c>
      <c r="AL92" s="116">
        <f t="shared" si="31"/>
        <v>6.2226671163451742E-2</v>
      </c>
      <c r="AM92" s="116">
        <f t="shared" si="31"/>
        <v>6.6268141025407512E-2</v>
      </c>
    </row>
    <row r="93" spans="2:39" x14ac:dyDescent="0.25">
      <c r="B93" s="230"/>
      <c r="C93" s="35" t="s">
        <v>28</v>
      </c>
      <c r="D93" s="54" t="s">
        <v>472</v>
      </c>
      <c r="E93" s="111">
        <f t="shared" si="31"/>
        <v>5.1448795922808401E-7</v>
      </c>
      <c r="F93" s="111">
        <f t="shared" si="31"/>
        <v>3.6366096516368544E-5</v>
      </c>
      <c r="G93" s="111">
        <f t="shared" si="31"/>
        <v>8.9383787711141941E-5</v>
      </c>
      <c r="H93" s="111">
        <f t="shared" si="31"/>
        <v>1.1698161436303691E-4</v>
      </c>
      <c r="I93" s="111">
        <f t="shared" si="31"/>
        <v>1.780520208098956E-4</v>
      </c>
      <c r="J93" s="110">
        <f t="shared" si="31"/>
        <v>2.9466204403011008E-4</v>
      </c>
      <c r="K93" s="68">
        <f t="shared" si="31"/>
        <v>5.0453796502607565E-4</v>
      </c>
      <c r="L93" s="68">
        <f t="shared" si="31"/>
        <v>7.4420696249092363E-4</v>
      </c>
      <c r="M93" s="68">
        <f t="shared" si="31"/>
        <v>1.0180777374984764E-3</v>
      </c>
      <c r="N93" s="111">
        <f t="shared" si="31"/>
        <v>1.3338855359706495E-3</v>
      </c>
      <c r="O93" s="110">
        <f t="shared" si="31"/>
        <v>1.7092780651648926E-3</v>
      </c>
      <c r="P93" s="68">
        <f t="shared" si="31"/>
        <v>2.1530446557871149E-3</v>
      </c>
      <c r="Q93" s="68">
        <f t="shared" si="31"/>
        <v>2.6723043973254489E-3</v>
      </c>
      <c r="R93" s="68">
        <f t="shared" si="31"/>
        <v>3.2730239147974265E-3</v>
      </c>
      <c r="S93" s="111">
        <f t="shared" si="31"/>
        <v>3.9609809187911606E-3</v>
      </c>
      <c r="T93" s="111">
        <f t="shared" si="31"/>
        <v>4.7403343151843844E-3</v>
      </c>
      <c r="U93" s="111">
        <f t="shared" si="31"/>
        <v>5.6152454527865631E-3</v>
      </c>
      <c r="V93" s="111">
        <f t="shared" si="31"/>
        <v>6.5889705158840971E-3</v>
      </c>
      <c r="W93" s="111">
        <f t="shared" si="31"/>
        <v>7.6636756103579335E-3</v>
      </c>
      <c r="X93" s="116">
        <f t="shared" si="31"/>
        <v>8.8402756336526857E-3</v>
      </c>
      <c r="Y93" s="116">
        <f t="shared" si="31"/>
        <v>1.0116448903059669E-2</v>
      </c>
      <c r="Z93" s="116">
        <f t="shared" si="31"/>
        <v>1.1489275686659467E-2</v>
      </c>
      <c r="AA93" s="116">
        <f t="shared" si="31"/>
        <v>1.2953567620590887E-2</v>
      </c>
      <c r="AB93" s="116">
        <f t="shared" si="31"/>
        <v>1.4502175163138111E-2</v>
      </c>
      <c r="AC93" s="116">
        <f t="shared" si="31"/>
        <v>1.6125839195986164E-2</v>
      </c>
      <c r="AD93" s="116">
        <f t="shared" si="31"/>
        <v>1.7817124969850075E-2</v>
      </c>
      <c r="AE93" s="116">
        <f t="shared" si="31"/>
        <v>1.956346385697541E-2</v>
      </c>
      <c r="AF93" s="116">
        <f t="shared" si="31"/>
        <v>2.1351173102537469E-2</v>
      </c>
      <c r="AG93" s="116">
        <f t="shared" si="31"/>
        <v>2.3167320254277236E-2</v>
      </c>
      <c r="AH93" s="116">
        <f t="shared" si="31"/>
        <v>2.4999203160039406E-2</v>
      </c>
      <c r="AI93" s="116">
        <f t="shared" si="31"/>
        <v>2.6835089499249565E-2</v>
      </c>
      <c r="AJ93" s="116">
        <f t="shared" si="31"/>
        <v>2.8665253445748339E-2</v>
      </c>
      <c r="AK93" s="116">
        <f t="shared" si="31"/>
        <v>3.0480995225007877E-2</v>
      </c>
      <c r="AL93" s="116">
        <f t="shared" si="31"/>
        <v>3.2274802555879806E-2</v>
      </c>
      <c r="AM93" s="116">
        <f t="shared" si="31"/>
        <v>3.4041707598663318E-2</v>
      </c>
    </row>
    <row r="94" spans="2:39" x14ac:dyDescent="0.25">
      <c r="B94" s="230"/>
      <c r="C94" s="35" t="s">
        <v>29</v>
      </c>
      <c r="D94" s="54" t="s">
        <v>473</v>
      </c>
      <c r="E94" s="111">
        <f t="shared" si="31"/>
        <v>2.1062929920576682E-6</v>
      </c>
      <c r="F94" s="111">
        <f t="shared" si="31"/>
        <v>7.0856137126139274E-5</v>
      </c>
      <c r="G94" s="111">
        <f t="shared" si="31"/>
        <v>1.4582020609666367E-4</v>
      </c>
      <c r="H94" s="111">
        <f t="shared" si="31"/>
        <v>1.806327346302952E-4</v>
      </c>
      <c r="I94" s="111">
        <f t="shared" si="31"/>
        <v>2.5519220701411733E-4</v>
      </c>
      <c r="J94" s="110">
        <f t="shared" si="31"/>
        <v>3.9130866485697214E-4</v>
      </c>
      <c r="K94" s="68">
        <f t="shared" si="31"/>
        <v>6.2409249665704321E-4</v>
      </c>
      <c r="L94" s="68">
        <f t="shared" si="31"/>
        <v>8.734099441053962E-4</v>
      </c>
      <c r="M94" s="68">
        <f t="shared" si="31"/>
        <v>1.1402490774565131E-3</v>
      </c>
      <c r="N94" s="111">
        <f t="shared" si="31"/>
        <v>1.4284041357917614E-3</v>
      </c>
      <c r="O94" s="110">
        <f t="shared" si="31"/>
        <v>1.7498400591358738E-3</v>
      </c>
      <c r="P94" s="68">
        <f t="shared" si="31"/>
        <v>2.1074043186524215E-3</v>
      </c>
      <c r="Q94" s="68">
        <f t="shared" si="31"/>
        <v>2.5022587161729485E-3</v>
      </c>
      <c r="R94" s="68">
        <f t="shared" si="31"/>
        <v>2.9344996424923034E-3</v>
      </c>
      <c r="S94" s="111">
        <f t="shared" si="31"/>
        <v>3.403932966861316E-3</v>
      </c>
      <c r="T94" s="111">
        <f t="shared" si="31"/>
        <v>3.908999164787031E-3</v>
      </c>
      <c r="U94" s="111">
        <f t="shared" si="31"/>
        <v>4.4479683473021151E-3</v>
      </c>
      <c r="V94" s="111">
        <f t="shared" si="31"/>
        <v>5.0182860328584367E-3</v>
      </c>
      <c r="W94" s="111">
        <f t="shared" si="31"/>
        <v>5.6165119690903551E-3</v>
      </c>
      <c r="X94" s="116">
        <f t="shared" si="31"/>
        <v>6.2382763697253893E-3</v>
      </c>
      <c r="Y94" s="116">
        <f t="shared" si="31"/>
        <v>6.8774037027661862E-3</v>
      </c>
      <c r="Z94" s="116">
        <f t="shared" si="31"/>
        <v>7.5275047838781238E-3</v>
      </c>
      <c r="AA94" s="116">
        <f t="shared" si="31"/>
        <v>8.1811289919126191E-3</v>
      </c>
      <c r="AB94" s="116">
        <f t="shared" si="31"/>
        <v>8.8301561640609927E-3</v>
      </c>
      <c r="AC94" s="116">
        <f t="shared" si="31"/>
        <v>9.4659101791700565E-3</v>
      </c>
      <c r="AD94" s="116">
        <f t="shared" si="31"/>
        <v>1.0080776358814932E-2</v>
      </c>
      <c r="AE94" s="116">
        <f t="shared" si="31"/>
        <v>1.066569141181007E-2</v>
      </c>
      <c r="AF94" s="116">
        <f t="shared" si="31"/>
        <v>1.1211889806928879E-2</v>
      </c>
      <c r="AG94" s="116">
        <f t="shared" si="31"/>
        <v>1.1711552937988907E-2</v>
      </c>
      <c r="AH94" s="116">
        <f t="shared" si="31"/>
        <v>1.2157705246945896E-2</v>
      </c>
      <c r="AI94" s="116">
        <f t="shared" si="31"/>
        <v>1.2544391604477205E-2</v>
      </c>
      <c r="AJ94" s="116">
        <f t="shared" si="31"/>
        <v>1.2866868764206115E-2</v>
      </c>
      <c r="AK94" s="116">
        <f t="shared" si="31"/>
        <v>1.31213187404684E-2</v>
      </c>
      <c r="AL94" s="116">
        <f t="shared" si="31"/>
        <v>1.3304806456282018E-2</v>
      </c>
      <c r="AM94" s="116">
        <f t="shared" si="31"/>
        <v>1.3415181164416569E-2</v>
      </c>
    </row>
    <row r="95" spans="2:39" x14ac:dyDescent="0.25">
      <c r="B95" s="230"/>
      <c r="C95" s="35" t="s">
        <v>30</v>
      </c>
      <c r="D95" s="54" t="s">
        <v>474</v>
      </c>
      <c r="E95" s="111">
        <f t="shared" si="31"/>
        <v>4.9480620659729355E-5</v>
      </c>
      <c r="F95" s="111">
        <f t="shared" si="31"/>
        <v>1.5702165638150915E-3</v>
      </c>
      <c r="G95" s="111">
        <f t="shared" si="31"/>
        <v>3.1857117546298885E-3</v>
      </c>
      <c r="H95" s="111">
        <f t="shared" si="31"/>
        <v>3.9311327326932441E-3</v>
      </c>
      <c r="I95" s="111">
        <f t="shared" si="31"/>
        <v>5.5276531475816279E-3</v>
      </c>
      <c r="J95" s="110">
        <f t="shared" si="31"/>
        <v>8.4414315675723495E-3</v>
      </c>
      <c r="K95" s="68">
        <f t="shared" si="31"/>
        <v>1.3425570609821268E-2</v>
      </c>
      <c r="L95" s="68">
        <f t="shared" si="31"/>
        <v>1.8768663327772307E-2</v>
      </c>
      <c r="M95" s="68">
        <f t="shared" si="31"/>
        <v>2.4502171252070423E-2</v>
      </c>
      <c r="N95" s="111">
        <f t="shared" si="31"/>
        <v>3.0721689664138074E-2</v>
      </c>
      <c r="O95" s="110">
        <f t="shared" si="31"/>
        <v>3.7704192960601408E-2</v>
      </c>
      <c r="P95" s="68">
        <f t="shared" si="31"/>
        <v>4.5535697503726213E-2</v>
      </c>
      <c r="Q95" s="68">
        <f t="shared" si="31"/>
        <v>5.4270001789621485E-2</v>
      </c>
      <c r="R95" s="68">
        <f t="shared" si="31"/>
        <v>6.3941379791938674E-2</v>
      </c>
      <c r="S95" s="111">
        <f t="shared" si="31"/>
        <v>7.4581328875667041E-2</v>
      </c>
      <c r="T95" s="111">
        <f t="shared" si="31"/>
        <v>8.6194614456383878E-2</v>
      </c>
      <c r="U95" s="111">
        <f t="shared" si="31"/>
        <v>9.8785886255831373E-2</v>
      </c>
      <c r="V95" s="111">
        <f t="shared" si="31"/>
        <v>0.11234511877721008</v>
      </c>
      <c r="W95" s="111">
        <f t="shared" si="31"/>
        <v>0.12684593633330024</v>
      </c>
      <c r="X95" s="116">
        <f t="shared" si="31"/>
        <v>0.14224430661601808</v>
      </c>
      <c r="Y95" s="116">
        <f t="shared" si="31"/>
        <v>0.15845523668614095</v>
      </c>
      <c r="Z95" s="116">
        <f t="shared" si="31"/>
        <v>0.17539011991207334</v>
      </c>
      <c r="AA95" s="116">
        <f t="shared" si="31"/>
        <v>0.19293525499028311</v>
      </c>
      <c r="AB95" s="116">
        <f t="shared" si="31"/>
        <v>0.21095892050956133</v>
      </c>
      <c r="AC95" s="116">
        <f t="shared" si="31"/>
        <v>0.2293117305037313</v>
      </c>
      <c r="AD95" s="116">
        <f t="shared" si="31"/>
        <v>0.24787187134684793</v>
      </c>
      <c r="AE95" s="116">
        <f t="shared" si="31"/>
        <v>0.26646879864871803</v>
      </c>
      <c r="AF95" s="116">
        <f t="shared" si="31"/>
        <v>0.28493028490241656</v>
      </c>
      <c r="AG95" s="116">
        <f t="shared" si="31"/>
        <v>0.3031021896959179</v>
      </c>
      <c r="AH95" s="116">
        <f t="shared" si="31"/>
        <v>0.32084333177461299</v>
      </c>
      <c r="AI95" s="116">
        <f t="shared" si="31"/>
        <v>0.33803218474493907</v>
      </c>
      <c r="AJ95" s="116">
        <f t="shared" si="31"/>
        <v>0.35457591173001285</v>
      </c>
      <c r="AK95" s="116">
        <f t="shared" si="31"/>
        <v>0.37039996592815877</v>
      </c>
      <c r="AL95" s="116">
        <f t="shared" si="31"/>
        <v>0.38544842219801129</v>
      </c>
      <c r="AM95" s="116">
        <f t="shared" si="31"/>
        <v>0.39969286877634397</v>
      </c>
    </row>
    <row r="96" spans="2:39" x14ac:dyDescent="0.25">
      <c r="B96" s="230"/>
      <c r="C96" s="35" t="s">
        <v>31</v>
      </c>
      <c r="D96" s="54" t="s">
        <v>475</v>
      </c>
      <c r="E96" s="111">
        <f t="shared" si="31"/>
        <v>1.950220135801834E-5</v>
      </c>
      <c r="F96" s="111">
        <f t="shared" si="31"/>
        <v>6.0110677110357261E-4</v>
      </c>
      <c r="G96" s="111">
        <f t="shared" si="31"/>
        <v>1.2055164592324997E-3</v>
      </c>
      <c r="H96" s="111">
        <f t="shared" si="31"/>
        <v>1.4815648978180177E-3</v>
      </c>
      <c r="I96" s="111">
        <f t="shared" si="31"/>
        <v>2.0710132340973283E-3</v>
      </c>
      <c r="J96" s="110">
        <f t="shared" si="31"/>
        <v>3.1421317880663872E-3</v>
      </c>
      <c r="K96" s="68">
        <f t="shared" si="31"/>
        <v>4.9648952728718028E-3</v>
      </c>
      <c r="L96" s="68">
        <f t="shared" si="31"/>
        <v>6.9056560089005101E-3</v>
      </c>
      <c r="M96" s="68">
        <f t="shared" si="31"/>
        <v>8.973158678727151E-3</v>
      </c>
      <c r="N96" s="111">
        <f t="shared" si="31"/>
        <v>1.1199060688515583E-2</v>
      </c>
      <c r="O96" s="110">
        <f t="shared" si="31"/>
        <v>1.3679331595297096E-2</v>
      </c>
      <c r="P96" s="68">
        <f t="shared" si="31"/>
        <v>1.644088438748216E-2</v>
      </c>
      <c r="Q96" s="68">
        <f t="shared" si="31"/>
        <v>1.94991752607096E-2</v>
      </c>
      <c r="R96" s="68">
        <f t="shared" si="31"/>
        <v>2.2862861196133059E-2</v>
      </c>
      <c r="S96" s="111">
        <f t="shared" si="31"/>
        <v>2.6539693701742247E-2</v>
      </c>
      <c r="T96" s="111">
        <f t="shared" si="31"/>
        <v>3.0528137280667271E-2</v>
      </c>
      <c r="U96" s="111">
        <f t="shared" si="31"/>
        <v>3.4826656934474183E-2</v>
      </c>
      <c r="V96" s="111">
        <f t="shared" si="31"/>
        <v>3.942866012999735E-2</v>
      </c>
      <c r="W96" s="111">
        <f t="shared" si="31"/>
        <v>4.4321987908639698E-2</v>
      </c>
      <c r="X96" s="116">
        <f t="shared" si="31"/>
        <v>4.9488533079673103E-2</v>
      </c>
      <c r="Y96" s="116">
        <f t="shared" si="31"/>
        <v>5.4896597475641538E-2</v>
      </c>
      <c r="Z96" s="116">
        <f t="shared" si="31"/>
        <v>6.0513603446339825E-2</v>
      </c>
      <c r="AA96" s="116">
        <f t="shared" si="31"/>
        <v>6.6298909619019894E-2</v>
      </c>
      <c r="AB96" s="116">
        <f t="shared" si="31"/>
        <v>7.2206375292050706E-2</v>
      </c>
      <c r="AC96" s="116">
        <f t="shared" si="31"/>
        <v>7.8184617601754422E-2</v>
      </c>
      <c r="AD96" s="116">
        <f t="shared" si="31"/>
        <v>8.4191796847125674E-2</v>
      </c>
      <c r="AE96" s="116">
        <f t="shared" si="31"/>
        <v>9.0170918816030704E-2</v>
      </c>
      <c r="AF96" s="116">
        <f t="shared" si="31"/>
        <v>9.6065259985786702E-2</v>
      </c>
      <c r="AG96" s="116">
        <f t="shared" si="31"/>
        <v>0.1018247066260988</v>
      </c>
      <c r="AH96" s="116">
        <f t="shared" si="31"/>
        <v>0.10740412276452979</v>
      </c>
      <c r="AI96" s="116">
        <f t="shared" si="31"/>
        <v>0.11276540518930055</v>
      </c>
      <c r="AJ96" s="116">
        <f t="shared" si="31"/>
        <v>0.11788023328722164</v>
      </c>
      <c r="AK96" s="116">
        <f t="shared" si="31"/>
        <v>0.12272671331067887</v>
      </c>
      <c r="AL96" s="116">
        <f t="shared" si="31"/>
        <v>0.12728937323621664</v>
      </c>
      <c r="AM96" s="116">
        <f t="shared" si="31"/>
        <v>0.13156163332766194</v>
      </c>
    </row>
    <row r="97" spans="2:40" x14ac:dyDescent="0.25">
      <c r="B97" s="230"/>
      <c r="C97" s="35" t="s">
        <v>32</v>
      </c>
      <c r="D97" s="54" t="s">
        <v>476</v>
      </c>
      <c r="E97" s="111">
        <f t="shared" si="31"/>
        <v>2.6587632861321598E-7</v>
      </c>
      <c r="F97" s="111">
        <f t="shared" si="31"/>
        <v>2.5995687712195788E-7</v>
      </c>
      <c r="G97" s="111">
        <f t="shared" si="31"/>
        <v>2.0213242371043657E-7</v>
      </c>
      <c r="H97" s="111">
        <f t="shared" si="31"/>
        <v>1.8598029815006578E-7</v>
      </c>
      <c r="I97" s="111">
        <f t="shared" si="31"/>
        <v>1.6987023888266584E-7</v>
      </c>
      <c r="J97" s="110">
        <f t="shared" si="31"/>
        <v>1.5534919238775165E-7</v>
      </c>
      <c r="K97" s="68">
        <f t="shared" si="31"/>
        <v>1.4261534747352437E-7</v>
      </c>
      <c r="L97" s="68">
        <f t="shared" si="31"/>
        <v>1.31100732161994E-7</v>
      </c>
      <c r="M97" s="68">
        <f t="shared" si="31"/>
        <v>1.2073194871412064E-7</v>
      </c>
      <c r="N97" s="111">
        <f t="shared" si="31"/>
        <v>1.1132407515480076E-7</v>
      </c>
      <c r="O97" s="110">
        <f t="shared" si="31"/>
        <v>1.0250445211240103E-7</v>
      </c>
      <c r="P97" s="68">
        <f t="shared" si="31"/>
        <v>9.4248853686693536E-8</v>
      </c>
      <c r="Q97" s="68">
        <f t="shared" si="31"/>
        <v>8.6560604762377665E-8</v>
      </c>
      <c r="R97" s="68">
        <f t="shared" si="31"/>
        <v>7.9440328398175565E-8</v>
      </c>
      <c r="S97" s="111">
        <f t="shared" si="31"/>
        <v>7.2870420857543387E-8</v>
      </c>
      <c r="T97" s="111">
        <f t="shared" si="31"/>
        <v>6.683276550950908E-8</v>
      </c>
      <c r="U97" s="111">
        <f t="shared" si="31"/>
        <v>6.1293936556885979E-8</v>
      </c>
      <c r="V97" s="111">
        <f t="shared" si="31"/>
        <v>5.6217214933881818E-8</v>
      </c>
      <c r="W97" s="111">
        <f t="shared" si="31"/>
        <v>5.156478706997948E-8</v>
      </c>
      <c r="X97" s="116">
        <f t="shared" si="31"/>
        <v>4.7299402435653147E-8</v>
      </c>
      <c r="Y97" s="116">
        <f t="shared" si="31"/>
        <v>4.3391006824570159E-8</v>
      </c>
      <c r="Z97" s="116">
        <f t="shared" si="31"/>
        <v>3.9806885386606795E-8</v>
      </c>
      <c r="AA97" s="116">
        <f t="shared" si="31"/>
        <v>3.6518382434628149E-8</v>
      </c>
      <c r="AB97" s="116">
        <f t="shared" si="31"/>
        <v>3.3499699212129299E-8</v>
      </c>
      <c r="AC97" s="116">
        <f t="shared" si="31"/>
        <v>3.0728285452757166E-8</v>
      </c>
      <c r="AD97" s="116">
        <f t="shared" si="31"/>
        <v>2.8178862530300166E-8</v>
      </c>
      <c r="AE97" s="116">
        <f t="shared" si="31"/>
        <v>2.5835214934125174E-8</v>
      </c>
      <c r="AF97" s="116">
        <f t="shared" si="31"/>
        <v>2.3682947301694154E-8</v>
      </c>
      <c r="AG97" s="116">
        <f t="shared" si="31"/>
        <v>2.1707650002713062E-8</v>
      </c>
      <c r="AH97" s="116">
        <f t="shared" si="31"/>
        <v>1.9896077089960428E-8</v>
      </c>
      <c r="AI97" s="116">
        <f t="shared" si="31"/>
        <v>1.8235682205166749E-8</v>
      </c>
      <c r="AJ97" s="116">
        <f t="shared" si="31"/>
        <v>1.6713940563494644E-8</v>
      </c>
      <c r="AK97" s="116">
        <f t="shared" si="31"/>
        <v>1.5319408804112918E-8</v>
      </c>
      <c r="AL97" s="116">
        <f t="shared" si="31"/>
        <v>1.4041551447270107E-8</v>
      </c>
      <c r="AM97" s="116">
        <f t="shared" si="31"/>
        <v>1.2869820135349998E-8</v>
      </c>
    </row>
    <row r="98" spans="2:40" x14ac:dyDescent="0.25">
      <c r="B98" s="230"/>
      <c r="C98" s="35" t="s">
        <v>33</v>
      </c>
      <c r="D98" s="54" t="s">
        <v>477</v>
      </c>
      <c r="E98" s="111">
        <f t="shared" si="31"/>
        <v>3.2664806093016185E-6</v>
      </c>
      <c r="F98" s="111">
        <f t="shared" si="31"/>
        <v>9.2236336077169135E-5</v>
      </c>
      <c r="G98" s="111">
        <f t="shared" si="31"/>
        <v>1.7963429333513249E-4</v>
      </c>
      <c r="H98" s="111">
        <f t="shared" si="31"/>
        <v>2.1867843825099047E-4</v>
      </c>
      <c r="I98" s="111">
        <f t="shared" si="31"/>
        <v>3.0164867444466636E-4</v>
      </c>
      <c r="J98" s="110">
        <f t="shared" si="31"/>
        <v>4.5129780657772044E-4</v>
      </c>
      <c r="K98" s="68">
        <f t="shared" si="31"/>
        <v>7.0378733495672044E-4</v>
      </c>
      <c r="L98" s="68">
        <f t="shared" si="31"/>
        <v>9.6965710481936159E-4</v>
      </c>
      <c r="M98" s="68">
        <f t="shared" si="31"/>
        <v>1.2498536163809575E-3</v>
      </c>
      <c r="N98" s="111">
        <f t="shared" si="31"/>
        <v>1.5484921191192917E-3</v>
      </c>
      <c r="O98" s="110">
        <f t="shared" ref="O98:AM106" si="32">O56/O$48</f>
        <v>1.8783133175497996E-3</v>
      </c>
      <c r="P98" s="68">
        <f t="shared" si="32"/>
        <v>2.2427757851416429E-3</v>
      </c>
      <c r="Q98" s="68">
        <f t="shared" si="32"/>
        <v>2.6439026459811024E-3</v>
      </c>
      <c r="R98" s="68">
        <f t="shared" si="32"/>
        <v>3.0829021058539916E-3</v>
      </c>
      <c r="S98" s="111">
        <f t="shared" si="32"/>
        <v>3.5609284562193224E-3</v>
      </c>
      <c r="T98" s="111">
        <f t="shared" si="32"/>
        <v>4.0779723749059579E-3</v>
      </c>
      <c r="U98" s="111">
        <f t="shared" si="32"/>
        <v>4.6340701925742236E-3</v>
      </c>
      <c r="V98" s="111">
        <f t="shared" si="32"/>
        <v>5.2286400561234667E-3</v>
      </c>
      <c r="W98" s="111">
        <f t="shared" si="32"/>
        <v>5.8604172548348613E-3</v>
      </c>
      <c r="X98" s="116">
        <f t="shared" si="32"/>
        <v>6.5274051733780914E-3</v>
      </c>
      <c r="Y98" s="116">
        <f t="shared" si="32"/>
        <v>7.2258888144162148E-3</v>
      </c>
      <c r="Z98" s="116">
        <f t="shared" si="32"/>
        <v>7.9520705516620376E-3</v>
      </c>
      <c r="AA98" s="116">
        <f t="shared" si="32"/>
        <v>8.7011343854871883E-3</v>
      </c>
      <c r="AB98" s="116">
        <f t="shared" si="32"/>
        <v>9.467567810628073E-3</v>
      </c>
      <c r="AC98" s="116">
        <f t="shared" si="32"/>
        <v>1.0245181552238256E-2</v>
      </c>
      <c r="AD98" s="116">
        <f t="shared" si="32"/>
        <v>1.1029021997023139E-2</v>
      </c>
      <c r="AE98" s="116">
        <f t="shared" si="32"/>
        <v>1.1812141231781304E-2</v>
      </c>
      <c r="AF98" s="116">
        <f t="shared" si="32"/>
        <v>1.25875848234062E-2</v>
      </c>
      <c r="AG98" s="116">
        <f t="shared" si="32"/>
        <v>1.3349213030245102E-2</v>
      </c>
      <c r="AH98" s="116">
        <f t="shared" si="32"/>
        <v>1.409147618007023E-2</v>
      </c>
      <c r="AI98" s="116">
        <f t="shared" si="32"/>
        <v>1.4809681823960214E-2</v>
      </c>
      <c r="AJ98" s="116">
        <f t="shared" si="32"/>
        <v>1.5500360451098779E-2</v>
      </c>
      <c r="AK98" s="116">
        <f t="shared" si="32"/>
        <v>1.6160818340881854E-2</v>
      </c>
      <c r="AL98" s="116">
        <f t="shared" si="32"/>
        <v>1.6789139573999162E-2</v>
      </c>
      <c r="AM98" s="116">
        <f t="shared" si="32"/>
        <v>1.7384547718583811E-2</v>
      </c>
    </row>
    <row r="99" spans="2:40" x14ac:dyDescent="0.25">
      <c r="B99" s="230"/>
      <c r="C99" s="64" t="s">
        <v>46</v>
      </c>
      <c r="D99" s="52" t="s">
        <v>452</v>
      </c>
      <c r="E99" s="128">
        <f t="shared" ref="E99:AM106" si="33">E57/E$48</f>
        <v>0.9999246395525615</v>
      </c>
      <c r="F99" s="128">
        <f t="shared" si="33"/>
        <v>0.99758768874428838</v>
      </c>
      <c r="G99" s="128">
        <f t="shared" si="33"/>
        <v>0.99508210693169952</v>
      </c>
      <c r="H99" s="128">
        <f t="shared" si="33"/>
        <v>0.99392088786530675</v>
      </c>
      <c r="I99" s="128">
        <f t="shared" si="33"/>
        <v>0.99143043789621788</v>
      </c>
      <c r="J99" s="127">
        <f t="shared" si="33"/>
        <v>0.98687636876701612</v>
      </c>
      <c r="K99" s="71">
        <f t="shared" si="33"/>
        <v>0.97906852416464296</v>
      </c>
      <c r="L99" s="71">
        <f t="shared" si="33"/>
        <v>0.97067290534289363</v>
      </c>
      <c r="M99" s="71">
        <f t="shared" si="33"/>
        <v>0.96163432567990059</v>
      </c>
      <c r="N99" s="128">
        <f t="shared" si="33"/>
        <v>0.95179581556321158</v>
      </c>
      <c r="O99" s="127">
        <f t="shared" si="33"/>
        <v>0.94071198706453274</v>
      </c>
      <c r="P99" s="71">
        <f t="shared" si="33"/>
        <v>0.92823774666994563</v>
      </c>
      <c r="Q99" s="71">
        <f t="shared" si="33"/>
        <v>0.91427878014079589</v>
      </c>
      <c r="R99" s="71">
        <f t="shared" si="33"/>
        <v>0.89877173078408823</v>
      </c>
      <c r="S99" s="128">
        <f t="shared" si="33"/>
        <v>0.8816575115066454</v>
      </c>
      <c r="T99" s="128">
        <f t="shared" si="32"/>
        <v>0.86291960849992089</v>
      </c>
      <c r="U99" s="128">
        <f t="shared" si="32"/>
        <v>0.84254146472700242</v>
      </c>
      <c r="V99" s="128">
        <f t="shared" si="32"/>
        <v>0.82052982592277401</v>
      </c>
      <c r="W99" s="128">
        <f t="shared" si="32"/>
        <v>0.7969175797160758</v>
      </c>
      <c r="X99" s="120">
        <f t="shared" si="33"/>
        <v>0.77176600634519088</v>
      </c>
      <c r="Y99" s="120">
        <f t="shared" si="32"/>
        <v>0.74520327284849974</v>
      </c>
      <c r="Z99" s="120">
        <f t="shared" si="32"/>
        <v>0.71736390581568898</v>
      </c>
      <c r="AA99" s="120">
        <f t="shared" si="32"/>
        <v>0.688423951873537</v>
      </c>
      <c r="AB99" s="120">
        <f t="shared" si="32"/>
        <v>0.65858995576088941</v>
      </c>
      <c r="AC99" s="120">
        <f t="shared" si="33"/>
        <v>0.62809880206932134</v>
      </c>
      <c r="AD99" s="120">
        <f t="shared" si="32"/>
        <v>0.59714274267396572</v>
      </c>
      <c r="AE99" s="120">
        <f t="shared" si="32"/>
        <v>0.56599668784768509</v>
      </c>
      <c r="AF99" s="120">
        <f t="shared" si="32"/>
        <v>0.53494043465166086</v>
      </c>
      <c r="AG99" s="120">
        <f t="shared" si="32"/>
        <v>0.50422557602547757</v>
      </c>
      <c r="AH99" s="120">
        <f t="shared" si="33"/>
        <v>0.47408422750679768</v>
      </c>
      <c r="AI99" s="120">
        <f t="shared" si="32"/>
        <v>0.44471757989849242</v>
      </c>
      <c r="AJ99" s="120">
        <f t="shared" si="32"/>
        <v>0.41628032310200164</v>
      </c>
      <c r="AK99" s="120">
        <f t="shared" si="32"/>
        <v>0.38889812282394143</v>
      </c>
      <c r="AL99" s="120">
        <f t="shared" si="32"/>
        <v>0.36266677071391201</v>
      </c>
      <c r="AM99" s="120">
        <f t="shared" si="33"/>
        <v>0.33763590766927126</v>
      </c>
      <c r="AN99" s="232"/>
    </row>
    <row r="100" spans="2:40" x14ac:dyDescent="0.25">
      <c r="B100" s="230"/>
      <c r="C100" s="35" t="s">
        <v>27</v>
      </c>
      <c r="D100" s="54" t="s">
        <v>478</v>
      </c>
      <c r="E100" s="130">
        <f t="shared" si="33"/>
        <v>5.806258421252752E-4</v>
      </c>
      <c r="F100" s="130">
        <f t="shared" si="33"/>
        <v>1.5509554746240623E-2</v>
      </c>
      <c r="G100" s="130">
        <f t="shared" si="33"/>
        <v>2.0122710255993662E-2</v>
      </c>
      <c r="H100" s="130">
        <f t="shared" si="33"/>
        <v>2.2206372846865458E-2</v>
      </c>
      <c r="I100" s="130">
        <f t="shared" si="33"/>
        <v>2.5046492550853453E-2</v>
      </c>
      <c r="J100" s="129">
        <f t="shared" si="33"/>
        <v>2.7052811293261328E-2</v>
      </c>
      <c r="K100" s="72">
        <f t="shared" si="33"/>
        <v>2.9317923527406392E-2</v>
      </c>
      <c r="L100" s="72">
        <f t="shared" si="33"/>
        <v>3.1797301265478466E-2</v>
      </c>
      <c r="M100" s="72">
        <f t="shared" si="33"/>
        <v>3.4500499867870897E-2</v>
      </c>
      <c r="N100" s="130">
        <f t="shared" si="33"/>
        <v>3.7416723138967406E-2</v>
      </c>
      <c r="O100" s="129">
        <f t="shared" si="33"/>
        <v>4.0312010123671943E-2</v>
      </c>
      <c r="P100" s="72">
        <f t="shared" si="33"/>
        <v>4.3040582560292619E-2</v>
      </c>
      <c r="Q100" s="72">
        <f t="shared" si="33"/>
        <v>4.5530763631564435E-2</v>
      </c>
      <c r="R100" s="72">
        <f t="shared" si="33"/>
        <v>4.7728829281513709E-2</v>
      </c>
      <c r="S100" s="130">
        <f t="shared" si="33"/>
        <v>4.960294502425823E-2</v>
      </c>
      <c r="T100" s="130">
        <f t="shared" si="32"/>
        <v>5.1136392375015362E-2</v>
      </c>
      <c r="U100" s="130">
        <f t="shared" si="32"/>
        <v>5.232629165527844E-2</v>
      </c>
      <c r="V100" s="130">
        <f t="shared" si="32"/>
        <v>5.3173667242972178E-2</v>
      </c>
      <c r="W100" s="130">
        <f t="shared" si="32"/>
        <v>5.3683743769099117E-2</v>
      </c>
      <c r="X100" s="121">
        <f t="shared" si="33"/>
        <v>5.3864569127223746E-2</v>
      </c>
      <c r="Y100" s="121">
        <f t="shared" si="32"/>
        <v>5.3736362584191059E-2</v>
      </c>
      <c r="Z100" s="121">
        <f t="shared" si="32"/>
        <v>5.3311080422506971E-2</v>
      </c>
      <c r="AA100" s="121">
        <f t="shared" si="32"/>
        <v>5.2603218490953792E-2</v>
      </c>
      <c r="AB100" s="121">
        <f t="shared" si="32"/>
        <v>5.1633295567476249E-2</v>
      </c>
      <c r="AC100" s="121">
        <f t="shared" si="33"/>
        <v>5.0425710193498313E-2</v>
      </c>
      <c r="AD100" s="121">
        <f t="shared" si="32"/>
        <v>4.9008539659518714E-2</v>
      </c>
      <c r="AE100" s="121">
        <f t="shared" si="32"/>
        <v>4.7412427221551298E-2</v>
      </c>
      <c r="AF100" s="121">
        <f t="shared" si="32"/>
        <v>4.5669678661246098E-2</v>
      </c>
      <c r="AG100" s="121">
        <f t="shared" si="32"/>
        <v>4.38128771515214E-2</v>
      </c>
      <c r="AH100" s="121">
        <f t="shared" si="33"/>
        <v>4.1874259656552684E-2</v>
      </c>
      <c r="AI100" s="121">
        <f t="shared" si="32"/>
        <v>3.9884827692366398E-2</v>
      </c>
      <c r="AJ100" s="121">
        <f t="shared" si="32"/>
        <v>3.7870548992248163E-2</v>
      </c>
      <c r="AK100" s="121">
        <f t="shared" si="32"/>
        <v>3.5854216979697276E-2</v>
      </c>
      <c r="AL100" s="121">
        <f t="shared" si="32"/>
        <v>3.3855295767202642E-2</v>
      </c>
      <c r="AM100" s="121">
        <f t="shared" si="33"/>
        <v>3.1888815302245563E-2</v>
      </c>
    </row>
    <row r="101" spans="2:40" x14ac:dyDescent="0.25">
      <c r="B101" s="230"/>
      <c r="C101" s="35" t="s">
        <v>28</v>
      </c>
      <c r="D101" s="54" t="s">
        <v>479</v>
      </c>
      <c r="E101" s="130">
        <f t="shared" si="33"/>
        <v>5.070879699542305E-2</v>
      </c>
      <c r="F101" s="130">
        <f t="shared" si="33"/>
        <v>0.12617192497466284</v>
      </c>
      <c r="G101" s="130">
        <f t="shared" si="33"/>
        <v>0.14163876108095255</v>
      </c>
      <c r="H101" s="130">
        <f t="shared" si="33"/>
        <v>0.14615911628459946</v>
      </c>
      <c r="I101" s="130">
        <f t="shared" si="33"/>
        <v>0.15115574598278117</v>
      </c>
      <c r="J101" s="129">
        <f t="shared" si="33"/>
        <v>0.15459688462763516</v>
      </c>
      <c r="K101" s="72">
        <f t="shared" si="33"/>
        <v>0.15716186608679811</v>
      </c>
      <c r="L101" s="72">
        <f t="shared" si="33"/>
        <v>0.15925312544360129</v>
      </c>
      <c r="M101" s="72">
        <f t="shared" si="33"/>
        <v>0.16086396619604362</v>
      </c>
      <c r="N101" s="130">
        <f t="shared" si="33"/>
        <v>0.16199120324961486</v>
      </c>
      <c r="O101" s="129">
        <f t="shared" si="33"/>
        <v>0.1627135446235029</v>
      </c>
      <c r="P101" s="72">
        <f t="shared" si="33"/>
        <v>0.16298811878043784</v>
      </c>
      <c r="Q101" s="72">
        <f t="shared" si="33"/>
        <v>0.16278609449759601</v>
      </c>
      <c r="R101" s="72">
        <f t="shared" si="33"/>
        <v>0.16208445527636156</v>
      </c>
      <c r="S101" s="130">
        <f t="shared" si="33"/>
        <v>0.16086875725126762</v>
      </c>
      <c r="T101" s="130">
        <f t="shared" si="32"/>
        <v>0.15913489927386915</v>
      </c>
      <c r="U101" s="130">
        <f t="shared" si="32"/>
        <v>0.15688661174569365</v>
      </c>
      <c r="V101" s="130">
        <f t="shared" si="32"/>
        <v>0.1541342715626122</v>
      </c>
      <c r="W101" s="130">
        <f t="shared" si="32"/>
        <v>0.15089475986626483</v>
      </c>
      <c r="X101" s="121">
        <f t="shared" si="33"/>
        <v>0.14719099523746298</v>
      </c>
      <c r="Y101" s="121">
        <f t="shared" si="32"/>
        <v>0.14305512599248407</v>
      </c>
      <c r="Z101" s="121">
        <f t="shared" si="32"/>
        <v>0.13852454110715107</v>
      </c>
      <c r="AA101" s="121">
        <f t="shared" si="32"/>
        <v>0.13364447786883535</v>
      </c>
      <c r="AB101" s="121">
        <f t="shared" si="32"/>
        <v>0.12846666801073542</v>
      </c>
      <c r="AC101" s="121">
        <f t="shared" si="33"/>
        <v>0.12304860525003243</v>
      </c>
      <c r="AD101" s="121">
        <f t="shared" si="32"/>
        <v>0.11743912914104093</v>
      </c>
      <c r="AE101" s="121">
        <f t="shared" si="32"/>
        <v>0.11170269495414593</v>
      </c>
      <c r="AF101" s="121">
        <f t="shared" si="32"/>
        <v>0.10590450262515967</v>
      </c>
      <c r="AG101" s="121">
        <f t="shared" si="32"/>
        <v>0.10010417857365102</v>
      </c>
      <c r="AH101" s="121">
        <f t="shared" si="33"/>
        <v>9.4357009966595198E-2</v>
      </c>
      <c r="AI101" s="121">
        <f t="shared" si="32"/>
        <v>8.8711074005131049E-2</v>
      </c>
      <c r="AJ101" s="121">
        <f t="shared" si="32"/>
        <v>8.3205069534723008E-2</v>
      </c>
      <c r="AK101" s="121">
        <f t="shared" si="32"/>
        <v>7.7871099092874291E-2</v>
      </c>
      <c r="AL101" s="121">
        <f t="shared" si="32"/>
        <v>7.2734500371544858E-2</v>
      </c>
      <c r="AM101" s="121">
        <f t="shared" si="33"/>
        <v>6.7810704006352071E-2</v>
      </c>
    </row>
    <row r="102" spans="2:40" x14ac:dyDescent="0.25">
      <c r="B102" s="230"/>
      <c r="C102" s="35" t="s">
        <v>29</v>
      </c>
      <c r="D102" s="54" t="s">
        <v>480</v>
      </c>
      <c r="E102" s="130">
        <f t="shared" si="33"/>
        <v>0.1200243797595533</v>
      </c>
      <c r="F102" s="130">
        <f t="shared" si="33"/>
        <v>0.20729288100335119</v>
      </c>
      <c r="G102" s="130">
        <f t="shared" si="33"/>
        <v>0.22454817084862697</v>
      </c>
      <c r="H102" s="130">
        <f t="shared" si="33"/>
        <v>0.22924344872147531</v>
      </c>
      <c r="I102" s="130">
        <f t="shared" si="33"/>
        <v>0.23380001291197303</v>
      </c>
      <c r="J102" s="129">
        <f t="shared" si="33"/>
        <v>0.23704741400658369</v>
      </c>
      <c r="K102" s="72">
        <f t="shared" si="33"/>
        <v>0.23885107826624236</v>
      </c>
      <c r="L102" s="72">
        <f t="shared" si="33"/>
        <v>0.23998216693174002</v>
      </c>
      <c r="M102" s="72">
        <f t="shared" si="33"/>
        <v>0.24043952746971201</v>
      </c>
      <c r="N102" s="130">
        <f t="shared" si="33"/>
        <v>0.24023617144373291</v>
      </c>
      <c r="O102" s="129">
        <f t="shared" si="33"/>
        <v>0.23943921010396516</v>
      </c>
      <c r="P102" s="72">
        <f t="shared" si="33"/>
        <v>0.23804683465751977</v>
      </c>
      <c r="Q102" s="72">
        <f t="shared" si="33"/>
        <v>0.23604577406394406</v>
      </c>
      <c r="R102" s="72">
        <f t="shared" si="33"/>
        <v>0.23342896300240124</v>
      </c>
      <c r="S102" s="130">
        <f t="shared" si="33"/>
        <v>0.23019230243761632</v>
      </c>
      <c r="T102" s="130">
        <f t="shared" si="32"/>
        <v>0.22634123197250214</v>
      </c>
      <c r="U102" s="130">
        <f t="shared" si="32"/>
        <v>0.22188364677444811</v>
      </c>
      <c r="V102" s="130">
        <f t="shared" si="32"/>
        <v>0.21683500872766726</v>
      </c>
      <c r="W102" s="130">
        <f t="shared" si="32"/>
        <v>0.21121827010818264</v>
      </c>
      <c r="X102" s="121">
        <f t="shared" si="33"/>
        <v>0.20506429586868818</v>
      </c>
      <c r="Y102" s="121">
        <f t="shared" si="32"/>
        <v>0.19841829037727432</v>
      </c>
      <c r="Z102" s="121">
        <f t="shared" si="32"/>
        <v>0.1913312615048042</v>
      </c>
      <c r="AA102" s="121">
        <f t="shared" si="32"/>
        <v>0.18386497057383702</v>
      </c>
      <c r="AB102" s="121">
        <f t="shared" si="32"/>
        <v>0.17608789843735564</v>
      </c>
      <c r="AC102" s="121">
        <f t="shared" si="33"/>
        <v>0.16807564856782989</v>
      </c>
      <c r="AD102" s="121">
        <f t="shared" si="32"/>
        <v>0.15988998993636869</v>
      </c>
      <c r="AE102" s="121">
        <f t="shared" si="32"/>
        <v>0.15161410596489128</v>
      </c>
      <c r="AF102" s="121">
        <f t="shared" si="32"/>
        <v>0.14333153220671624</v>
      </c>
      <c r="AG102" s="121">
        <f t="shared" si="32"/>
        <v>0.13511694298110669</v>
      </c>
      <c r="AH102" s="121">
        <f t="shared" si="33"/>
        <v>0.12703856344835437</v>
      </c>
      <c r="AI102" s="121">
        <f t="shared" si="32"/>
        <v>0.11915505457968888</v>
      </c>
      <c r="AJ102" s="121">
        <f t="shared" si="32"/>
        <v>0.11151209376021047</v>
      </c>
      <c r="AK102" s="121">
        <f t="shared" si="32"/>
        <v>0.10414682127824583</v>
      </c>
      <c r="AL102" s="121">
        <f t="shared" si="32"/>
        <v>9.7087690652231232E-2</v>
      </c>
      <c r="AM102" s="121">
        <f t="shared" si="33"/>
        <v>9.0350078519643148E-2</v>
      </c>
    </row>
    <row r="103" spans="2:40" x14ac:dyDescent="0.25">
      <c r="B103" s="230"/>
      <c r="C103" s="35" t="s">
        <v>30</v>
      </c>
      <c r="D103" s="54" t="s">
        <v>481</v>
      </c>
      <c r="E103" s="130">
        <f t="shared" si="33"/>
        <v>0.16803384356708401</v>
      </c>
      <c r="F103" s="130">
        <f t="shared" si="33"/>
        <v>0.22459697397784101</v>
      </c>
      <c r="G103" s="130">
        <f t="shared" si="33"/>
        <v>0.23384598207218071</v>
      </c>
      <c r="H103" s="130">
        <f t="shared" si="33"/>
        <v>0.23614823160632964</v>
      </c>
      <c r="I103" s="130">
        <f t="shared" si="33"/>
        <v>0.23762308381298797</v>
      </c>
      <c r="J103" s="129">
        <f t="shared" si="33"/>
        <v>0.23908884611302988</v>
      </c>
      <c r="K103" s="72">
        <f t="shared" si="33"/>
        <v>0.2391514993058817</v>
      </c>
      <c r="L103" s="72">
        <f t="shared" si="33"/>
        <v>0.23864927805766531</v>
      </c>
      <c r="M103" s="72">
        <f t="shared" si="33"/>
        <v>0.23758085772127099</v>
      </c>
      <c r="N103" s="130">
        <f t="shared" si="33"/>
        <v>0.2359550720767758</v>
      </c>
      <c r="O103" s="129">
        <f t="shared" si="33"/>
        <v>0.2338070282013118</v>
      </c>
      <c r="P103" s="72">
        <f t="shared" si="33"/>
        <v>0.23116133554114487</v>
      </c>
      <c r="Q103" s="72">
        <f t="shared" si="33"/>
        <v>0.22801898861426376</v>
      </c>
      <c r="R103" s="72">
        <f t="shared" si="33"/>
        <v>0.22438482888307179</v>
      </c>
      <c r="S103" s="130">
        <f t="shared" si="33"/>
        <v>0.22026087586332466</v>
      </c>
      <c r="T103" s="130">
        <f t="shared" si="32"/>
        <v>0.21565558879207622</v>
      </c>
      <c r="U103" s="130">
        <f t="shared" si="32"/>
        <v>0.2105750455519545</v>
      </c>
      <c r="V103" s="130">
        <f t="shared" si="32"/>
        <v>0.2050313459568677</v>
      </c>
      <c r="W103" s="130">
        <f t="shared" si="32"/>
        <v>0.19904274085274315</v>
      </c>
      <c r="X103" s="121">
        <f t="shared" si="33"/>
        <v>0.19263456148399546</v>
      </c>
      <c r="Y103" s="121">
        <f t="shared" si="32"/>
        <v>0.18584602785380427</v>
      </c>
      <c r="Z103" s="121">
        <f t="shared" si="32"/>
        <v>0.17872129012217164</v>
      </c>
      <c r="AA103" s="121">
        <f t="shared" si="32"/>
        <v>0.17131457473967984</v>
      </c>
      <c r="AB103" s="121">
        <f t="shared" si="32"/>
        <v>0.16368554078870681</v>
      </c>
      <c r="AC103" s="121">
        <f t="shared" si="33"/>
        <v>0.15590022966823186</v>
      </c>
      <c r="AD103" s="121">
        <f t="shared" si="32"/>
        <v>0.14801084543050552</v>
      </c>
      <c r="AE103" s="121">
        <f t="shared" si="32"/>
        <v>0.14009001258069939</v>
      </c>
      <c r="AF103" s="121">
        <f t="shared" si="32"/>
        <v>0.13221051619768029</v>
      </c>
      <c r="AG103" s="121">
        <f t="shared" si="32"/>
        <v>0.12443654131526058</v>
      </c>
      <c r="AH103" s="121">
        <f t="shared" si="33"/>
        <v>0.11682626776838997</v>
      </c>
      <c r="AI103" s="121">
        <f t="shared" si="32"/>
        <v>0.10942924835140957</v>
      </c>
      <c r="AJ103" s="121">
        <f t="shared" si="32"/>
        <v>0.10228318120159967</v>
      </c>
      <c r="AK103" s="121">
        <f t="shared" si="32"/>
        <v>9.5418246883075875E-2</v>
      </c>
      <c r="AL103" s="121">
        <f t="shared" si="32"/>
        <v>8.8856987979401836E-2</v>
      </c>
      <c r="AM103" s="121">
        <f t="shared" si="33"/>
        <v>8.261020438817783E-2</v>
      </c>
    </row>
    <row r="104" spans="2:40" x14ac:dyDescent="0.25">
      <c r="B104" s="230"/>
      <c r="C104" s="35" t="s">
        <v>31</v>
      </c>
      <c r="D104" s="54" t="s">
        <v>482</v>
      </c>
      <c r="E104" s="130">
        <f t="shared" si="33"/>
        <v>0.4362143910050581</v>
      </c>
      <c r="F104" s="130">
        <f t="shared" si="33"/>
        <v>0.28951288084957627</v>
      </c>
      <c r="G104" s="130">
        <f t="shared" si="33"/>
        <v>0.2593157065819755</v>
      </c>
      <c r="H104" s="130">
        <f t="shared" si="33"/>
        <v>0.25019026283191492</v>
      </c>
      <c r="I104" s="130">
        <f t="shared" si="33"/>
        <v>0.2399605656318882</v>
      </c>
      <c r="J104" s="129">
        <f t="shared" si="33"/>
        <v>0.2313367181209515</v>
      </c>
      <c r="K104" s="72">
        <f t="shared" si="33"/>
        <v>0.2224862037296243</v>
      </c>
      <c r="L104" s="72">
        <f t="shared" si="33"/>
        <v>0.21411063037111816</v>
      </c>
      <c r="M104" s="72">
        <f t="shared" si="33"/>
        <v>0.20617471339637669</v>
      </c>
      <c r="N104" s="130">
        <f t="shared" si="33"/>
        <v>0.19858005260875392</v>
      </c>
      <c r="O104" s="129">
        <f t="shared" si="33"/>
        <v>0.19109105385986022</v>
      </c>
      <c r="P104" s="72">
        <f t="shared" si="33"/>
        <v>0.18372785670540853</v>
      </c>
      <c r="Q104" s="72">
        <f t="shared" si="33"/>
        <v>0.17650379479918282</v>
      </c>
      <c r="R104" s="72">
        <f t="shared" si="33"/>
        <v>0.16943092014190728</v>
      </c>
      <c r="S104" s="130">
        <f t="shared" si="33"/>
        <v>0.16250439925880197</v>
      </c>
      <c r="T104" s="130">
        <f t="shared" si="32"/>
        <v>0.15572055820726585</v>
      </c>
      <c r="U104" s="130">
        <f t="shared" si="32"/>
        <v>0.14906164776271494</v>
      </c>
      <c r="V104" s="130">
        <f t="shared" si="32"/>
        <v>0.14251009261042238</v>
      </c>
      <c r="W104" s="130">
        <f t="shared" si="32"/>
        <v>0.13605009574497937</v>
      </c>
      <c r="X104" s="121">
        <f t="shared" si="33"/>
        <v>0.12966949051036897</v>
      </c>
      <c r="Y104" s="121">
        <f t="shared" si="32"/>
        <v>0.12336844564512367</v>
      </c>
      <c r="Z104" s="121">
        <f t="shared" si="32"/>
        <v>0.11714683367663321</v>
      </c>
      <c r="AA104" s="121">
        <f t="shared" si="32"/>
        <v>0.11101201850089541</v>
      </c>
      <c r="AB104" s="121">
        <f t="shared" si="32"/>
        <v>0.10497539181366788</v>
      </c>
      <c r="AC104" s="121">
        <f t="shared" si="33"/>
        <v>9.9053426591108759E-2</v>
      </c>
      <c r="AD104" s="121">
        <f t="shared" si="32"/>
        <v>9.3253397619288997E-2</v>
      </c>
      <c r="AE104" s="121">
        <f t="shared" si="32"/>
        <v>8.7598869914656902E-2</v>
      </c>
      <c r="AF104" s="121">
        <f t="shared" si="32"/>
        <v>8.2114545474807107E-2</v>
      </c>
      <c r="AG104" s="121">
        <f t="shared" si="32"/>
        <v>7.6820623865218207E-2</v>
      </c>
      <c r="AH104" s="121">
        <f t="shared" si="33"/>
        <v>7.1735073713257325E-2</v>
      </c>
      <c r="AI104" s="121">
        <f t="shared" si="32"/>
        <v>6.68721701981696E-2</v>
      </c>
      <c r="AJ104" s="121">
        <f t="shared" si="32"/>
        <v>6.2240260517220571E-2</v>
      </c>
      <c r="AK104" s="121">
        <f t="shared" si="32"/>
        <v>5.7844816149891037E-2</v>
      </c>
      <c r="AL104" s="121">
        <f t="shared" si="32"/>
        <v>5.3688269749633949E-2</v>
      </c>
      <c r="AM104" s="121">
        <f t="shared" si="33"/>
        <v>4.9767349675555815E-2</v>
      </c>
    </row>
    <row r="105" spans="2:40" x14ac:dyDescent="0.25">
      <c r="B105" s="230"/>
      <c r="C105" s="35" t="s">
        <v>32</v>
      </c>
      <c r="D105" s="54" t="s">
        <v>483</v>
      </c>
      <c r="E105" s="130">
        <f t="shared" si="33"/>
        <v>0.15386468112104759</v>
      </c>
      <c r="F105" s="130">
        <f t="shared" si="33"/>
        <v>9.695007639595947E-2</v>
      </c>
      <c r="G105" s="130">
        <f t="shared" si="33"/>
        <v>8.4690245227476674E-2</v>
      </c>
      <c r="H105" s="130">
        <f t="shared" si="33"/>
        <v>8.1011052396525687E-2</v>
      </c>
      <c r="I105" s="130">
        <f t="shared" si="33"/>
        <v>7.6902474380091498E-2</v>
      </c>
      <c r="J105" s="129">
        <f t="shared" si="33"/>
        <v>7.2722511141425472E-2</v>
      </c>
      <c r="K105" s="72">
        <f t="shared" si="33"/>
        <v>6.8799735801686787E-2</v>
      </c>
      <c r="L105" s="72">
        <f t="shared" si="33"/>
        <v>6.5171975302057261E-2</v>
      </c>
      <c r="M105" s="72">
        <f t="shared" si="33"/>
        <v>6.1824305267577935E-2</v>
      </c>
      <c r="N105" s="130">
        <f t="shared" si="33"/>
        <v>5.8709888494949812E-2</v>
      </c>
      <c r="O105" s="129">
        <f t="shared" si="33"/>
        <v>5.5717718435802935E-2</v>
      </c>
      <c r="P105" s="72">
        <f t="shared" si="33"/>
        <v>5.284788638079084E-2</v>
      </c>
      <c r="Q105" s="72">
        <f t="shared" si="33"/>
        <v>5.0103601549271091E-2</v>
      </c>
      <c r="R105" s="72">
        <f t="shared" si="33"/>
        <v>4.7487182150453146E-2</v>
      </c>
      <c r="S105" s="130">
        <f t="shared" si="33"/>
        <v>4.4994440027552061E-2</v>
      </c>
      <c r="T105" s="130">
        <f t="shared" si="32"/>
        <v>4.2621372694377761E-2</v>
      </c>
      <c r="U105" s="130">
        <f t="shared" si="32"/>
        <v>4.0358631876665343E-2</v>
      </c>
      <c r="V105" s="130">
        <f t="shared" si="32"/>
        <v>3.8196300334331995E-2</v>
      </c>
      <c r="W105" s="130">
        <f t="shared" si="32"/>
        <v>3.6124611092467604E-2</v>
      </c>
      <c r="X105" s="121">
        <f t="shared" si="33"/>
        <v>3.4134577689533541E-2</v>
      </c>
      <c r="Y105" s="121">
        <f t="shared" si="32"/>
        <v>3.2220975342291895E-2</v>
      </c>
      <c r="Z105" s="121">
        <f t="shared" si="32"/>
        <v>3.0377878702018801E-2</v>
      </c>
      <c r="AA105" s="121">
        <f t="shared" si="32"/>
        <v>2.8601519450183403E-2</v>
      </c>
      <c r="AB105" s="121">
        <f t="shared" si="32"/>
        <v>2.6889514531313663E-2</v>
      </c>
      <c r="AC105" s="121">
        <f t="shared" si="33"/>
        <v>2.5241090924403364E-2</v>
      </c>
      <c r="AD105" s="121">
        <f t="shared" si="32"/>
        <v>2.3653289406788215E-2</v>
      </c>
      <c r="AE105" s="121">
        <f t="shared" si="32"/>
        <v>2.2127971466993138E-2</v>
      </c>
      <c r="AF105" s="121">
        <f t="shared" si="32"/>
        <v>2.0667586661388834E-2</v>
      </c>
      <c r="AG105" s="121">
        <f t="shared" si="32"/>
        <v>1.9273763928158633E-2</v>
      </c>
      <c r="AH105" s="121">
        <f t="shared" si="33"/>
        <v>1.7947942506861724E-2</v>
      </c>
      <c r="AI105" s="121">
        <f t="shared" si="32"/>
        <v>1.6690974601487111E-2</v>
      </c>
      <c r="AJ105" s="121">
        <f t="shared" si="32"/>
        <v>1.5502538972743006E-2</v>
      </c>
      <c r="AK105" s="121">
        <f t="shared" si="32"/>
        <v>1.4381927920088957E-2</v>
      </c>
      <c r="AL105" s="121">
        <f t="shared" si="32"/>
        <v>1.332798001979006E-2</v>
      </c>
      <c r="AM105" s="121">
        <f t="shared" si="33"/>
        <v>1.2338390616926749E-2</v>
      </c>
    </row>
    <row r="106" spans="2:40" x14ac:dyDescent="0.25">
      <c r="B106" s="230"/>
      <c r="C106" s="56" t="s">
        <v>33</v>
      </c>
      <c r="D106" s="66" t="s">
        <v>484</v>
      </c>
      <c r="E106" s="132">
        <f t="shared" si="33"/>
        <v>7.0497921241333764E-2</v>
      </c>
      <c r="F106" s="132">
        <f t="shared" si="33"/>
        <v>3.7553396787824114E-2</v>
      </c>
      <c r="G106" s="132">
        <f t="shared" si="33"/>
        <v>3.0920530718531129E-2</v>
      </c>
      <c r="H106" s="132">
        <f t="shared" si="33"/>
        <v>2.8962403136819342E-2</v>
      </c>
      <c r="I106" s="132">
        <f t="shared" si="33"/>
        <v>2.6942062547751874E-2</v>
      </c>
      <c r="J106" s="131">
        <f t="shared" si="33"/>
        <v>2.5031183567120432E-2</v>
      </c>
      <c r="K106" s="73">
        <f t="shared" si="33"/>
        <v>2.3300217327387296E-2</v>
      </c>
      <c r="L106" s="73">
        <f t="shared" si="33"/>
        <v>2.1708428079114595E-2</v>
      </c>
      <c r="M106" s="73">
        <f t="shared" si="33"/>
        <v>2.0250455868781644E-2</v>
      </c>
      <c r="N106" s="132">
        <f t="shared" si="33"/>
        <v>1.8906704428521853E-2</v>
      </c>
      <c r="O106" s="131">
        <f t="shared" si="33"/>
        <v>1.7631421801331384E-2</v>
      </c>
      <c r="P106" s="73">
        <f t="shared" si="33"/>
        <v>1.6425132044350903E-2</v>
      </c>
      <c r="Q106" s="73">
        <f t="shared" si="33"/>
        <v>1.5289762982162992E-2</v>
      </c>
      <c r="R106" s="73">
        <f t="shared" si="33"/>
        <v>1.422655207355317E-2</v>
      </c>
      <c r="S106" s="132">
        <f t="shared" si="33"/>
        <v>1.3233791588178683E-2</v>
      </c>
      <c r="T106" s="132">
        <f t="shared" si="32"/>
        <v>1.2309565190348688E-2</v>
      </c>
      <c r="U106" s="132">
        <f t="shared" si="32"/>
        <v>1.1449589357495486E-2</v>
      </c>
      <c r="V106" s="132">
        <f t="shared" si="32"/>
        <v>1.0649139455056246E-2</v>
      </c>
      <c r="W106" s="132">
        <f t="shared" si="32"/>
        <v>9.9033583776215687E-3</v>
      </c>
      <c r="X106" s="122">
        <f t="shared" si="33"/>
        <v>9.2075165064469094E-3</v>
      </c>
      <c r="Y106" s="122">
        <f t="shared" si="32"/>
        <v>8.5580450021487883E-3</v>
      </c>
      <c r="Z106" s="122">
        <f t="shared" si="32"/>
        <v>7.9510202241270186E-3</v>
      </c>
      <c r="AA106" s="122">
        <f t="shared" si="32"/>
        <v>7.3831723557877572E-3</v>
      </c>
      <c r="AB106" s="122">
        <f t="shared" si="32"/>
        <v>6.8516465029060088E-3</v>
      </c>
      <c r="AC106" s="122">
        <f t="shared" si="33"/>
        <v>6.3540909164211783E-3</v>
      </c>
      <c r="AD106" s="122">
        <f t="shared" si="32"/>
        <v>5.8875514594701715E-3</v>
      </c>
      <c r="AE106" s="122">
        <f t="shared" si="32"/>
        <v>5.4506056273941218E-3</v>
      </c>
      <c r="AF106" s="122">
        <f t="shared" si="32"/>
        <v>5.0420729231711574E-3</v>
      </c>
      <c r="AG106" s="122">
        <f t="shared" si="32"/>
        <v>4.6606481435686655E-3</v>
      </c>
      <c r="AH106" s="122">
        <f t="shared" si="33"/>
        <v>4.3051105210523228E-3</v>
      </c>
      <c r="AI106" s="122">
        <f t="shared" si="32"/>
        <v>3.9742304600587572E-3</v>
      </c>
      <c r="AJ106" s="122">
        <f t="shared" si="32"/>
        <v>3.6666301333756071E-3</v>
      </c>
      <c r="AK106" s="122">
        <f t="shared" si="32"/>
        <v>3.3809944672674968E-3</v>
      </c>
      <c r="AL106" s="122">
        <f t="shared" si="32"/>
        <v>3.1160462315860519E-3</v>
      </c>
      <c r="AM106" s="122">
        <f t="shared" si="33"/>
        <v>2.8703651131775187E-3</v>
      </c>
    </row>
    <row r="107" spans="2:40" s="3" customFormat="1" x14ac:dyDescent="0.25"/>
    <row r="108" spans="2:40" s="3" customFormat="1" x14ac:dyDescent="0.25"/>
    <row r="109" spans="2:40" s="3" customFormat="1" x14ac:dyDescent="0.25"/>
    <row r="110" spans="2:40" s="3" customFormat="1" x14ac:dyDescent="0.25"/>
    <row r="111" spans="2:40" s="3" customFormat="1" x14ac:dyDescent="0.25"/>
    <row r="112" spans="2:40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  <row r="189" s="3" customFormat="1" x14ac:dyDescent="0.25"/>
    <row r="190" s="3" customFormat="1" x14ac:dyDescent="0.25"/>
    <row r="191" s="3" customFormat="1" x14ac:dyDescent="0.25"/>
    <row r="192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  <row r="346" s="3" customFormat="1" x14ac:dyDescent="0.25"/>
    <row r="347" s="3" customFormat="1" x14ac:dyDescent="0.25"/>
    <row r="348" s="3" customFormat="1" x14ac:dyDescent="0.25"/>
    <row r="349" s="3" customFormat="1" x14ac:dyDescent="0.25"/>
    <row r="350" s="3" customFormat="1" x14ac:dyDescent="0.25"/>
    <row r="351" s="3" customFormat="1" x14ac:dyDescent="0.25"/>
    <row r="352" s="3" customFormat="1" x14ac:dyDescent="0.25"/>
    <row r="353" s="3" customFormat="1" x14ac:dyDescent="0.25"/>
    <row r="354" s="3" customFormat="1" x14ac:dyDescent="0.25"/>
    <row r="355" s="3" customFormat="1" x14ac:dyDescent="0.25"/>
    <row r="356" s="3" customFormat="1" x14ac:dyDescent="0.25"/>
    <row r="357" s="3" customFormat="1" x14ac:dyDescent="0.25"/>
    <row r="358" s="3" customFormat="1" x14ac:dyDescent="0.25"/>
    <row r="359" s="3" customFormat="1" x14ac:dyDescent="0.25"/>
    <row r="360" s="3" customFormat="1" x14ac:dyDescent="0.25"/>
    <row r="361" s="3" customFormat="1" x14ac:dyDescent="0.25"/>
    <row r="362" s="3" customFormat="1" x14ac:dyDescent="0.25"/>
    <row r="363" s="3" customFormat="1" x14ac:dyDescent="0.25"/>
    <row r="364" s="3" customFormat="1" x14ac:dyDescent="0.25"/>
    <row r="365" s="3" customFormat="1" x14ac:dyDescent="0.25"/>
    <row r="366" s="3" customFormat="1" x14ac:dyDescent="0.25"/>
    <row r="367" s="3" customFormat="1" x14ac:dyDescent="0.25"/>
    <row r="368" s="3" customFormat="1" x14ac:dyDescent="0.25"/>
    <row r="369" s="3" customFormat="1" x14ac:dyDescent="0.25"/>
    <row r="370" s="3" customFormat="1" x14ac:dyDescent="0.25"/>
    <row r="371" s="3" customFormat="1" x14ac:dyDescent="0.25"/>
    <row r="372" s="3" customFormat="1" x14ac:dyDescent="0.25"/>
    <row r="373" s="3" customFormat="1" x14ac:dyDescent="0.25"/>
    <row r="374" s="3" customFormat="1" x14ac:dyDescent="0.25"/>
    <row r="375" s="3" customFormat="1" x14ac:dyDescent="0.25"/>
    <row r="376" s="3" customFormat="1" x14ac:dyDescent="0.25"/>
    <row r="377" s="3" customFormat="1" x14ac:dyDescent="0.25"/>
    <row r="378" s="3" customFormat="1" x14ac:dyDescent="0.25"/>
    <row r="379" s="3" customFormat="1" x14ac:dyDescent="0.25"/>
    <row r="380" s="3" customFormat="1" x14ac:dyDescent="0.25"/>
    <row r="381" s="3" customFormat="1" x14ac:dyDescent="0.25"/>
    <row r="382" s="3" customFormat="1" x14ac:dyDescent="0.25"/>
    <row r="383" s="3" customFormat="1" x14ac:dyDescent="0.25"/>
    <row r="384" s="3" customFormat="1" x14ac:dyDescent="0.25"/>
    <row r="385" s="3" customFormat="1" x14ac:dyDescent="0.25"/>
    <row r="386" s="3" customFormat="1" x14ac:dyDescent="0.25"/>
    <row r="387" s="3" customFormat="1" x14ac:dyDescent="0.25"/>
    <row r="388" s="3" customFormat="1" x14ac:dyDescent="0.25"/>
    <row r="389" s="3" customFormat="1" x14ac:dyDescent="0.25"/>
    <row r="390" s="3" customFormat="1" x14ac:dyDescent="0.25"/>
    <row r="391" s="3" customFormat="1" x14ac:dyDescent="0.25"/>
    <row r="392" s="3" customFormat="1" x14ac:dyDescent="0.25"/>
    <row r="393" s="3" customFormat="1" x14ac:dyDescent="0.25"/>
    <row r="394" s="3" customFormat="1" x14ac:dyDescent="0.25"/>
    <row r="395" s="3" customFormat="1" x14ac:dyDescent="0.25"/>
    <row r="396" s="3" customFormat="1" x14ac:dyDescent="0.25"/>
    <row r="397" s="3" customFormat="1" x14ac:dyDescent="0.25"/>
    <row r="398" s="3" customFormat="1" x14ac:dyDescent="0.25"/>
    <row r="399" s="3" customFormat="1" x14ac:dyDescent="0.25"/>
    <row r="400" s="3" customFormat="1" x14ac:dyDescent="0.25"/>
    <row r="401" s="3" customFormat="1" x14ac:dyDescent="0.25"/>
    <row r="402" s="3" customFormat="1" x14ac:dyDescent="0.25"/>
    <row r="403" s="3" customFormat="1" x14ac:dyDescent="0.25"/>
    <row r="404" s="3" customFormat="1" x14ac:dyDescent="0.25"/>
    <row r="405" s="3" customFormat="1" x14ac:dyDescent="0.25"/>
    <row r="406" s="3" customFormat="1" x14ac:dyDescent="0.25"/>
    <row r="407" s="3" customFormat="1" x14ac:dyDescent="0.25"/>
    <row r="408" s="3" customFormat="1" x14ac:dyDescent="0.25"/>
    <row r="409" s="3" customFormat="1" x14ac:dyDescent="0.25"/>
    <row r="410" s="3" customFormat="1" x14ac:dyDescent="0.25"/>
    <row r="411" s="3" customFormat="1" x14ac:dyDescent="0.25"/>
    <row r="412" s="3" customFormat="1" x14ac:dyDescent="0.25"/>
    <row r="413" s="3" customFormat="1" x14ac:dyDescent="0.25"/>
    <row r="414" s="3" customFormat="1" x14ac:dyDescent="0.25"/>
    <row r="415" s="3" customFormat="1" x14ac:dyDescent="0.25"/>
    <row r="416" s="3" customFormat="1" x14ac:dyDescent="0.25"/>
    <row r="417" s="3" customFormat="1" x14ac:dyDescent="0.25"/>
    <row r="418" s="3" customFormat="1" x14ac:dyDescent="0.25"/>
    <row r="419" s="3" customFormat="1" x14ac:dyDescent="0.25"/>
    <row r="420" s="3" customFormat="1" x14ac:dyDescent="0.25"/>
    <row r="421" s="3" customFormat="1" x14ac:dyDescent="0.25"/>
    <row r="422" s="3" customFormat="1" x14ac:dyDescent="0.25"/>
    <row r="423" s="3" customFormat="1" x14ac:dyDescent="0.25"/>
    <row r="424" s="3" customFormat="1" x14ac:dyDescent="0.25"/>
    <row r="425" s="3" customFormat="1" x14ac:dyDescent="0.25"/>
    <row r="426" s="3" customFormat="1" x14ac:dyDescent="0.25"/>
    <row r="427" s="3" customFormat="1" x14ac:dyDescent="0.25"/>
    <row r="428" s="3" customFormat="1" x14ac:dyDescent="0.25"/>
    <row r="429" s="3" customFormat="1" x14ac:dyDescent="0.25"/>
    <row r="430" s="3" customFormat="1" x14ac:dyDescent="0.25"/>
    <row r="431" s="3" customFormat="1" x14ac:dyDescent="0.25"/>
    <row r="432" s="3" customFormat="1" x14ac:dyDescent="0.25"/>
    <row r="433" s="3" customFormat="1" x14ac:dyDescent="0.25"/>
    <row r="434" s="3" customFormat="1" x14ac:dyDescent="0.25"/>
    <row r="435" s="3" customFormat="1" x14ac:dyDescent="0.25"/>
    <row r="436" s="3" customFormat="1" x14ac:dyDescent="0.25"/>
    <row r="437" s="3" customFormat="1" x14ac:dyDescent="0.25"/>
    <row r="438" s="3" customFormat="1" x14ac:dyDescent="0.25"/>
    <row r="439" s="3" customFormat="1" x14ac:dyDescent="0.25"/>
    <row r="440" s="3" customFormat="1" x14ac:dyDescent="0.25"/>
    <row r="441" s="3" customFormat="1" x14ac:dyDescent="0.25"/>
    <row r="442" s="3" customFormat="1" x14ac:dyDescent="0.25"/>
    <row r="443" s="3" customFormat="1" x14ac:dyDescent="0.25"/>
    <row r="444" s="3" customFormat="1" x14ac:dyDescent="0.25"/>
    <row r="445" s="3" customFormat="1" x14ac:dyDescent="0.25"/>
    <row r="446" s="3" customFormat="1" x14ac:dyDescent="0.25"/>
    <row r="447" s="3" customFormat="1" x14ac:dyDescent="0.25"/>
    <row r="448" s="3" customFormat="1" x14ac:dyDescent="0.25"/>
    <row r="449" s="3" customFormat="1" x14ac:dyDescent="0.25"/>
    <row r="450" s="3" customFormat="1" x14ac:dyDescent="0.25"/>
    <row r="451" s="3" customFormat="1" x14ac:dyDescent="0.25"/>
    <row r="452" s="3" customFormat="1" x14ac:dyDescent="0.25"/>
    <row r="453" s="3" customFormat="1" x14ac:dyDescent="0.25"/>
    <row r="454" s="3" customFormat="1" x14ac:dyDescent="0.25"/>
    <row r="455" s="3" customFormat="1" x14ac:dyDescent="0.25"/>
    <row r="456" s="3" customFormat="1" x14ac:dyDescent="0.25"/>
    <row r="457" s="3" customFormat="1" x14ac:dyDescent="0.25"/>
    <row r="458" s="3" customFormat="1" x14ac:dyDescent="0.25"/>
    <row r="459" s="3" customFormat="1" x14ac:dyDescent="0.25"/>
    <row r="460" s="3" customFormat="1" x14ac:dyDescent="0.25"/>
    <row r="461" s="3" customFormat="1" x14ac:dyDescent="0.25"/>
    <row r="462" s="3" customFormat="1" x14ac:dyDescent="0.25"/>
    <row r="463" s="3" customFormat="1" x14ac:dyDescent="0.25"/>
    <row r="464" s="3" customFormat="1" x14ac:dyDescent="0.25"/>
    <row r="465" s="3" customFormat="1" x14ac:dyDescent="0.25"/>
    <row r="466" s="3" customFormat="1" x14ac:dyDescent="0.25"/>
    <row r="467" s="3" customFormat="1" x14ac:dyDescent="0.25"/>
    <row r="468" s="3" customFormat="1" x14ac:dyDescent="0.25"/>
    <row r="469" s="3" customFormat="1" x14ac:dyDescent="0.25"/>
    <row r="470" s="3" customFormat="1" x14ac:dyDescent="0.25"/>
    <row r="471" s="3" customFormat="1" x14ac:dyDescent="0.25"/>
    <row r="472" s="3" customFormat="1" x14ac:dyDescent="0.25"/>
    <row r="473" s="3" customFormat="1" x14ac:dyDescent="0.25"/>
    <row r="474" s="3" customFormat="1" x14ac:dyDescent="0.25"/>
    <row r="475" s="3" customFormat="1" x14ac:dyDescent="0.25"/>
    <row r="476" s="3" customFormat="1" x14ac:dyDescent="0.25"/>
    <row r="477" s="3" customFormat="1" x14ac:dyDescent="0.25"/>
    <row r="478" s="3" customFormat="1" x14ac:dyDescent="0.25"/>
    <row r="479" s="3" customFormat="1" x14ac:dyDescent="0.25"/>
    <row r="480" s="3" customFormat="1" x14ac:dyDescent="0.25"/>
    <row r="481" s="3" customFormat="1" x14ac:dyDescent="0.25"/>
    <row r="482" s="3" customFormat="1" x14ac:dyDescent="0.25"/>
    <row r="483" s="3" customFormat="1" x14ac:dyDescent="0.25"/>
    <row r="484" s="3" customFormat="1" x14ac:dyDescent="0.25"/>
    <row r="485" s="3" customFormat="1" x14ac:dyDescent="0.25"/>
    <row r="486" s="3" customFormat="1" x14ac:dyDescent="0.25"/>
    <row r="487" s="3" customFormat="1" x14ac:dyDescent="0.25"/>
    <row r="488" s="3" customFormat="1" x14ac:dyDescent="0.25"/>
    <row r="489" s="3" customFormat="1" x14ac:dyDescent="0.25"/>
    <row r="490" s="3" customFormat="1" x14ac:dyDescent="0.25"/>
    <row r="491" s="3" customFormat="1" x14ac:dyDescent="0.25"/>
    <row r="492" s="3" customFormat="1" x14ac:dyDescent="0.25"/>
    <row r="493" s="3" customFormat="1" x14ac:dyDescent="0.25"/>
    <row r="494" s="3" customFormat="1" x14ac:dyDescent="0.25"/>
    <row r="495" s="3" customFormat="1" x14ac:dyDescent="0.25"/>
    <row r="496" s="3" customFormat="1" x14ac:dyDescent="0.25"/>
    <row r="497" s="3" customFormat="1" x14ac:dyDescent="0.25"/>
    <row r="498" s="3" customFormat="1" x14ac:dyDescent="0.25"/>
    <row r="499" s="3" customFormat="1" x14ac:dyDescent="0.25"/>
    <row r="500" s="3" customFormat="1" x14ac:dyDescent="0.25"/>
    <row r="501" s="3" customFormat="1" x14ac:dyDescent="0.25"/>
    <row r="502" s="3" customFormat="1" x14ac:dyDescent="0.25"/>
    <row r="503" s="3" customFormat="1" x14ac:dyDescent="0.25"/>
    <row r="504" s="3" customFormat="1" x14ac:dyDescent="0.25"/>
    <row r="505" s="3" customFormat="1" x14ac:dyDescent="0.25"/>
    <row r="506" s="3" customFormat="1" x14ac:dyDescent="0.25"/>
    <row r="507" s="3" customFormat="1" x14ac:dyDescent="0.25"/>
    <row r="508" s="3" customFormat="1" x14ac:dyDescent="0.25"/>
    <row r="509" s="3" customFormat="1" x14ac:dyDescent="0.25"/>
    <row r="510" s="3" customFormat="1" x14ac:dyDescent="0.25"/>
    <row r="511" s="3" customFormat="1" x14ac:dyDescent="0.25"/>
    <row r="512" s="3" customFormat="1" x14ac:dyDescent="0.25"/>
    <row r="513" s="3" customFormat="1" x14ac:dyDescent="0.25"/>
    <row r="514" s="3" customFormat="1" x14ac:dyDescent="0.25"/>
    <row r="515" s="3" customFormat="1" x14ac:dyDescent="0.25"/>
    <row r="516" s="3" customFormat="1" x14ac:dyDescent="0.25"/>
    <row r="517" s="3" customFormat="1" x14ac:dyDescent="0.25"/>
    <row r="518" s="3" customFormat="1" x14ac:dyDescent="0.25"/>
    <row r="519" s="3" customFormat="1" x14ac:dyDescent="0.25"/>
    <row r="520" s="3" customFormat="1" x14ac:dyDescent="0.25"/>
    <row r="521" s="3" customFormat="1" x14ac:dyDescent="0.25"/>
    <row r="522" s="3" customFormat="1" x14ac:dyDescent="0.25"/>
    <row r="523" s="3" customFormat="1" x14ac:dyDescent="0.25"/>
    <row r="524" s="3" customFormat="1" x14ac:dyDescent="0.25"/>
    <row r="525" s="3" customFormat="1" x14ac:dyDescent="0.25"/>
    <row r="526" s="3" customFormat="1" x14ac:dyDescent="0.25"/>
    <row r="527" s="3" customFormat="1" x14ac:dyDescent="0.25"/>
    <row r="528" s="3" customFormat="1" x14ac:dyDescent="0.25"/>
    <row r="529" s="3" customFormat="1" x14ac:dyDescent="0.25"/>
    <row r="530" s="3" customFormat="1" x14ac:dyDescent="0.25"/>
    <row r="531" s="3" customFormat="1" x14ac:dyDescent="0.25"/>
    <row r="532" s="3" customFormat="1" x14ac:dyDescent="0.25"/>
    <row r="533" s="3" customFormat="1" x14ac:dyDescent="0.25"/>
    <row r="534" s="3" customFormat="1" x14ac:dyDescent="0.25"/>
    <row r="535" s="3" customFormat="1" x14ac:dyDescent="0.25"/>
    <row r="536" s="3" customFormat="1" x14ac:dyDescent="0.25"/>
    <row r="537" s="3" customFormat="1" x14ac:dyDescent="0.25"/>
    <row r="538" s="3" customFormat="1" x14ac:dyDescent="0.25"/>
    <row r="539" s="3" customFormat="1" x14ac:dyDescent="0.25"/>
    <row r="540" s="3" customFormat="1" x14ac:dyDescent="0.25"/>
    <row r="541" s="3" customFormat="1" x14ac:dyDescent="0.25"/>
    <row r="542" s="3" customFormat="1" x14ac:dyDescent="0.25"/>
    <row r="543" s="3" customFormat="1" x14ac:dyDescent="0.25"/>
    <row r="544" s="3" customFormat="1" x14ac:dyDescent="0.25"/>
    <row r="545" s="3" customFormat="1" x14ac:dyDescent="0.25"/>
    <row r="546" s="3" customFormat="1" x14ac:dyDescent="0.25"/>
    <row r="547" s="3" customFormat="1" x14ac:dyDescent="0.25"/>
    <row r="548" s="3" customFormat="1" x14ac:dyDescent="0.25"/>
    <row r="549" s="3" customFormat="1" x14ac:dyDescent="0.25"/>
    <row r="550" s="3" customFormat="1" x14ac:dyDescent="0.25"/>
    <row r="551" s="3" customFormat="1" x14ac:dyDescent="0.25"/>
    <row r="552" s="3" customFormat="1" x14ac:dyDescent="0.25"/>
    <row r="553" s="3" customFormat="1" x14ac:dyDescent="0.25"/>
    <row r="554" s="3" customFormat="1" x14ac:dyDescent="0.25"/>
    <row r="555" s="3" customFormat="1" x14ac:dyDescent="0.25"/>
    <row r="556" s="3" customFormat="1" x14ac:dyDescent="0.25"/>
    <row r="557" s="3" customFormat="1" x14ac:dyDescent="0.25"/>
    <row r="558" s="3" customFormat="1" x14ac:dyDescent="0.25"/>
    <row r="559" s="3" customFormat="1" x14ac:dyDescent="0.25"/>
    <row r="560" s="3" customFormat="1" x14ac:dyDescent="0.25"/>
    <row r="561" s="3" customFormat="1" x14ac:dyDescent="0.25"/>
    <row r="562" s="3" customFormat="1" x14ac:dyDescent="0.25"/>
    <row r="563" s="3" customFormat="1" x14ac:dyDescent="0.25"/>
    <row r="564" s="3" customFormat="1" x14ac:dyDescent="0.25"/>
    <row r="565" s="3" customFormat="1" x14ac:dyDescent="0.25"/>
    <row r="566" s="3" customFormat="1" x14ac:dyDescent="0.25"/>
    <row r="567" s="3" customFormat="1" x14ac:dyDescent="0.25"/>
    <row r="568" s="3" customFormat="1" x14ac:dyDescent="0.25"/>
    <row r="569" s="3" customFormat="1" x14ac:dyDescent="0.25"/>
    <row r="570" s="3" customFormat="1" x14ac:dyDescent="0.25"/>
    <row r="571" s="3" customFormat="1" x14ac:dyDescent="0.25"/>
    <row r="572" s="3" customFormat="1" x14ac:dyDescent="0.25"/>
    <row r="573" s="3" customFormat="1" x14ac:dyDescent="0.25"/>
    <row r="574" s="3" customFormat="1" x14ac:dyDescent="0.25"/>
    <row r="575" s="3" customFormat="1" x14ac:dyDescent="0.25"/>
    <row r="576" s="3" customFormat="1" x14ac:dyDescent="0.25"/>
    <row r="577" s="3" customFormat="1" x14ac:dyDescent="0.25"/>
    <row r="578" s="3" customFormat="1" x14ac:dyDescent="0.25"/>
    <row r="579" s="3" customFormat="1" x14ac:dyDescent="0.25"/>
    <row r="580" s="3" customFormat="1" x14ac:dyDescent="0.25"/>
    <row r="581" s="3" customFormat="1" x14ac:dyDescent="0.25"/>
    <row r="582" s="3" customFormat="1" x14ac:dyDescent="0.25"/>
    <row r="583" s="3" customFormat="1" x14ac:dyDescent="0.25"/>
    <row r="584" s="3" customFormat="1" x14ac:dyDescent="0.25"/>
    <row r="585" s="3" customFormat="1" x14ac:dyDescent="0.25"/>
    <row r="586" s="3" customFormat="1" x14ac:dyDescent="0.25"/>
    <row r="587" s="3" customFormat="1" x14ac:dyDescent="0.25"/>
    <row r="588" s="3" customFormat="1" x14ac:dyDescent="0.25"/>
    <row r="589" s="3" customFormat="1" x14ac:dyDescent="0.25"/>
    <row r="590" s="3" customFormat="1" x14ac:dyDescent="0.25"/>
    <row r="591" s="3" customFormat="1" x14ac:dyDescent="0.25"/>
    <row r="592" s="3" customFormat="1" x14ac:dyDescent="0.25"/>
    <row r="593" s="3" customFormat="1" x14ac:dyDescent="0.25"/>
    <row r="594" s="3" customFormat="1" x14ac:dyDescent="0.25"/>
    <row r="595" s="3" customFormat="1" x14ac:dyDescent="0.25"/>
    <row r="596" s="3" customFormat="1" x14ac:dyDescent="0.25"/>
    <row r="597" s="3" customFormat="1" x14ac:dyDescent="0.25"/>
    <row r="598" s="3" customFormat="1" x14ac:dyDescent="0.25"/>
    <row r="599" s="3" customFormat="1" x14ac:dyDescent="0.25"/>
    <row r="600" s="3" customFormat="1" x14ac:dyDescent="0.25"/>
    <row r="601" s="3" customFormat="1" x14ac:dyDescent="0.25"/>
    <row r="602" s="3" customFormat="1" x14ac:dyDescent="0.25"/>
    <row r="603" s="3" customFormat="1" x14ac:dyDescent="0.25"/>
    <row r="604" s="3" customFormat="1" x14ac:dyDescent="0.25"/>
    <row r="605" s="3" customFormat="1" x14ac:dyDescent="0.25"/>
    <row r="606" s="3" customFormat="1" x14ac:dyDescent="0.25"/>
    <row r="607" s="3" customFormat="1" x14ac:dyDescent="0.25"/>
    <row r="608" s="3" customFormat="1" x14ac:dyDescent="0.25"/>
    <row r="609" s="3" customFormat="1" x14ac:dyDescent="0.25"/>
    <row r="610" s="3" customFormat="1" x14ac:dyDescent="0.25"/>
    <row r="611" s="3" customFormat="1" x14ac:dyDescent="0.25"/>
    <row r="612" s="3" customFormat="1" x14ac:dyDescent="0.25"/>
    <row r="613" s="3" customFormat="1" x14ac:dyDescent="0.25"/>
    <row r="614" s="3" customFormat="1" x14ac:dyDescent="0.25"/>
    <row r="615" s="3" customFormat="1" x14ac:dyDescent="0.25"/>
    <row r="616" s="3" customFormat="1" x14ac:dyDescent="0.25"/>
    <row r="617" s="3" customFormat="1" x14ac:dyDescent="0.25"/>
    <row r="618" s="3" customFormat="1" x14ac:dyDescent="0.25"/>
    <row r="619" s="3" customFormat="1" x14ac:dyDescent="0.25"/>
    <row r="620" s="3" customFormat="1" x14ac:dyDescent="0.25"/>
    <row r="621" s="3" customFormat="1" x14ac:dyDescent="0.25"/>
    <row r="622" s="3" customFormat="1" x14ac:dyDescent="0.25"/>
    <row r="623" s="3" customFormat="1" x14ac:dyDescent="0.25"/>
    <row r="624" s="3" customFormat="1" x14ac:dyDescent="0.25"/>
    <row r="625" s="3" customFormat="1" x14ac:dyDescent="0.25"/>
    <row r="626" s="3" customFormat="1" x14ac:dyDescent="0.25"/>
    <row r="627" s="3" customFormat="1" x14ac:dyDescent="0.25"/>
    <row r="628" s="3" customFormat="1" x14ac:dyDescent="0.25"/>
    <row r="629" s="3" customFormat="1" x14ac:dyDescent="0.25"/>
    <row r="630" s="3" customFormat="1" x14ac:dyDescent="0.25"/>
    <row r="631" s="3" customFormat="1" x14ac:dyDescent="0.25"/>
    <row r="632" s="3" customFormat="1" x14ac:dyDescent="0.25"/>
    <row r="633" s="3" customFormat="1" x14ac:dyDescent="0.25"/>
    <row r="634" s="3" customFormat="1" x14ac:dyDescent="0.25"/>
    <row r="635" s="3" customFormat="1" x14ac:dyDescent="0.25"/>
    <row r="636" s="3" customFormat="1" x14ac:dyDescent="0.25"/>
    <row r="637" s="3" customFormat="1" x14ac:dyDescent="0.25"/>
    <row r="638" s="3" customFormat="1" x14ac:dyDescent="0.25"/>
    <row r="639" s="3" customFormat="1" x14ac:dyDescent="0.25"/>
    <row r="640" s="3" customFormat="1" x14ac:dyDescent="0.25"/>
    <row r="641" s="3" customFormat="1" x14ac:dyDescent="0.25"/>
    <row r="642" s="3" customFormat="1" x14ac:dyDescent="0.25"/>
    <row r="643" s="3" customFormat="1" x14ac:dyDescent="0.25"/>
    <row r="644" s="3" customFormat="1" x14ac:dyDescent="0.25"/>
    <row r="645" s="3" customFormat="1" x14ac:dyDescent="0.25"/>
    <row r="646" s="3" customFormat="1" x14ac:dyDescent="0.25"/>
    <row r="647" s="3" customFormat="1" x14ac:dyDescent="0.25"/>
    <row r="648" s="3" customFormat="1" x14ac:dyDescent="0.25"/>
  </sheetData>
  <pageMargins left="0.7" right="0.7" top="0.75" bottom="0.75" header="0.3" footer="0.3"/>
  <pageSetup paperSize="9" scale="65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5">
    <tabColor rgb="FF0070C0"/>
    <pageSetUpPr fitToPage="1"/>
  </sheetPr>
  <dimension ref="A1:AW32"/>
  <sheetViews>
    <sheetView showGridLines="0" zoomScaleNormal="100" workbookViewId="0">
      <selection activeCell="AX8" sqref="AX8"/>
    </sheetView>
  </sheetViews>
  <sheetFormatPr baseColWidth="10" defaultRowHeight="15" x14ac:dyDescent="0.25"/>
  <cols>
    <col min="1" max="1" width="15.7109375" customWidth="1"/>
    <col min="2" max="2" width="33.85546875" bestFit="1" customWidth="1"/>
    <col min="3" max="16" width="8.85546875" hidden="1" customWidth="1"/>
    <col min="17" max="17" width="14" customWidth="1"/>
    <col min="18" max="26" width="8.85546875" hidden="1" customWidth="1"/>
    <col min="27" max="27" width="14" customWidth="1"/>
    <col min="28" max="46" width="14" hidden="1" customWidth="1"/>
    <col min="47" max="47" width="14" customWidth="1"/>
  </cols>
  <sheetData>
    <row r="1" spans="1:49" s="244" customFormat="1" ht="45" customHeight="1" x14ac:dyDescent="0.25">
      <c r="A1" s="239" t="str">
        <f>Résultats!B1</f>
        <v>SNBC3</v>
      </c>
      <c r="B1" s="240" t="s">
        <v>493</v>
      </c>
      <c r="C1" s="241">
        <v>2006</v>
      </c>
      <c r="D1" s="242">
        <v>2007</v>
      </c>
      <c r="E1" s="242">
        <v>2008</v>
      </c>
      <c r="F1" s="242">
        <v>2009</v>
      </c>
      <c r="G1" s="242">
        <v>2010</v>
      </c>
      <c r="H1" s="242">
        <v>2011</v>
      </c>
      <c r="I1" s="242">
        <v>2012</v>
      </c>
      <c r="J1" s="242">
        <v>2013</v>
      </c>
      <c r="K1" s="242">
        <v>2014</v>
      </c>
      <c r="L1" s="242">
        <v>2015</v>
      </c>
      <c r="M1" s="242">
        <v>2016</v>
      </c>
      <c r="N1" s="242">
        <v>2017</v>
      </c>
      <c r="O1" s="242">
        <v>2018</v>
      </c>
      <c r="P1" s="242">
        <v>2019</v>
      </c>
      <c r="Q1" s="242">
        <v>2020</v>
      </c>
      <c r="R1" s="242">
        <v>2021</v>
      </c>
      <c r="S1" s="242">
        <v>2022</v>
      </c>
      <c r="T1" s="242">
        <v>2023</v>
      </c>
      <c r="U1" s="242">
        <v>2024</v>
      </c>
      <c r="V1" s="242">
        <v>2025</v>
      </c>
      <c r="W1" s="242">
        <v>2026</v>
      </c>
      <c r="X1" s="242">
        <v>2027</v>
      </c>
      <c r="Y1" s="242">
        <v>2028</v>
      </c>
      <c r="Z1" s="242">
        <v>2029</v>
      </c>
      <c r="AA1" s="242">
        <v>2030</v>
      </c>
      <c r="AB1" s="242">
        <v>2031</v>
      </c>
      <c r="AC1" s="242">
        <v>2032</v>
      </c>
      <c r="AD1" s="242">
        <v>2033</v>
      </c>
      <c r="AE1" s="242">
        <v>2034</v>
      </c>
      <c r="AF1" s="242">
        <v>2035</v>
      </c>
      <c r="AG1" s="242">
        <v>2036</v>
      </c>
      <c r="AH1" s="242">
        <v>2037</v>
      </c>
      <c r="AI1" s="242">
        <v>2038</v>
      </c>
      <c r="AJ1" s="242">
        <v>2039</v>
      </c>
      <c r="AK1" s="242">
        <v>2040</v>
      </c>
      <c r="AL1" s="242">
        <v>2041</v>
      </c>
      <c r="AM1" s="242">
        <v>2042</v>
      </c>
      <c r="AN1" s="242">
        <v>2043</v>
      </c>
      <c r="AO1" s="242">
        <v>2044</v>
      </c>
      <c r="AP1" s="242">
        <v>2045</v>
      </c>
      <c r="AQ1" s="242">
        <v>2046</v>
      </c>
      <c r="AR1" s="242">
        <v>2047</v>
      </c>
      <c r="AS1" s="242">
        <v>2048</v>
      </c>
      <c r="AT1" s="242">
        <v>2049</v>
      </c>
      <c r="AU1" s="243">
        <v>2050</v>
      </c>
    </row>
    <row r="2" spans="1:49" x14ac:dyDescent="0.25">
      <c r="B2" s="245" t="s">
        <v>1</v>
      </c>
      <c r="C2" s="246">
        <f t="shared" ref="C2:AU2" si="0">C3+C4+C7</f>
        <v>1099450.1183000002</v>
      </c>
      <c r="D2" s="247">
        <f t="shared" si="0"/>
        <v>1138707.6329000001</v>
      </c>
      <c r="E2" s="247">
        <f t="shared" si="0"/>
        <v>1157204.6414000001</v>
      </c>
      <c r="F2" s="247">
        <f t="shared" si="0"/>
        <v>1191038.6579</v>
      </c>
      <c r="G2" s="247">
        <f t="shared" si="0"/>
        <v>1205653.1976999999</v>
      </c>
      <c r="H2" s="247">
        <f t="shared" si="0"/>
        <v>1235175.9389999998</v>
      </c>
      <c r="I2" s="247">
        <f t="shared" si="0"/>
        <v>1273170.8913</v>
      </c>
      <c r="J2" s="247">
        <f t="shared" si="0"/>
        <v>1316907.0529</v>
      </c>
      <c r="K2" s="247">
        <f t="shared" si="0"/>
        <v>1374711.3030000001</v>
      </c>
      <c r="L2" s="247">
        <f t="shared" si="0"/>
        <v>1425193.9739999999</v>
      </c>
      <c r="M2" s="247">
        <f t="shared" si="0"/>
        <v>1418621.6802000001</v>
      </c>
      <c r="N2" s="247">
        <f t="shared" si="0"/>
        <v>1418186.3202</v>
      </c>
      <c r="O2" s="247">
        <f t="shared" si="0"/>
        <v>1416318.8991</v>
      </c>
      <c r="P2" s="247">
        <f t="shared" si="0"/>
        <v>1411793.0234000001</v>
      </c>
      <c r="Q2" s="247">
        <f t="shared" si="0"/>
        <v>1416965.5608000001</v>
      </c>
      <c r="R2" s="247">
        <f t="shared" si="0"/>
        <v>1423124.4706000001</v>
      </c>
      <c r="S2" s="247">
        <f t="shared" si="0"/>
        <v>1425070.5299999998</v>
      </c>
      <c r="T2" s="247">
        <f t="shared" si="0"/>
        <v>1425101.8843</v>
      </c>
      <c r="U2" s="247">
        <f t="shared" si="0"/>
        <v>1430550.2914999998</v>
      </c>
      <c r="V2" s="247">
        <f t="shared" si="0"/>
        <v>1433671.1783</v>
      </c>
      <c r="W2" s="247">
        <f t="shared" si="0"/>
        <v>1438767.8144</v>
      </c>
      <c r="X2" s="247">
        <f t="shared" si="0"/>
        <v>1445858.2359</v>
      </c>
      <c r="Y2" s="247">
        <f t="shared" si="0"/>
        <v>1454883.0597000001</v>
      </c>
      <c r="Z2" s="247">
        <f t="shared" si="0"/>
        <v>1465074.3864</v>
      </c>
      <c r="AA2" s="247">
        <f t="shared" si="0"/>
        <v>1476114.2557999999</v>
      </c>
      <c r="AB2" s="247">
        <f t="shared" si="0"/>
        <v>1487633.9873000002</v>
      </c>
      <c r="AC2" s="247">
        <f t="shared" si="0"/>
        <v>1499335.5926000001</v>
      </c>
      <c r="AD2" s="247">
        <f t="shared" si="0"/>
        <v>1510955.1898000001</v>
      </c>
      <c r="AE2" s="247">
        <f t="shared" si="0"/>
        <v>1522439.5392</v>
      </c>
      <c r="AF2" s="247">
        <f t="shared" si="0"/>
        <v>1533873.7716999999</v>
      </c>
      <c r="AG2" s="247">
        <f t="shared" si="0"/>
        <v>1545180.7892</v>
      </c>
      <c r="AH2" s="247">
        <f t="shared" si="0"/>
        <v>1556453.4722000002</v>
      </c>
      <c r="AI2" s="247">
        <f t="shared" si="0"/>
        <v>1567720.7693</v>
      </c>
      <c r="AJ2" s="247">
        <f t="shared" si="0"/>
        <v>1579218.652</v>
      </c>
      <c r="AK2" s="247">
        <f t="shared" si="0"/>
        <v>1590997.7556999999</v>
      </c>
      <c r="AL2" s="247">
        <f t="shared" si="0"/>
        <v>1603402.0892</v>
      </c>
      <c r="AM2" s="247">
        <f t="shared" si="0"/>
        <v>1616383.8242000001</v>
      </c>
      <c r="AN2" s="247">
        <f t="shared" si="0"/>
        <v>1629788.9663</v>
      </c>
      <c r="AO2" s="247">
        <f t="shared" si="0"/>
        <v>1643655.4145</v>
      </c>
      <c r="AP2" s="247">
        <f t="shared" si="0"/>
        <v>1657930.1584000001</v>
      </c>
      <c r="AQ2" s="247">
        <f t="shared" si="0"/>
        <v>1672515.4722000002</v>
      </c>
      <c r="AR2" s="247">
        <f t="shared" si="0"/>
        <v>1687488.6347000001</v>
      </c>
      <c r="AS2" s="247">
        <f t="shared" si="0"/>
        <v>1702836.0537</v>
      </c>
      <c r="AT2" s="247">
        <f t="shared" si="0"/>
        <v>1718507.9447999997</v>
      </c>
      <c r="AU2" s="248">
        <f t="shared" si="0"/>
        <v>1734812.9493</v>
      </c>
    </row>
    <row r="3" spans="1:49" x14ac:dyDescent="0.25">
      <c r="B3" s="249" t="s">
        <v>494</v>
      </c>
      <c r="C3" s="250">
        <f>Résultats!E286</f>
        <v>269949.78960000002</v>
      </c>
      <c r="D3" s="251">
        <f>Résultats!F286</f>
        <v>277098.17139999999</v>
      </c>
      <c r="E3" s="251">
        <f>Résultats!G286</f>
        <v>283660.36800000002</v>
      </c>
      <c r="F3" s="251">
        <f>Résultats!H286</f>
        <v>284994.24369999999</v>
      </c>
      <c r="G3" s="251">
        <f>Résultats!I286</f>
        <v>276966.96340000001</v>
      </c>
      <c r="H3" s="251">
        <f>Résultats!J286</f>
        <v>276307.57490000001</v>
      </c>
      <c r="I3" s="251">
        <f>Résultats!K286</f>
        <v>278553.35220000002</v>
      </c>
      <c r="J3" s="251">
        <f>Résultats!L286</f>
        <v>278770.52230000001</v>
      </c>
      <c r="K3" s="251">
        <f>Résultats!M286</f>
        <v>284109.21220000001</v>
      </c>
      <c r="L3" s="251">
        <f>Résultats!N286</f>
        <v>292973.05290000001</v>
      </c>
      <c r="M3" s="251">
        <f>Résultats!O286</f>
        <v>300358.946</v>
      </c>
      <c r="N3" s="251">
        <f>Résultats!P286</f>
        <v>308855.7721</v>
      </c>
      <c r="O3" s="251">
        <f>Résultats!Q286</f>
        <v>317341.32799999998</v>
      </c>
      <c r="P3" s="251">
        <f>Résultats!R286</f>
        <v>328564.49160000001</v>
      </c>
      <c r="Q3" s="251">
        <f>Résultats!S286</f>
        <v>327810.94209999999</v>
      </c>
      <c r="R3" s="251">
        <f>Résultats!T286</f>
        <v>327012.89730000001</v>
      </c>
      <c r="S3" s="251">
        <f>Résultats!U286</f>
        <v>327050.97859999997</v>
      </c>
      <c r="T3" s="251">
        <f>Résultats!V286</f>
        <v>326235.16489999997</v>
      </c>
      <c r="U3" s="251">
        <f>Résultats!W286</f>
        <v>332723.34850000002</v>
      </c>
      <c r="V3" s="251">
        <f>Résultats!X286</f>
        <v>338013.35210000002</v>
      </c>
      <c r="W3" s="251">
        <f>Résultats!Y286</f>
        <v>344063.22279999999</v>
      </c>
      <c r="X3" s="251">
        <f>Résultats!Z286</f>
        <v>350601.50559999997</v>
      </c>
      <c r="Y3" s="251">
        <f>Résultats!AA286</f>
        <v>357735.19400000002</v>
      </c>
      <c r="Z3" s="251">
        <f>Résultats!AB286</f>
        <v>365236.81290000002</v>
      </c>
      <c r="AA3" s="251">
        <f>Résultats!AC286</f>
        <v>372991.4828</v>
      </c>
      <c r="AB3" s="251">
        <f>Résultats!AD286</f>
        <v>380950.53110000002</v>
      </c>
      <c r="AC3" s="251">
        <f>Résultats!AE286</f>
        <v>388961.4817</v>
      </c>
      <c r="AD3" s="251">
        <f>Résultats!AF286</f>
        <v>396862.21750000003</v>
      </c>
      <c r="AE3" s="251">
        <f>Résultats!AG286</f>
        <v>404629.25420000002</v>
      </c>
      <c r="AF3" s="251">
        <f>Résultats!AH286</f>
        <v>412319.61739999999</v>
      </c>
      <c r="AG3" s="251">
        <f>Résultats!AI286</f>
        <v>419913.73920000001</v>
      </c>
      <c r="AH3" s="251">
        <f>Résultats!AJ286</f>
        <v>427455.30450000003</v>
      </c>
      <c r="AI3" s="251">
        <f>Résultats!AK286</f>
        <v>434943.42340000003</v>
      </c>
      <c r="AJ3" s="251">
        <f>Résultats!AL286</f>
        <v>442566.2831</v>
      </c>
      <c r="AK3" s="251">
        <f>Résultats!AM286</f>
        <v>450366.25689999998</v>
      </c>
      <c r="AL3" s="251">
        <f>Résultats!AN286</f>
        <v>458444.4828</v>
      </c>
      <c r="AM3" s="251">
        <f>Résultats!AO286</f>
        <v>466848.38150000002</v>
      </c>
      <c r="AN3" s="251">
        <f>Résultats!AP286</f>
        <v>475517.4191</v>
      </c>
      <c r="AO3" s="251">
        <f>Résultats!AQ286</f>
        <v>484525.82760000002</v>
      </c>
      <c r="AP3" s="251">
        <f>Résultats!AR286</f>
        <v>493886.59250000003</v>
      </c>
      <c r="AQ3" s="251">
        <f>Résultats!AS286</f>
        <v>503553.54979999998</v>
      </c>
      <c r="AR3" s="251">
        <f>Résultats!AT286</f>
        <v>513606.51980000001</v>
      </c>
      <c r="AS3" s="251">
        <f>Résultats!AU286</f>
        <v>524047.99910000002</v>
      </c>
      <c r="AT3" s="251">
        <f>Résultats!AV286</f>
        <v>534842.15689999994</v>
      </c>
      <c r="AU3" s="252">
        <f>Résultats!AW286</f>
        <v>546206.68570000003</v>
      </c>
      <c r="AV3" s="253"/>
      <c r="AW3" s="253"/>
    </row>
    <row r="4" spans="1:49" x14ac:dyDescent="0.25">
      <c r="B4" s="254" t="s">
        <v>495</v>
      </c>
      <c r="C4" s="255">
        <f>Résultats!E292</f>
        <v>248850.0986</v>
      </c>
      <c r="D4" s="256">
        <f>Résultats!F292</f>
        <v>262898.28019999998</v>
      </c>
      <c r="E4" s="256">
        <f>Résultats!G292</f>
        <v>272241.68109999999</v>
      </c>
      <c r="F4" s="256">
        <f>Résultats!H292</f>
        <v>287790.53649999999</v>
      </c>
      <c r="G4" s="256">
        <f>Résultats!I292</f>
        <v>299414.1102</v>
      </c>
      <c r="H4" s="256">
        <f>Résultats!J292</f>
        <v>315292.22749999998</v>
      </c>
      <c r="I4" s="256">
        <f>Résultats!K292</f>
        <v>335051.05609999999</v>
      </c>
      <c r="J4" s="256">
        <f>Résultats!L292</f>
        <v>357358.8982</v>
      </c>
      <c r="K4" s="256">
        <f>Résultats!M292</f>
        <v>382937.66470000002</v>
      </c>
      <c r="L4" s="256">
        <f>Résultats!N292</f>
        <v>405794.8578</v>
      </c>
      <c r="M4" s="256">
        <f>Résultats!O292</f>
        <v>397143.10960000003</v>
      </c>
      <c r="N4" s="256">
        <f>Résultats!P292</f>
        <v>389421.31660000002</v>
      </c>
      <c r="O4" s="256">
        <f>Résultats!Q292</f>
        <v>380432.32750000001</v>
      </c>
      <c r="P4" s="256">
        <f>Résultats!R292</f>
        <v>367224.37280000001</v>
      </c>
      <c r="Q4" s="256">
        <f>Résultats!S292</f>
        <v>367290.65139999997</v>
      </c>
      <c r="R4" s="256">
        <f>Résultats!T292</f>
        <v>369728.74469999998</v>
      </c>
      <c r="S4" s="256">
        <f>Résultats!U292</f>
        <v>370771.0612</v>
      </c>
      <c r="T4" s="256">
        <f>Résultats!V292</f>
        <v>371543.34259999997</v>
      </c>
      <c r="U4" s="256">
        <f>Résultats!W292</f>
        <v>371879.44799999997</v>
      </c>
      <c r="V4" s="256">
        <f>Résultats!X292</f>
        <v>371882.80570000003</v>
      </c>
      <c r="W4" s="256">
        <f>Résultats!Y292</f>
        <v>372189.37890000001</v>
      </c>
      <c r="X4" s="256">
        <f>Résultats!Z292</f>
        <v>372918.52779999998</v>
      </c>
      <c r="Y4" s="256">
        <f>Résultats!AA292</f>
        <v>374057.3726</v>
      </c>
      <c r="Z4" s="256">
        <f>Résultats!AB292</f>
        <v>375321.1948</v>
      </c>
      <c r="AA4" s="256">
        <f>Résultats!AC292</f>
        <v>376682.85960000003</v>
      </c>
      <c r="AB4" s="256">
        <f>Résultats!AD292</f>
        <v>378170.37439999997</v>
      </c>
      <c r="AC4" s="256">
        <f>Résultats!AE292</f>
        <v>379680.42460000003</v>
      </c>
      <c r="AD4" s="256">
        <f>Résultats!AF292</f>
        <v>381165.23420000001</v>
      </c>
      <c r="AE4" s="256">
        <f>Résultats!AG292</f>
        <v>382604.27010000002</v>
      </c>
      <c r="AF4" s="256">
        <f>Résultats!AH292</f>
        <v>384004.02480000001</v>
      </c>
      <c r="AG4" s="256">
        <f>Résultats!AI292</f>
        <v>385344.43079999997</v>
      </c>
      <c r="AH4" s="256">
        <f>Résultats!AJ292</f>
        <v>386646.31109999999</v>
      </c>
      <c r="AI4" s="256">
        <f>Résultats!AK292</f>
        <v>387940.2597</v>
      </c>
      <c r="AJ4" s="256">
        <f>Résultats!AL292</f>
        <v>389246.48200000002</v>
      </c>
      <c r="AK4" s="256">
        <f>Résultats!AM292</f>
        <v>390579.63309999998</v>
      </c>
      <c r="AL4" s="256">
        <f>Résultats!AN292</f>
        <v>391891.5932</v>
      </c>
      <c r="AM4" s="256">
        <f>Résultats!AO292</f>
        <v>393259.52549999999</v>
      </c>
      <c r="AN4" s="256">
        <f>Résultats!AP292</f>
        <v>394691.38280000002</v>
      </c>
      <c r="AO4" s="256">
        <f>Résultats!AQ292</f>
        <v>396186.55369999999</v>
      </c>
      <c r="AP4" s="256">
        <f>Résultats!AR292</f>
        <v>397731.92550000001</v>
      </c>
      <c r="AQ4" s="256">
        <f>Résultats!AS292</f>
        <v>399313.44579999999</v>
      </c>
      <c r="AR4" s="256">
        <f>Résultats!AT292</f>
        <v>400929.55459999997</v>
      </c>
      <c r="AS4" s="256">
        <f>Résultats!AU292</f>
        <v>402575.93040000001</v>
      </c>
      <c r="AT4" s="256">
        <f>Résultats!AV292</f>
        <v>404249.24449999997</v>
      </c>
      <c r="AU4" s="257">
        <f>Résultats!AW292</f>
        <v>405970.31760000001</v>
      </c>
      <c r="AV4" s="253"/>
      <c r="AW4" s="253"/>
    </row>
    <row r="5" spans="1:49" x14ac:dyDescent="0.25">
      <c r="B5" s="258" t="s">
        <v>496</v>
      </c>
      <c r="C5" s="259">
        <f>Résultats!E287</f>
        <v>163461.30420000001</v>
      </c>
      <c r="D5" s="212">
        <f>Résultats!F287</f>
        <v>168432.2249</v>
      </c>
      <c r="E5" s="212">
        <f>Résultats!G287</f>
        <v>175099.30350000001</v>
      </c>
      <c r="F5" s="212">
        <f>Résultats!H287</f>
        <v>184374.94149999999</v>
      </c>
      <c r="G5" s="212">
        <f>Résultats!I287</f>
        <v>192029.98379999999</v>
      </c>
      <c r="H5" s="212">
        <f>Résultats!J287</f>
        <v>200640.10509999999</v>
      </c>
      <c r="I5" s="212">
        <f>Résultats!K287</f>
        <v>215029.0747</v>
      </c>
      <c r="J5" s="212">
        <f>Résultats!L287</f>
        <v>230854.71179999999</v>
      </c>
      <c r="K5" s="212">
        <f>Résultats!M287</f>
        <v>247455.28940000001</v>
      </c>
      <c r="L5" s="212">
        <f>Résultats!N287</f>
        <v>260445.78839999999</v>
      </c>
      <c r="M5" s="212">
        <f>Résultats!O287</f>
        <v>261238.1514</v>
      </c>
      <c r="N5" s="212">
        <f>Résultats!P287</f>
        <v>258850.94699999999</v>
      </c>
      <c r="O5" s="212">
        <f>Résultats!Q287</f>
        <v>254983.5484</v>
      </c>
      <c r="P5" s="212">
        <f>Résultats!R287</f>
        <v>253647.4817</v>
      </c>
      <c r="Q5" s="212">
        <f>Résultats!S287</f>
        <v>254238.47260000001</v>
      </c>
      <c r="R5" s="212">
        <f>Résultats!T287</f>
        <v>257226.29010000001</v>
      </c>
      <c r="S5" s="212">
        <f>Résultats!U287</f>
        <v>258630.81289999999</v>
      </c>
      <c r="T5" s="212">
        <f>Résultats!V287</f>
        <v>259531.04060000001</v>
      </c>
      <c r="U5" s="212">
        <f>Résultats!W287</f>
        <v>260108.7929</v>
      </c>
      <c r="V5" s="212">
        <f>Résultats!X287</f>
        <v>260250.48180000001</v>
      </c>
      <c r="W5" s="212">
        <f>Résultats!Y287</f>
        <v>260856.861</v>
      </c>
      <c r="X5" s="212">
        <f>Résultats!Z287</f>
        <v>261796.39799999999</v>
      </c>
      <c r="Y5" s="212">
        <f>Résultats!AA287</f>
        <v>262935.7156</v>
      </c>
      <c r="Z5" s="212">
        <f>Résultats!AB287</f>
        <v>264148.14500000002</v>
      </c>
      <c r="AA5" s="212">
        <f>Résultats!AC287</f>
        <v>265360.71600000001</v>
      </c>
      <c r="AB5" s="212">
        <f>Résultats!AD287</f>
        <v>266605.19959999999</v>
      </c>
      <c r="AC5" s="212">
        <f>Résultats!AE287</f>
        <v>267784.2721</v>
      </c>
      <c r="AD5" s="212">
        <f>Résultats!AF287</f>
        <v>268873.3518</v>
      </c>
      <c r="AE5" s="212">
        <f>Résultats!AG287</f>
        <v>269861.5367</v>
      </c>
      <c r="AF5" s="212">
        <f>Résultats!AH287</f>
        <v>270757.98430000001</v>
      </c>
      <c r="AG5" s="212">
        <f>Résultats!AI287</f>
        <v>271545.70730000001</v>
      </c>
      <c r="AH5" s="212">
        <f>Résultats!AJ287</f>
        <v>272257.95679999999</v>
      </c>
      <c r="AI5" s="212">
        <f>Résultats!AK287</f>
        <v>272939.46480000002</v>
      </c>
      <c r="AJ5" s="212">
        <f>Résultats!AL287</f>
        <v>273606.56160000002</v>
      </c>
      <c r="AK5" s="212">
        <f>Résultats!AM287</f>
        <v>274283.66489999997</v>
      </c>
      <c r="AL5" s="212">
        <f>Résultats!AN287</f>
        <v>274879.38339999999</v>
      </c>
      <c r="AM5" s="212">
        <f>Résultats!AO287</f>
        <v>275522.61499999999</v>
      </c>
      <c r="AN5" s="212">
        <f>Résultats!AP287</f>
        <v>276239.28139999998</v>
      </c>
      <c r="AO5" s="212">
        <f>Résultats!AQ287</f>
        <v>277022.91360000003</v>
      </c>
      <c r="AP5" s="212">
        <f>Résultats!AR287</f>
        <v>277868.21980000002</v>
      </c>
      <c r="AQ5" s="212">
        <f>Résultats!AS287</f>
        <v>278759.6201</v>
      </c>
      <c r="AR5" s="212">
        <f>Résultats!AT287</f>
        <v>279692.41499999998</v>
      </c>
      <c r="AS5" s="212">
        <f>Résultats!AU287</f>
        <v>280667.78480000002</v>
      </c>
      <c r="AT5" s="212">
        <f>Résultats!AV287</f>
        <v>281686.9314</v>
      </c>
      <c r="AU5" s="260">
        <f>Résultats!AW287</f>
        <v>282744.929</v>
      </c>
    </row>
    <row r="6" spans="1:49" x14ac:dyDescent="0.25">
      <c r="B6" s="261" t="s">
        <v>497</v>
      </c>
      <c r="C6" s="262">
        <f>Résultats!E290</f>
        <v>47168.089010000003</v>
      </c>
      <c r="D6" s="263">
        <f>Résultats!F290</f>
        <v>49526.529009999998</v>
      </c>
      <c r="E6" s="263">
        <f>Résultats!G290</f>
        <v>49189.343150000001</v>
      </c>
      <c r="F6" s="263">
        <f>Résultats!H290</f>
        <v>50577.637569999999</v>
      </c>
      <c r="G6" s="263">
        <f>Résultats!I290</f>
        <v>51404.562720000002</v>
      </c>
      <c r="H6" s="263">
        <f>Résultats!J290</f>
        <v>52652.134910000001</v>
      </c>
      <c r="I6" s="263">
        <f>Résultats!K290</f>
        <v>53240.112910000003</v>
      </c>
      <c r="J6" s="263">
        <f>Résultats!L290</f>
        <v>54441.532870000003</v>
      </c>
      <c r="K6" s="263">
        <f>Résultats!M290</f>
        <v>56441.933389999998</v>
      </c>
      <c r="L6" s="263">
        <f>Résultats!N290</f>
        <v>57915.954149999998</v>
      </c>
      <c r="M6" s="263">
        <f>Résultats!O290</f>
        <v>56789.152040000001</v>
      </c>
      <c r="N6" s="263">
        <f>Résultats!P290</f>
        <v>56686.277950000003</v>
      </c>
      <c r="O6" s="263">
        <f>Résultats!Q290</f>
        <v>56746.732080000002</v>
      </c>
      <c r="P6" s="263">
        <f>Résultats!R290</f>
        <v>55973.500339999999</v>
      </c>
      <c r="Q6" s="263">
        <f>Résultats!S290</f>
        <v>56551.51182</v>
      </c>
      <c r="R6" s="263">
        <f>Résultats!T290</f>
        <v>56511.671920000001</v>
      </c>
      <c r="S6" s="263">
        <f>Résultats!U290</f>
        <v>56364.061759999997</v>
      </c>
      <c r="T6" s="263">
        <f>Résultats!V290</f>
        <v>56202.679880000003</v>
      </c>
      <c r="U6" s="263">
        <f>Résultats!W290</f>
        <v>55902.040309999997</v>
      </c>
      <c r="V6" s="263">
        <f>Résultats!X290</f>
        <v>55571.265019999999</v>
      </c>
      <c r="W6" s="263">
        <f>Résultats!Y290</f>
        <v>55283.175600000002</v>
      </c>
      <c r="X6" s="263">
        <f>Résultats!Z290</f>
        <v>55095.774619999997</v>
      </c>
      <c r="Y6" s="263">
        <f>Résultats!AA290</f>
        <v>55012.832540000003</v>
      </c>
      <c r="Z6" s="263">
        <f>Résultats!AB290</f>
        <v>55008.447749999999</v>
      </c>
      <c r="AA6" s="263">
        <f>Résultats!AC290</f>
        <v>55072.659220000001</v>
      </c>
      <c r="AB6" s="263">
        <f>Résultats!AD290</f>
        <v>55157.086000000003</v>
      </c>
      <c r="AC6" s="263">
        <f>Résultats!AE290</f>
        <v>55269.149559999998</v>
      </c>
      <c r="AD6" s="263">
        <f>Résultats!AF290</f>
        <v>55404.366719999998</v>
      </c>
      <c r="AE6" s="263">
        <f>Résultats!AG290</f>
        <v>55562.457860000002</v>
      </c>
      <c r="AF6" s="263">
        <f>Résultats!AH290</f>
        <v>55744.66762</v>
      </c>
      <c r="AG6" s="263">
        <f>Résultats!AI290</f>
        <v>55948.125840000001</v>
      </c>
      <c r="AH6" s="263">
        <f>Résultats!AJ290</f>
        <v>56171.18591</v>
      </c>
      <c r="AI6" s="263">
        <f>Résultats!AK290</f>
        <v>56407.25144</v>
      </c>
      <c r="AJ6" s="263">
        <f>Résultats!AL290</f>
        <v>56657.216119999997</v>
      </c>
      <c r="AK6" s="263">
        <f>Résultats!AM290</f>
        <v>56916.345690000002</v>
      </c>
      <c r="AL6" s="263">
        <f>Résultats!AN290</f>
        <v>57235.923419999999</v>
      </c>
      <c r="AM6" s="263">
        <f>Résultats!AO290</f>
        <v>57573.894070000002</v>
      </c>
      <c r="AN6" s="263">
        <f>Résultats!AP290</f>
        <v>57913.228860000003</v>
      </c>
      <c r="AO6" s="263">
        <f>Résultats!AQ290</f>
        <v>58250.4908</v>
      </c>
      <c r="AP6" s="263">
        <f>Résultats!AR290</f>
        <v>58579.033069999998</v>
      </c>
      <c r="AQ6" s="263">
        <f>Résultats!AS290</f>
        <v>58896.414429999997</v>
      </c>
      <c r="AR6" s="263">
        <f>Résultats!AT290</f>
        <v>59203.111010000001</v>
      </c>
      <c r="AS6" s="263">
        <f>Résultats!AU290</f>
        <v>59497.098769999997</v>
      </c>
      <c r="AT6" s="263">
        <f>Résultats!AV290</f>
        <v>59776.7595</v>
      </c>
      <c r="AU6" s="264">
        <f>Résultats!AW290</f>
        <v>60052.904699999999</v>
      </c>
      <c r="AV6" s="253"/>
    </row>
    <row r="7" spans="1:49" x14ac:dyDescent="0.25">
      <c r="B7" s="258" t="s">
        <v>498</v>
      </c>
      <c r="C7" s="259">
        <f>Résultats!E291</f>
        <v>580650.23010000004</v>
      </c>
      <c r="D7" s="212">
        <f>Résultats!F291</f>
        <v>598711.18130000005</v>
      </c>
      <c r="E7" s="212">
        <f>Résultats!G291</f>
        <v>601302.59230000002</v>
      </c>
      <c r="F7" s="212">
        <f>Résultats!H291</f>
        <v>618253.87769999995</v>
      </c>
      <c r="G7" s="212">
        <f>Résultats!I291</f>
        <v>629272.12410000002</v>
      </c>
      <c r="H7" s="212">
        <f>Résultats!J291</f>
        <v>643576.13659999997</v>
      </c>
      <c r="I7" s="212">
        <f>Résultats!K291</f>
        <v>659566.48300000001</v>
      </c>
      <c r="J7" s="212">
        <f>Résultats!L291</f>
        <v>680777.6324</v>
      </c>
      <c r="K7" s="212">
        <f>Résultats!M291</f>
        <v>707664.42610000004</v>
      </c>
      <c r="L7" s="212">
        <f>Résultats!N291</f>
        <v>726426.06330000004</v>
      </c>
      <c r="M7" s="212">
        <f>Résultats!O291</f>
        <v>721119.62459999998</v>
      </c>
      <c r="N7" s="212">
        <f>Résultats!P291</f>
        <v>719909.23149999999</v>
      </c>
      <c r="O7" s="212">
        <f>Résultats!Q291</f>
        <v>718545.24360000005</v>
      </c>
      <c r="P7" s="212">
        <f>Résultats!R291</f>
        <v>716004.15899999999</v>
      </c>
      <c r="Q7" s="212">
        <f>Résultats!S291</f>
        <v>721863.96730000002</v>
      </c>
      <c r="R7" s="212">
        <f>Résultats!T291</f>
        <v>726382.82860000001</v>
      </c>
      <c r="S7" s="212">
        <f>Résultats!U291</f>
        <v>727248.4902</v>
      </c>
      <c r="T7" s="212">
        <f>Résultats!V291</f>
        <v>727323.37679999997</v>
      </c>
      <c r="U7" s="212">
        <f>Résultats!W291</f>
        <v>725947.495</v>
      </c>
      <c r="V7" s="212">
        <f>Résultats!X291</f>
        <v>723775.02049999998</v>
      </c>
      <c r="W7" s="212">
        <f>Résultats!Y291</f>
        <v>722515.21270000003</v>
      </c>
      <c r="X7" s="212">
        <f>Résultats!Z291</f>
        <v>722338.20250000001</v>
      </c>
      <c r="Y7" s="212">
        <f>Résultats!AA291</f>
        <v>723090.49309999996</v>
      </c>
      <c r="Z7" s="212">
        <f>Résultats!AB291</f>
        <v>724516.3787</v>
      </c>
      <c r="AA7" s="212">
        <f>Résultats!AC291</f>
        <v>726439.91339999996</v>
      </c>
      <c r="AB7" s="212">
        <f>Résultats!AD291</f>
        <v>728513.08180000004</v>
      </c>
      <c r="AC7" s="212">
        <f>Résultats!AE291</f>
        <v>730693.68629999994</v>
      </c>
      <c r="AD7" s="212">
        <f>Résultats!AF291</f>
        <v>732927.73809999996</v>
      </c>
      <c r="AE7" s="212">
        <f>Résultats!AG291</f>
        <v>735206.01489999995</v>
      </c>
      <c r="AF7" s="212">
        <f>Résultats!AH291</f>
        <v>737550.12950000004</v>
      </c>
      <c r="AG7" s="212">
        <f>Résultats!AI291</f>
        <v>739922.61919999996</v>
      </c>
      <c r="AH7" s="212">
        <f>Résultats!AJ291</f>
        <v>742351.85660000006</v>
      </c>
      <c r="AI7" s="212">
        <f>Résultats!AK291</f>
        <v>744837.08620000002</v>
      </c>
      <c r="AJ7" s="212">
        <f>Résultats!AL291</f>
        <v>747405.88690000004</v>
      </c>
      <c r="AK7" s="212">
        <f>Résultats!AM291</f>
        <v>750051.86569999997</v>
      </c>
      <c r="AL7" s="212">
        <f>Résultats!AN291</f>
        <v>753066.01320000004</v>
      </c>
      <c r="AM7" s="212">
        <f>Résultats!AO291</f>
        <v>756275.91720000003</v>
      </c>
      <c r="AN7" s="212">
        <f>Résultats!AP291</f>
        <v>759580.16440000001</v>
      </c>
      <c r="AO7" s="212">
        <f>Résultats!AQ291</f>
        <v>762943.03319999995</v>
      </c>
      <c r="AP7" s="212">
        <f>Résultats!AR291</f>
        <v>766311.64040000003</v>
      </c>
      <c r="AQ7" s="212">
        <f>Résultats!AS291</f>
        <v>769648.47660000005</v>
      </c>
      <c r="AR7" s="212">
        <f>Résultats!AT291</f>
        <v>772952.56030000001</v>
      </c>
      <c r="AS7" s="212">
        <f>Résultats!AU291</f>
        <v>776212.12419999996</v>
      </c>
      <c r="AT7" s="212">
        <f>Résultats!AV291</f>
        <v>779416.54339999997</v>
      </c>
      <c r="AU7" s="260">
        <f>Résultats!AW291</f>
        <v>782635.946</v>
      </c>
    </row>
    <row r="8" spans="1:49" x14ac:dyDescent="0.25">
      <c r="B8" s="258" t="s">
        <v>499</v>
      </c>
      <c r="C8" s="259">
        <f>Résultats!E288</f>
        <v>533482.14110000001</v>
      </c>
      <c r="D8" s="212">
        <f>Résultats!F288</f>
        <v>549193.42940000002</v>
      </c>
      <c r="E8" s="212">
        <f>Résultats!G288</f>
        <v>552125.424</v>
      </c>
      <c r="F8" s="212">
        <f>Résultats!H288</f>
        <v>567688.75829999999</v>
      </c>
      <c r="G8" s="212">
        <f>Résultats!I288</f>
        <v>577880.36120000004</v>
      </c>
      <c r="H8" s="212">
        <f>Résultats!J288</f>
        <v>590937.15729999996</v>
      </c>
      <c r="I8" s="212">
        <f>Résultats!K288</f>
        <v>606345.13639999996</v>
      </c>
      <c r="J8" s="212">
        <f>Résultats!L288</f>
        <v>626358.06810000003</v>
      </c>
      <c r="K8" s="212">
        <f>Résultats!M288</f>
        <v>651245.54460000002</v>
      </c>
      <c r="L8" s="212">
        <f>Résultats!N288</f>
        <v>668533.77690000006</v>
      </c>
      <c r="M8" s="212">
        <f>Résultats!O288</f>
        <v>664358.68770000001</v>
      </c>
      <c r="N8" s="212">
        <f>Résultats!P288</f>
        <v>663251.12190000003</v>
      </c>
      <c r="O8" s="212">
        <f>Résultats!Q288</f>
        <v>661826.89619999996</v>
      </c>
      <c r="P8" s="212">
        <f>Résultats!R288</f>
        <v>660062.11250000005</v>
      </c>
      <c r="Q8" s="212">
        <f>Résultats!S288</f>
        <v>665344.30469999998</v>
      </c>
      <c r="R8" s="212">
        <f>Résultats!T288</f>
        <v>667784.46129999997</v>
      </c>
      <c r="S8" s="212">
        <f>Résultats!U288</f>
        <v>668127.22889999999</v>
      </c>
      <c r="T8" s="212">
        <f>Résultats!V288</f>
        <v>667695.4534</v>
      </c>
      <c r="U8" s="212">
        <f>Résultats!W288</f>
        <v>665960.76260000002</v>
      </c>
      <c r="V8" s="212">
        <f>Résultats!X288</f>
        <v>663467.74820000003</v>
      </c>
      <c r="W8" s="212">
        <f>Résultats!Y288</f>
        <v>661842.45830000006</v>
      </c>
      <c r="X8" s="212">
        <f>Résultats!Z288</f>
        <v>661192.94290000002</v>
      </c>
      <c r="Y8" s="212">
        <f>Résultats!AA288</f>
        <v>661360.37780000002</v>
      </c>
      <c r="Z8" s="212">
        <f>Résultats!AB288</f>
        <v>662115.08120000002</v>
      </c>
      <c r="AA8" s="212">
        <f>Résultats!AC288</f>
        <v>663291.21979999996</v>
      </c>
      <c r="AB8" s="212">
        <f>Résultats!AD288</f>
        <v>664592.04090000002</v>
      </c>
      <c r="AC8" s="212">
        <f>Résultats!AE288</f>
        <v>665968.07579999999</v>
      </c>
      <c r="AD8" s="212">
        <f>Résultats!AF288</f>
        <v>667370.30489999999</v>
      </c>
      <c r="AE8" s="212">
        <f>Résultats!AG288</f>
        <v>668789.80779999995</v>
      </c>
      <c r="AF8" s="212">
        <f>Résultats!AH288</f>
        <v>670246.52520000003</v>
      </c>
      <c r="AG8" s="212">
        <f>Résultats!AI288</f>
        <v>671706.33829999994</v>
      </c>
      <c r="AH8" s="212">
        <f>Résultats!AJ288</f>
        <v>673198.71750000003</v>
      </c>
      <c r="AI8" s="212">
        <f>Résultats!AK288</f>
        <v>674729.37620000006</v>
      </c>
      <c r="AJ8" s="212">
        <f>Résultats!AL288</f>
        <v>676324.32869999995</v>
      </c>
      <c r="AK8" s="212">
        <f>Résultats!AM288</f>
        <v>677981.82440000004</v>
      </c>
      <c r="AL8" s="212">
        <f>Résultats!AN288</f>
        <v>679935.30059999996</v>
      </c>
      <c r="AM8" s="212">
        <f>Résultats!AO288</f>
        <v>682057.16819999996</v>
      </c>
      <c r="AN8" s="212">
        <f>Résultats!AP288</f>
        <v>684264.82270000002</v>
      </c>
      <c r="AO8" s="212">
        <f>Résultats!AQ288</f>
        <v>686526.57649999997</v>
      </c>
      <c r="AP8" s="212">
        <f>Résultats!AR288</f>
        <v>688797.33889999997</v>
      </c>
      <c r="AQ8" s="212">
        <f>Résultats!AS288</f>
        <v>691042.9889</v>
      </c>
      <c r="AR8" s="212">
        <f>Résultats!AT288</f>
        <v>693262.18310000002</v>
      </c>
      <c r="AS8" s="212">
        <f>Résultats!AU288</f>
        <v>695445.58829999994</v>
      </c>
      <c r="AT8" s="212">
        <f>Résultats!AV288</f>
        <v>697584.61769999994</v>
      </c>
      <c r="AU8" s="260">
        <f>Résultats!AW288</f>
        <v>699736.69669999997</v>
      </c>
    </row>
    <row r="9" spans="1:49" x14ac:dyDescent="0.25">
      <c r="B9" s="261" t="s">
        <v>500</v>
      </c>
      <c r="C9" s="262">
        <f>Résultats!E289</f>
        <v>85388.794420000006</v>
      </c>
      <c r="D9" s="263">
        <f>Résultats!F289</f>
        <v>94624.031529999906</v>
      </c>
      <c r="E9" s="263">
        <f>Résultats!G289</f>
        <v>97309.646099999998</v>
      </c>
      <c r="F9" s="263">
        <f>Résultats!H289</f>
        <v>103596.4118</v>
      </c>
      <c r="G9" s="263">
        <f>Résultats!I289</f>
        <v>107572.5601</v>
      </c>
      <c r="H9" s="263">
        <f>Résultats!J289</f>
        <v>114867.7651</v>
      </c>
      <c r="I9" s="263">
        <f>Résultats!K289</f>
        <v>120272.13800000001</v>
      </c>
      <c r="J9" s="263">
        <f>Résultats!L289</f>
        <v>126784.7227</v>
      </c>
      <c r="K9" s="263">
        <f>Résultats!M289</f>
        <v>135783.02499999999</v>
      </c>
      <c r="L9" s="263">
        <f>Résultats!N289</f>
        <v>145684.86230000001</v>
      </c>
      <c r="M9" s="263">
        <f>Résultats!O289</f>
        <v>136447.04019999999</v>
      </c>
      <c r="N9" s="263">
        <f>Résultats!P289</f>
        <v>131142.5851</v>
      </c>
      <c r="O9" s="263">
        <f>Résultats!Q289</f>
        <v>126033.62059999999</v>
      </c>
      <c r="P9" s="263">
        <f>Résultats!R289</f>
        <v>114474.7169</v>
      </c>
      <c r="Q9" s="263">
        <f>Résultats!S289</f>
        <v>113952.04489999999</v>
      </c>
      <c r="R9" s="263">
        <f>Résultats!T289</f>
        <v>113418.8891</v>
      </c>
      <c r="S9" s="263">
        <f>Résultats!U289</f>
        <v>113062.1789</v>
      </c>
      <c r="T9" s="263">
        <f>Résultats!V289</f>
        <v>112936.98020000001</v>
      </c>
      <c r="U9" s="263">
        <f>Résultats!W289</f>
        <v>112696.91529999999</v>
      </c>
      <c r="V9" s="263">
        <f>Résultats!X289</f>
        <v>112558.7157</v>
      </c>
      <c r="W9" s="263">
        <f>Résultats!Y289</f>
        <v>112260.64750000001</v>
      </c>
      <c r="X9" s="263">
        <f>Résultats!Z289</f>
        <v>112053.2423</v>
      </c>
      <c r="Y9" s="263">
        <f>Résultats!AA289</f>
        <v>112056.3453</v>
      </c>
      <c r="Z9" s="263">
        <f>Résultats!AB289</f>
        <v>112111.5609</v>
      </c>
      <c r="AA9" s="263">
        <f>Résultats!AC289</f>
        <v>112264.4682</v>
      </c>
      <c r="AB9" s="263">
        <f>Résultats!AD289</f>
        <v>112511.4644</v>
      </c>
      <c r="AC9" s="263">
        <f>Résultats!AE289</f>
        <v>112846.3031</v>
      </c>
      <c r="AD9" s="263">
        <f>Résultats!AF289</f>
        <v>113245.7596</v>
      </c>
      <c r="AE9" s="263">
        <f>Résultats!AG289</f>
        <v>113700.21649999999</v>
      </c>
      <c r="AF9" s="263">
        <f>Résultats!AH289</f>
        <v>114207.07799999999</v>
      </c>
      <c r="AG9" s="263">
        <f>Résultats!AI289</f>
        <v>114763.2692</v>
      </c>
      <c r="AH9" s="263">
        <f>Résultats!AJ289</f>
        <v>115356.4191</v>
      </c>
      <c r="AI9" s="263">
        <f>Résultats!AK289</f>
        <v>115972.4241</v>
      </c>
      <c r="AJ9" s="263">
        <f>Résultats!AL289</f>
        <v>116615.21030000001</v>
      </c>
      <c r="AK9" s="263">
        <f>Résultats!AM289</f>
        <v>117275.01089999999</v>
      </c>
      <c r="AL9" s="263">
        <f>Résultats!AN289</f>
        <v>117995.18520000001</v>
      </c>
      <c r="AM9" s="263">
        <f>Résultats!AO289</f>
        <v>118723.9218</v>
      </c>
      <c r="AN9" s="263">
        <f>Résultats!AP289</f>
        <v>119443.19990000001</v>
      </c>
      <c r="AO9" s="263">
        <f>Résultats!AQ289</f>
        <v>120158.90640000001</v>
      </c>
      <c r="AP9" s="263">
        <f>Résultats!AR289</f>
        <v>120863.18339999999</v>
      </c>
      <c r="AQ9" s="263">
        <f>Résultats!AS289</f>
        <v>121557.5474</v>
      </c>
      <c r="AR9" s="263">
        <f>Résultats!AT289</f>
        <v>122245.1485</v>
      </c>
      <c r="AS9" s="263">
        <f>Résultats!AU289</f>
        <v>122920.4694</v>
      </c>
      <c r="AT9" s="263">
        <f>Résultats!AV289</f>
        <v>123578.9715</v>
      </c>
      <c r="AU9" s="264">
        <f>Résultats!AW289</f>
        <v>124246.4912</v>
      </c>
    </row>
    <row r="10" spans="1:49" x14ac:dyDescent="0.25">
      <c r="B10" s="249" t="s">
        <v>501</v>
      </c>
      <c r="C10" s="250">
        <f t="shared" ref="C10:AU10" si="1">C5+C8</f>
        <v>696943.44530000002</v>
      </c>
      <c r="D10" s="251">
        <f t="shared" si="1"/>
        <v>717625.65430000005</v>
      </c>
      <c r="E10" s="251">
        <f t="shared" si="1"/>
        <v>727224.72750000004</v>
      </c>
      <c r="F10" s="251">
        <f t="shared" si="1"/>
        <v>752063.69979999994</v>
      </c>
      <c r="G10" s="251">
        <f t="shared" si="1"/>
        <v>769910.34499999997</v>
      </c>
      <c r="H10" s="251">
        <f t="shared" si="1"/>
        <v>791577.26239999989</v>
      </c>
      <c r="I10" s="251">
        <f t="shared" si="1"/>
        <v>821374.21109999996</v>
      </c>
      <c r="J10" s="251">
        <f t="shared" si="1"/>
        <v>857212.77989999996</v>
      </c>
      <c r="K10" s="251">
        <f t="shared" si="1"/>
        <v>898700.83400000003</v>
      </c>
      <c r="L10" s="251">
        <f t="shared" si="1"/>
        <v>928979.56530000002</v>
      </c>
      <c r="M10" s="251">
        <f t="shared" si="1"/>
        <v>925596.83909999998</v>
      </c>
      <c r="N10" s="251">
        <f t="shared" si="1"/>
        <v>922102.06890000007</v>
      </c>
      <c r="O10" s="251">
        <f t="shared" si="1"/>
        <v>916810.44459999993</v>
      </c>
      <c r="P10" s="251">
        <f t="shared" si="1"/>
        <v>913709.59420000005</v>
      </c>
      <c r="Q10" s="251">
        <f t="shared" si="1"/>
        <v>919582.77729999996</v>
      </c>
      <c r="R10" s="251">
        <f t="shared" si="1"/>
        <v>925010.75139999995</v>
      </c>
      <c r="S10" s="251">
        <f t="shared" si="1"/>
        <v>926758.04180000001</v>
      </c>
      <c r="T10" s="251">
        <f t="shared" si="1"/>
        <v>927226.49399999995</v>
      </c>
      <c r="U10" s="251">
        <f t="shared" si="1"/>
        <v>926069.55550000002</v>
      </c>
      <c r="V10" s="251">
        <f t="shared" si="1"/>
        <v>923718.23</v>
      </c>
      <c r="W10" s="251">
        <f t="shared" si="1"/>
        <v>922699.31930000009</v>
      </c>
      <c r="X10" s="251">
        <f t="shared" si="1"/>
        <v>922989.34089999995</v>
      </c>
      <c r="Y10" s="251">
        <f t="shared" si="1"/>
        <v>924296.09340000001</v>
      </c>
      <c r="Z10" s="251">
        <f t="shared" si="1"/>
        <v>926263.22620000003</v>
      </c>
      <c r="AA10" s="251">
        <f t="shared" si="1"/>
        <v>928651.93579999998</v>
      </c>
      <c r="AB10" s="251">
        <f t="shared" si="1"/>
        <v>931197.24050000007</v>
      </c>
      <c r="AC10" s="251">
        <f t="shared" si="1"/>
        <v>933752.34789999994</v>
      </c>
      <c r="AD10" s="251">
        <f t="shared" si="1"/>
        <v>936243.65669999993</v>
      </c>
      <c r="AE10" s="251">
        <f t="shared" si="1"/>
        <v>938651.34449999989</v>
      </c>
      <c r="AF10" s="251">
        <f t="shared" si="1"/>
        <v>941004.50950000004</v>
      </c>
      <c r="AG10" s="251">
        <f t="shared" si="1"/>
        <v>943252.04559999995</v>
      </c>
      <c r="AH10" s="251">
        <f t="shared" si="1"/>
        <v>945456.67430000007</v>
      </c>
      <c r="AI10" s="251">
        <f t="shared" si="1"/>
        <v>947668.84100000001</v>
      </c>
      <c r="AJ10" s="251">
        <f t="shared" si="1"/>
        <v>949930.89029999997</v>
      </c>
      <c r="AK10" s="251">
        <f t="shared" si="1"/>
        <v>952265.48930000002</v>
      </c>
      <c r="AL10" s="251">
        <f t="shared" si="1"/>
        <v>954814.68399999989</v>
      </c>
      <c r="AM10" s="251">
        <f t="shared" si="1"/>
        <v>957579.78319999995</v>
      </c>
      <c r="AN10" s="251">
        <f t="shared" si="1"/>
        <v>960504.1041</v>
      </c>
      <c r="AO10" s="251">
        <f t="shared" si="1"/>
        <v>963549.49010000005</v>
      </c>
      <c r="AP10" s="251">
        <f t="shared" si="1"/>
        <v>966665.55869999994</v>
      </c>
      <c r="AQ10" s="251">
        <f t="shared" si="1"/>
        <v>969802.60899999994</v>
      </c>
      <c r="AR10" s="251">
        <f t="shared" si="1"/>
        <v>972954.59810000006</v>
      </c>
      <c r="AS10" s="251">
        <f t="shared" si="1"/>
        <v>976113.37309999997</v>
      </c>
      <c r="AT10" s="251">
        <f t="shared" si="1"/>
        <v>979271.54909999995</v>
      </c>
      <c r="AU10" s="252">
        <f t="shared" si="1"/>
        <v>982481.62569999998</v>
      </c>
    </row>
    <row r="11" spans="1:49" x14ac:dyDescent="0.25">
      <c r="C11" s="265"/>
      <c r="D11" s="265"/>
      <c r="E11" s="265"/>
      <c r="F11" s="265"/>
      <c r="G11" s="265"/>
      <c r="H11" s="265"/>
      <c r="I11" s="265"/>
      <c r="J11" s="265"/>
      <c r="K11" s="265"/>
      <c r="L11" s="265"/>
      <c r="M11" s="265"/>
      <c r="N11" s="265"/>
      <c r="O11" s="265"/>
      <c r="P11" s="265"/>
      <c r="Q11" s="265"/>
      <c r="R11" s="265"/>
      <c r="S11" s="265"/>
      <c r="T11" s="265"/>
      <c r="U11" s="265"/>
      <c r="V11" s="265"/>
      <c r="W11" s="265"/>
      <c r="X11" s="265"/>
      <c r="Y11" s="265"/>
      <c r="Z11" s="265"/>
      <c r="AA11" s="265"/>
      <c r="AB11" s="265"/>
      <c r="AC11" s="265"/>
      <c r="AD11" s="265"/>
      <c r="AE11" s="265"/>
      <c r="AF11" s="265"/>
      <c r="AG11" s="265"/>
      <c r="AH11" s="265"/>
      <c r="AI11" s="265"/>
      <c r="AJ11" s="265"/>
      <c r="AK11" s="265"/>
      <c r="AL11" s="265"/>
      <c r="AM11" s="265"/>
      <c r="AN11" s="265"/>
      <c r="AO11" s="265"/>
      <c r="AP11" s="265"/>
      <c r="AQ11" s="265"/>
      <c r="AR11" s="265"/>
      <c r="AS11" s="265"/>
      <c r="AT11" s="265"/>
      <c r="AU11" s="265"/>
    </row>
    <row r="12" spans="1:49" s="244" customFormat="1" ht="45" customHeight="1" x14ac:dyDescent="0.25">
      <c r="A12" s="239" t="s">
        <v>502</v>
      </c>
      <c r="B12" s="240" t="s">
        <v>493</v>
      </c>
      <c r="C12" s="242">
        <v>2006</v>
      </c>
      <c r="D12" s="242">
        <v>2007</v>
      </c>
      <c r="E12" s="242">
        <v>2008</v>
      </c>
      <c r="F12" s="242">
        <v>2009</v>
      </c>
      <c r="G12" s="242">
        <v>2010</v>
      </c>
      <c r="H12" s="242">
        <v>2011</v>
      </c>
      <c r="I12" s="242">
        <v>2012</v>
      </c>
      <c r="J12" s="242">
        <v>2013</v>
      </c>
      <c r="K12" s="242">
        <v>2014</v>
      </c>
      <c r="L12" s="242">
        <v>2015</v>
      </c>
      <c r="M12" s="242">
        <v>2016</v>
      </c>
      <c r="N12" s="242">
        <v>2017</v>
      </c>
      <c r="O12" s="242">
        <v>2018</v>
      </c>
      <c r="P12" s="242">
        <v>2019</v>
      </c>
      <c r="Q12" s="242">
        <v>2020</v>
      </c>
      <c r="R12" s="242">
        <v>2021</v>
      </c>
      <c r="S12" s="242">
        <v>2022</v>
      </c>
      <c r="T12" s="242">
        <v>2023</v>
      </c>
      <c r="U12" s="242">
        <v>2024</v>
      </c>
      <c r="V12" s="242">
        <v>2025</v>
      </c>
      <c r="W12" s="242">
        <v>2026</v>
      </c>
      <c r="X12" s="242">
        <v>2027</v>
      </c>
      <c r="Y12" s="242">
        <v>2028</v>
      </c>
      <c r="Z12" s="242">
        <v>2029</v>
      </c>
      <c r="AA12" s="242">
        <v>2030</v>
      </c>
      <c r="AB12" s="242">
        <v>2031</v>
      </c>
      <c r="AC12" s="242">
        <v>2032</v>
      </c>
      <c r="AD12" s="242">
        <v>2033</v>
      </c>
      <c r="AE12" s="242">
        <v>2034</v>
      </c>
      <c r="AF12" s="242">
        <v>2035</v>
      </c>
      <c r="AG12" s="242">
        <v>2036</v>
      </c>
      <c r="AH12" s="242">
        <v>2037</v>
      </c>
      <c r="AI12" s="242">
        <v>2038</v>
      </c>
      <c r="AJ12" s="242">
        <v>2039</v>
      </c>
      <c r="AK12" s="242">
        <v>2040</v>
      </c>
      <c r="AL12" s="242">
        <v>2041</v>
      </c>
      <c r="AM12" s="242">
        <v>2042</v>
      </c>
      <c r="AN12" s="242">
        <v>2043</v>
      </c>
      <c r="AO12" s="242">
        <v>2044</v>
      </c>
      <c r="AP12" s="242">
        <v>2045</v>
      </c>
      <c r="AQ12" s="242">
        <v>2046</v>
      </c>
      <c r="AR12" s="242">
        <v>2047</v>
      </c>
      <c r="AS12" s="242">
        <v>2048</v>
      </c>
      <c r="AT12" s="242">
        <v>2049</v>
      </c>
      <c r="AU12" s="243">
        <v>2050</v>
      </c>
    </row>
    <row r="13" spans="1:49" x14ac:dyDescent="0.25">
      <c r="B13" s="245" t="s">
        <v>1</v>
      </c>
      <c r="C13" s="246">
        <f t="shared" ref="C13:AU13" si="2">C14+C15+C18</f>
        <v>1099450.1183000002</v>
      </c>
      <c r="D13" s="247">
        <f t="shared" si="2"/>
        <v>1138707.6329000001</v>
      </c>
      <c r="E13" s="247">
        <f t="shared" si="2"/>
        <v>1157204.6414000001</v>
      </c>
      <c r="F13" s="247">
        <f t="shared" si="2"/>
        <v>1191038.6579</v>
      </c>
      <c r="G13" s="247">
        <f t="shared" si="2"/>
        <v>1205653.1976999999</v>
      </c>
      <c r="H13" s="247">
        <f t="shared" si="2"/>
        <v>1235175.9389999998</v>
      </c>
      <c r="I13" s="247">
        <f t="shared" si="2"/>
        <v>1273170.8913</v>
      </c>
      <c r="J13" s="247">
        <f t="shared" si="2"/>
        <v>1316907.0529</v>
      </c>
      <c r="K13" s="247">
        <f t="shared" si="2"/>
        <v>1374711.3030000001</v>
      </c>
      <c r="L13" s="247">
        <f t="shared" si="2"/>
        <v>1425193.9739999999</v>
      </c>
      <c r="M13" s="247">
        <f t="shared" si="2"/>
        <v>1418621.6802000001</v>
      </c>
      <c r="N13" s="247">
        <f t="shared" si="2"/>
        <v>1418186.3202</v>
      </c>
      <c r="O13" s="247">
        <f t="shared" si="2"/>
        <v>1416318.8991</v>
      </c>
      <c r="P13" s="247">
        <f t="shared" si="2"/>
        <v>1411793.0234000001</v>
      </c>
      <c r="Q13" s="247">
        <f t="shared" si="2"/>
        <v>1416965.5608000001</v>
      </c>
      <c r="R13" s="247">
        <f t="shared" si="2"/>
        <v>1423124.4706000001</v>
      </c>
      <c r="S13" s="247">
        <f t="shared" si="2"/>
        <v>1425070.5299999998</v>
      </c>
      <c r="T13" s="247">
        <f t="shared" si="2"/>
        <v>1425101.8843</v>
      </c>
      <c r="U13" s="247">
        <f t="shared" si="2"/>
        <v>1430316.0014</v>
      </c>
      <c r="V13" s="247">
        <f t="shared" si="2"/>
        <v>1432865.2748</v>
      </c>
      <c r="W13" s="247">
        <f t="shared" si="2"/>
        <v>1437463.6394</v>
      </c>
      <c r="X13" s="247">
        <f t="shared" si="2"/>
        <v>1444171.3236</v>
      </c>
      <c r="Y13" s="247">
        <f t="shared" si="2"/>
        <v>1452894.6516</v>
      </c>
      <c r="Z13" s="247">
        <f t="shared" si="2"/>
        <v>1462841.1538</v>
      </c>
      <c r="AA13" s="247">
        <f t="shared" si="2"/>
        <v>1473666.4369000001</v>
      </c>
      <c r="AB13" s="247">
        <f t="shared" si="2"/>
        <v>1484985.5397000001</v>
      </c>
      <c r="AC13" s="247">
        <f t="shared" si="2"/>
        <v>1496490.6189999999</v>
      </c>
      <c r="AD13" s="247">
        <f t="shared" si="2"/>
        <v>1507934.3742</v>
      </c>
      <c r="AE13" s="247">
        <f t="shared" si="2"/>
        <v>1519242.6655000001</v>
      </c>
      <c r="AF13" s="247">
        <f t="shared" si="2"/>
        <v>1530500.2889999999</v>
      </c>
      <c r="AG13" s="247">
        <f t="shared" si="2"/>
        <v>1541632.6440999999</v>
      </c>
      <c r="AH13" s="247">
        <f t="shared" si="2"/>
        <v>1552738.8566000001</v>
      </c>
      <c r="AI13" s="247">
        <f t="shared" si="2"/>
        <v>1563856.9089000002</v>
      </c>
      <c r="AJ13" s="247">
        <f t="shared" si="2"/>
        <v>1575229.4336000001</v>
      </c>
      <c r="AK13" s="247">
        <f t="shared" si="2"/>
        <v>1586913.4284000001</v>
      </c>
      <c r="AL13" s="247">
        <f t="shared" si="2"/>
        <v>1599243.9421999999</v>
      </c>
      <c r="AM13" s="247">
        <f t="shared" si="2"/>
        <v>1612165.3646</v>
      </c>
      <c r="AN13" s="247">
        <f t="shared" si="2"/>
        <v>1625533.6809</v>
      </c>
      <c r="AO13" s="247">
        <f t="shared" si="2"/>
        <v>1639390.69</v>
      </c>
      <c r="AP13" s="247">
        <f t="shared" si="2"/>
        <v>1653682.0882000001</v>
      </c>
      <c r="AQ13" s="247">
        <f t="shared" si="2"/>
        <v>1668308.1269</v>
      </c>
      <c r="AR13" s="247">
        <f t="shared" si="2"/>
        <v>1683341.8736</v>
      </c>
      <c r="AS13" s="247">
        <f t="shared" si="2"/>
        <v>1698766.7010999999</v>
      </c>
      <c r="AT13" s="247">
        <f t="shared" si="2"/>
        <v>1714530.7374999998</v>
      </c>
      <c r="AU13" s="248">
        <f t="shared" si="2"/>
        <v>1730940.6710999999</v>
      </c>
    </row>
    <row r="14" spans="1:49" x14ac:dyDescent="0.25">
      <c r="B14" s="249" t="s">
        <v>494</v>
      </c>
      <c r="C14" s="250">
        <f>Résultats!E294</f>
        <v>269949.78960000002</v>
      </c>
      <c r="D14" s="251">
        <f>Résultats!F294</f>
        <v>277098.17139999999</v>
      </c>
      <c r="E14" s="251">
        <f>Résultats!G294</f>
        <v>283660.36800000002</v>
      </c>
      <c r="F14" s="251">
        <f>Résultats!H294</f>
        <v>284994.24369999999</v>
      </c>
      <c r="G14" s="251">
        <f>Résultats!I294</f>
        <v>276966.96340000001</v>
      </c>
      <c r="H14" s="251">
        <f>Résultats!J294</f>
        <v>276307.57490000001</v>
      </c>
      <c r="I14" s="251">
        <f>Résultats!K294</f>
        <v>278553.35220000002</v>
      </c>
      <c r="J14" s="251">
        <f>Résultats!L294</f>
        <v>278770.52230000001</v>
      </c>
      <c r="K14" s="251">
        <f>Résultats!M294</f>
        <v>284109.21220000001</v>
      </c>
      <c r="L14" s="251">
        <f>Résultats!N294</f>
        <v>292973.05290000001</v>
      </c>
      <c r="M14" s="251">
        <f>Résultats!O294</f>
        <v>300358.946</v>
      </c>
      <c r="N14" s="251">
        <f>Résultats!P294</f>
        <v>308855.7721</v>
      </c>
      <c r="O14" s="251">
        <f>Résultats!Q294</f>
        <v>317341.32799999998</v>
      </c>
      <c r="P14" s="251">
        <f>Résultats!R294</f>
        <v>328564.49160000001</v>
      </c>
      <c r="Q14" s="251">
        <f>Résultats!S294</f>
        <v>327810.94209999999</v>
      </c>
      <c r="R14" s="251">
        <f>Résultats!T294</f>
        <v>327012.89730000001</v>
      </c>
      <c r="S14" s="251">
        <f>Résultats!U294</f>
        <v>327050.97859999997</v>
      </c>
      <c r="T14" s="251">
        <f>Résultats!V294</f>
        <v>326235.16489999997</v>
      </c>
      <c r="U14" s="251">
        <f>Résultats!W294</f>
        <v>332570.49400000001</v>
      </c>
      <c r="V14" s="251">
        <f>Résultats!X294</f>
        <v>337426.97859999997</v>
      </c>
      <c r="W14" s="251">
        <f>Résultats!Y294</f>
        <v>343078.29830000002</v>
      </c>
      <c r="X14" s="251">
        <f>Résultats!Z294</f>
        <v>349292.89270000003</v>
      </c>
      <c r="Y14" s="251">
        <f>Résultats!AA294</f>
        <v>356156.02439999999</v>
      </c>
      <c r="Z14" s="251">
        <f>Résultats!AB294</f>
        <v>363423.08980000002</v>
      </c>
      <c r="AA14" s="251">
        <f>Résultats!AC294</f>
        <v>370962.52</v>
      </c>
      <c r="AB14" s="251">
        <f>Résultats!AD294</f>
        <v>378722.84940000001</v>
      </c>
      <c r="AC14" s="251">
        <f>Résultats!AE294</f>
        <v>386532.24709999998</v>
      </c>
      <c r="AD14" s="251">
        <f>Résultats!AF294</f>
        <v>394241.40299999999</v>
      </c>
      <c r="AE14" s="251">
        <f>Résultats!AG294</f>
        <v>401811.47869999998</v>
      </c>
      <c r="AF14" s="251">
        <f>Résultats!AH294</f>
        <v>409301.96720000001</v>
      </c>
      <c r="AG14" s="251">
        <f>Résultats!AI294</f>
        <v>416696.7046</v>
      </c>
      <c r="AH14" s="251">
        <f>Résultats!AJ294</f>
        <v>424046.02630000003</v>
      </c>
      <c r="AI14" s="251">
        <f>Résultats!AK294</f>
        <v>431357.1802</v>
      </c>
      <c r="AJ14" s="251">
        <f>Résultats!AL294</f>
        <v>438824.11430000002</v>
      </c>
      <c r="AK14" s="251">
        <f>Résultats!AM294</f>
        <v>446494.96059999999</v>
      </c>
      <c r="AL14" s="251">
        <f>Résultats!AN294</f>
        <v>454470.09639999998</v>
      </c>
      <c r="AM14" s="251">
        <f>Résultats!AO294</f>
        <v>462788.74410000001</v>
      </c>
      <c r="AN14" s="251">
        <f>Résultats!AP294</f>
        <v>471397.26209999999</v>
      </c>
      <c r="AO14" s="251">
        <f>Résultats!AQ294</f>
        <v>480372.2</v>
      </c>
      <c r="AP14" s="251">
        <f>Résultats!AR294</f>
        <v>489725.35680000001</v>
      </c>
      <c r="AQ14" s="251">
        <f>Résultats!AS294</f>
        <v>499408.86599999998</v>
      </c>
      <c r="AR14" s="251">
        <f>Résultats!AT294</f>
        <v>509499.68359999999</v>
      </c>
      <c r="AS14" s="251">
        <f>Résultats!AU294</f>
        <v>519997.92349999998</v>
      </c>
      <c r="AT14" s="251">
        <f>Résultats!AV294</f>
        <v>530865.89110000001</v>
      </c>
      <c r="AU14" s="252">
        <f>Résultats!AW294</f>
        <v>542319.30759999994</v>
      </c>
    </row>
    <row r="15" spans="1:49" x14ac:dyDescent="0.25">
      <c r="B15" s="254" t="s">
        <v>495</v>
      </c>
      <c r="C15" s="255">
        <f>Résultats!E300</f>
        <v>248850.0986</v>
      </c>
      <c r="D15" s="256">
        <f>Résultats!F300</f>
        <v>262898.28019999998</v>
      </c>
      <c r="E15" s="256">
        <f>Résultats!G300</f>
        <v>272241.68109999999</v>
      </c>
      <c r="F15" s="256">
        <f>Résultats!H300</f>
        <v>287790.53649999999</v>
      </c>
      <c r="G15" s="256">
        <f>Résultats!I300</f>
        <v>299414.1102</v>
      </c>
      <c r="H15" s="256">
        <f>Résultats!J300</f>
        <v>315292.22749999998</v>
      </c>
      <c r="I15" s="256">
        <f>Résultats!K300</f>
        <v>335051.05609999999</v>
      </c>
      <c r="J15" s="256">
        <f>Résultats!L300</f>
        <v>357358.8982</v>
      </c>
      <c r="K15" s="256">
        <f>Résultats!M300</f>
        <v>382937.66470000002</v>
      </c>
      <c r="L15" s="256">
        <f>Résultats!N300</f>
        <v>405794.8578</v>
      </c>
      <c r="M15" s="256">
        <f>Résultats!O300</f>
        <v>397143.10960000003</v>
      </c>
      <c r="N15" s="256">
        <f>Résultats!P300</f>
        <v>389421.31660000002</v>
      </c>
      <c r="O15" s="256">
        <f>Résultats!Q300</f>
        <v>380432.32750000001</v>
      </c>
      <c r="P15" s="256">
        <f>Résultats!R300</f>
        <v>367224.37280000001</v>
      </c>
      <c r="Q15" s="256">
        <f>Résultats!S300</f>
        <v>367290.65139999997</v>
      </c>
      <c r="R15" s="256">
        <f>Résultats!T300</f>
        <v>369728.74469999998</v>
      </c>
      <c r="S15" s="256">
        <f>Résultats!U300</f>
        <v>370771.0612</v>
      </c>
      <c r="T15" s="256">
        <f>Résultats!V300</f>
        <v>371543.34259999997</v>
      </c>
      <c r="U15" s="256">
        <f>Résultats!W300</f>
        <v>371867.29470000003</v>
      </c>
      <c r="V15" s="256">
        <f>Résultats!X300</f>
        <v>371841.23440000002</v>
      </c>
      <c r="W15" s="256">
        <f>Résultats!Y300</f>
        <v>372115.34370000003</v>
      </c>
      <c r="X15" s="256">
        <f>Résultats!Z300</f>
        <v>372818.81699999998</v>
      </c>
      <c r="Y15" s="256">
        <f>Résultats!AA300</f>
        <v>373938.15789999999</v>
      </c>
      <c r="Z15" s="256">
        <f>Résultats!AB300</f>
        <v>375189.02340000001</v>
      </c>
      <c r="AA15" s="256">
        <f>Résultats!AC300</f>
        <v>376540.89429999999</v>
      </c>
      <c r="AB15" s="256">
        <f>Résultats!AD300</f>
        <v>378011.86700000003</v>
      </c>
      <c r="AC15" s="256">
        <f>Résultats!AE300</f>
        <v>379503.90039999998</v>
      </c>
      <c r="AD15" s="256">
        <f>Résultats!AF300</f>
        <v>380971.61670000001</v>
      </c>
      <c r="AE15" s="256">
        <f>Résultats!AG300</f>
        <v>382394.48389999999</v>
      </c>
      <c r="AF15" s="256">
        <f>Résultats!AH300</f>
        <v>383778.435</v>
      </c>
      <c r="AG15" s="256">
        <f>Résultats!AI300</f>
        <v>385103.88909999997</v>
      </c>
      <c r="AH15" s="256">
        <f>Résultats!AJ300</f>
        <v>386392.1813</v>
      </c>
      <c r="AI15" s="256">
        <f>Résultats!AK300</f>
        <v>387674.86790000001</v>
      </c>
      <c r="AJ15" s="256">
        <f>Résultats!AL300</f>
        <v>388973.1323</v>
      </c>
      <c r="AK15" s="256">
        <f>Résultats!AM300</f>
        <v>390302.45870000002</v>
      </c>
      <c r="AL15" s="256">
        <f>Résultats!AN300</f>
        <v>391616.00270000001</v>
      </c>
      <c r="AM15" s="256">
        <f>Résultats!AO300</f>
        <v>392988.39769999997</v>
      </c>
      <c r="AN15" s="256">
        <f>Résultats!AP300</f>
        <v>394427.73790000001</v>
      </c>
      <c r="AO15" s="256">
        <f>Résultats!AQ300</f>
        <v>395933.69040000002</v>
      </c>
      <c r="AP15" s="256">
        <f>Résultats!AR300</f>
        <v>397493.06699999998</v>
      </c>
      <c r="AQ15" s="256">
        <f>Résultats!AS300</f>
        <v>399091.55310000002</v>
      </c>
      <c r="AR15" s="256">
        <f>Résultats!AT300</f>
        <v>400726.89610000001</v>
      </c>
      <c r="AS15" s="256">
        <f>Résultats!AU300</f>
        <v>402394.23050000001</v>
      </c>
      <c r="AT15" s="256">
        <f>Résultats!AV300</f>
        <v>404089.74459999998</v>
      </c>
      <c r="AU15" s="257">
        <f>Résultats!AW300</f>
        <v>405833.73749999999</v>
      </c>
    </row>
    <row r="16" spans="1:49" x14ac:dyDescent="0.25">
      <c r="B16" s="258" t="s">
        <v>496</v>
      </c>
      <c r="C16" s="259">
        <f>Résultats!E295</f>
        <v>163461.30420000001</v>
      </c>
      <c r="D16" s="212">
        <f>Résultats!F295</f>
        <v>168432.2249</v>
      </c>
      <c r="E16" s="212">
        <f>Résultats!G295</f>
        <v>175099.30350000001</v>
      </c>
      <c r="F16" s="212">
        <f>Résultats!H295</f>
        <v>184374.94149999999</v>
      </c>
      <c r="G16" s="212">
        <f>Résultats!I295</f>
        <v>192029.98379999999</v>
      </c>
      <c r="H16" s="212">
        <f>Résultats!J295</f>
        <v>200640.10509999999</v>
      </c>
      <c r="I16" s="212">
        <f>Résultats!K295</f>
        <v>215029.0747</v>
      </c>
      <c r="J16" s="212">
        <f>Résultats!L295</f>
        <v>230854.71179999999</v>
      </c>
      <c r="K16" s="212">
        <f>Résultats!M295</f>
        <v>247455.28940000001</v>
      </c>
      <c r="L16" s="212">
        <f>Résultats!N295</f>
        <v>260445.78839999999</v>
      </c>
      <c r="M16" s="212">
        <f>Résultats!O295</f>
        <v>261238.1514</v>
      </c>
      <c r="N16" s="212">
        <f>Résultats!P295</f>
        <v>258850.94699999999</v>
      </c>
      <c r="O16" s="212">
        <f>Résultats!Q295</f>
        <v>254983.5484</v>
      </c>
      <c r="P16" s="212">
        <f>Résultats!R295</f>
        <v>253647.4817</v>
      </c>
      <c r="Q16" s="212">
        <f>Résultats!S295</f>
        <v>254238.47260000001</v>
      </c>
      <c r="R16" s="212">
        <f>Résultats!T295</f>
        <v>257226.29010000001</v>
      </c>
      <c r="S16" s="212">
        <f>Résultats!U295</f>
        <v>258630.81289999999</v>
      </c>
      <c r="T16" s="212">
        <f>Résultats!V295</f>
        <v>259531.04060000001</v>
      </c>
      <c r="U16" s="212">
        <f>Résultats!W295</f>
        <v>260114.3437</v>
      </c>
      <c r="V16" s="212">
        <f>Résultats!X295</f>
        <v>260247.97690000001</v>
      </c>
      <c r="W16" s="212">
        <f>Résultats!Y295</f>
        <v>260820.22750000001</v>
      </c>
      <c r="X16" s="212">
        <f>Résultats!Z295</f>
        <v>261721.68340000001</v>
      </c>
      <c r="Y16" s="212">
        <f>Résultats!AA295</f>
        <v>262826.29599999997</v>
      </c>
      <c r="Z16" s="212">
        <f>Résultats!AB295</f>
        <v>264007.60019999999</v>
      </c>
      <c r="AA16" s="212">
        <f>Résultats!AC295</f>
        <v>265190.81020000001</v>
      </c>
      <c r="AB16" s="212">
        <f>Résultats!AD295</f>
        <v>266399.60460000002</v>
      </c>
      <c r="AC16" s="212">
        <f>Résultats!AE295</f>
        <v>267540.28509999998</v>
      </c>
      <c r="AD16" s="212">
        <f>Résultats!AF295</f>
        <v>268589.00569999998</v>
      </c>
      <c r="AE16" s="212">
        <f>Résultats!AG295</f>
        <v>269536.97720000002</v>
      </c>
      <c r="AF16" s="212">
        <f>Résultats!AH295</f>
        <v>270393.58919999999</v>
      </c>
      <c r="AG16" s="212">
        <f>Résultats!AI295</f>
        <v>271142.9179</v>
      </c>
      <c r="AH16" s="212">
        <f>Résultats!AJ295</f>
        <v>271819.16529999999</v>
      </c>
      <c r="AI16" s="212">
        <f>Résultats!AK295</f>
        <v>272468.19270000001</v>
      </c>
      <c r="AJ16" s="212">
        <f>Résultats!AL295</f>
        <v>273107.41519999999</v>
      </c>
      <c r="AK16" s="212">
        <f>Résultats!AM295</f>
        <v>273762.16489999997</v>
      </c>
      <c r="AL16" s="212">
        <f>Résultats!AN295</f>
        <v>274343.84879999998</v>
      </c>
      <c r="AM16" s="212">
        <f>Résultats!AO295</f>
        <v>274978.28389999998</v>
      </c>
      <c r="AN16" s="212">
        <f>Résultats!AP295</f>
        <v>275690.66609999997</v>
      </c>
      <c r="AO16" s="212">
        <f>Résultats!AQ295</f>
        <v>276474.64909999998</v>
      </c>
      <c r="AP16" s="212">
        <f>Résultats!AR295</f>
        <v>277325.05200000003</v>
      </c>
      <c r="AQ16" s="212">
        <f>Résultats!AS295</f>
        <v>278226.08120000002</v>
      </c>
      <c r="AR16" s="212">
        <f>Résultats!AT295</f>
        <v>279172.4645</v>
      </c>
      <c r="AS16" s="212">
        <f>Résultats!AU295</f>
        <v>280164.84899999999</v>
      </c>
      <c r="AT16" s="212">
        <f>Résultats!AV295</f>
        <v>281203.87060000002</v>
      </c>
      <c r="AU16" s="260">
        <f>Résultats!AW295</f>
        <v>282283.92879999999</v>
      </c>
    </row>
    <row r="17" spans="1:49" x14ac:dyDescent="0.25">
      <c r="B17" s="261" t="s">
        <v>497</v>
      </c>
      <c r="C17" s="262">
        <f>Résultats!E298</f>
        <v>47168.089010000003</v>
      </c>
      <c r="D17" s="263">
        <f>Résultats!F298</f>
        <v>49526.529009999998</v>
      </c>
      <c r="E17" s="263">
        <f>Résultats!G298</f>
        <v>49189.343150000001</v>
      </c>
      <c r="F17" s="263">
        <f>Résultats!H298</f>
        <v>50577.637569999999</v>
      </c>
      <c r="G17" s="263">
        <f>Résultats!I298</f>
        <v>51404.562720000002</v>
      </c>
      <c r="H17" s="263">
        <f>Résultats!J298</f>
        <v>52652.134910000001</v>
      </c>
      <c r="I17" s="263">
        <f>Résultats!K298</f>
        <v>53240.112910000003</v>
      </c>
      <c r="J17" s="263">
        <f>Résultats!L298</f>
        <v>54441.532870000003</v>
      </c>
      <c r="K17" s="263">
        <f>Résultats!M298</f>
        <v>56441.933389999998</v>
      </c>
      <c r="L17" s="263">
        <f>Résultats!N298</f>
        <v>57915.954149999998</v>
      </c>
      <c r="M17" s="263">
        <f>Résultats!O298</f>
        <v>56789.152040000001</v>
      </c>
      <c r="N17" s="263">
        <f>Résultats!P298</f>
        <v>56686.277950000003</v>
      </c>
      <c r="O17" s="263">
        <f>Résultats!Q298</f>
        <v>56746.732080000002</v>
      </c>
      <c r="P17" s="263">
        <f>Résultats!R298</f>
        <v>55973.500339999999</v>
      </c>
      <c r="Q17" s="263">
        <f>Résultats!S298</f>
        <v>56551.51182</v>
      </c>
      <c r="R17" s="263">
        <f>Résultats!T298</f>
        <v>56511.671920000001</v>
      </c>
      <c r="S17" s="263">
        <f>Résultats!U298</f>
        <v>56364.061759999997</v>
      </c>
      <c r="T17" s="263">
        <f>Résultats!V298</f>
        <v>56202.679880000003</v>
      </c>
      <c r="U17" s="263">
        <f>Résultats!W298</f>
        <v>55891.858979999997</v>
      </c>
      <c r="V17" s="263">
        <f>Résultats!X298</f>
        <v>55548.964979999997</v>
      </c>
      <c r="W17" s="263">
        <f>Résultats!Y298</f>
        <v>55258.834560000003</v>
      </c>
      <c r="X17" s="263">
        <f>Résultats!Z298</f>
        <v>55074.420810000003</v>
      </c>
      <c r="Y17" s="263">
        <f>Résultats!AA298</f>
        <v>54996.600559999999</v>
      </c>
      <c r="Z17" s="263">
        <f>Résultats!AB298</f>
        <v>54998.58077</v>
      </c>
      <c r="AA17" s="263">
        <f>Résultats!AC298</f>
        <v>55069.84736</v>
      </c>
      <c r="AB17" s="263">
        <f>Résultats!AD298</f>
        <v>55162.419860000002</v>
      </c>
      <c r="AC17" s="263">
        <f>Résultats!AE298</f>
        <v>55284.07548</v>
      </c>
      <c r="AD17" s="263">
        <f>Résultats!AF298</f>
        <v>55430.498220000001</v>
      </c>
      <c r="AE17" s="263">
        <f>Résultats!AG298</f>
        <v>55600.386440000002</v>
      </c>
      <c r="AF17" s="263">
        <f>Résultats!AH298</f>
        <v>55794.618540000003</v>
      </c>
      <c r="AG17" s="263">
        <f>Résultats!AI298</f>
        <v>56009.973819999999</v>
      </c>
      <c r="AH17" s="263">
        <f>Résultats!AJ298</f>
        <v>56244.517119999997</v>
      </c>
      <c r="AI17" s="263">
        <f>Résultats!AK298</f>
        <v>56491.454729999998</v>
      </c>
      <c r="AJ17" s="263">
        <f>Résultats!AL298</f>
        <v>56751.498420000004</v>
      </c>
      <c r="AK17" s="263">
        <f>Résultats!AM298</f>
        <v>57019.73575</v>
      </c>
      <c r="AL17" s="263">
        <f>Résultats!AN298</f>
        <v>57345.864280000002</v>
      </c>
      <c r="AM17" s="263">
        <f>Résultats!AO298</f>
        <v>57688.60557</v>
      </c>
      <c r="AN17" s="263">
        <f>Résultats!AP298</f>
        <v>58031.40582</v>
      </c>
      <c r="AO17" s="263">
        <f>Résultats!AQ298</f>
        <v>58370.967279999997</v>
      </c>
      <c r="AP17" s="263">
        <f>Résultats!AR298</f>
        <v>58700.608690000001</v>
      </c>
      <c r="AQ17" s="263">
        <f>Résultats!AS298</f>
        <v>59017.912190000003</v>
      </c>
      <c r="AR17" s="263">
        <f>Résultats!AT298</f>
        <v>59323.34837</v>
      </c>
      <c r="AS17" s="263">
        <f>Résultats!AU298</f>
        <v>59614.957649999997</v>
      </c>
      <c r="AT17" s="263">
        <f>Résultats!AV298</f>
        <v>59891.245369999997</v>
      </c>
      <c r="AU17" s="264">
        <f>Résultats!AW298</f>
        <v>60163.200420000001</v>
      </c>
      <c r="AW17" s="253"/>
    </row>
    <row r="18" spans="1:49" x14ac:dyDescent="0.25">
      <c r="B18" s="258" t="s">
        <v>498</v>
      </c>
      <c r="C18" s="259">
        <f>Résultats!E299</f>
        <v>580650.23010000004</v>
      </c>
      <c r="D18" s="212">
        <f>Résultats!F299</f>
        <v>598711.18130000005</v>
      </c>
      <c r="E18" s="212">
        <f>Résultats!G299</f>
        <v>601302.59230000002</v>
      </c>
      <c r="F18" s="212">
        <f>Résultats!H299</f>
        <v>618253.87769999995</v>
      </c>
      <c r="G18" s="212">
        <f>Résultats!I299</f>
        <v>629272.12410000002</v>
      </c>
      <c r="H18" s="212">
        <f>Résultats!J299</f>
        <v>643576.13659999997</v>
      </c>
      <c r="I18" s="212">
        <f>Résultats!K299</f>
        <v>659566.48300000001</v>
      </c>
      <c r="J18" s="212">
        <f>Résultats!L299</f>
        <v>680777.6324</v>
      </c>
      <c r="K18" s="212">
        <f>Résultats!M299</f>
        <v>707664.42610000004</v>
      </c>
      <c r="L18" s="212">
        <f>Résultats!N299</f>
        <v>726426.06330000004</v>
      </c>
      <c r="M18" s="212">
        <f>Résultats!O299</f>
        <v>721119.62459999998</v>
      </c>
      <c r="N18" s="212">
        <f>Résultats!P299</f>
        <v>719909.23149999999</v>
      </c>
      <c r="O18" s="212">
        <f>Résultats!Q299</f>
        <v>718545.24360000005</v>
      </c>
      <c r="P18" s="212">
        <f>Résultats!R299</f>
        <v>716004.15899999999</v>
      </c>
      <c r="Q18" s="212">
        <f>Résultats!S299</f>
        <v>721863.96730000002</v>
      </c>
      <c r="R18" s="212">
        <f>Résultats!T299</f>
        <v>726382.82860000001</v>
      </c>
      <c r="S18" s="212">
        <f>Résultats!U299</f>
        <v>727248.4902</v>
      </c>
      <c r="T18" s="212">
        <f>Résultats!V299</f>
        <v>727323.37679999997</v>
      </c>
      <c r="U18" s="212">
        <f>Résultats!W299</f>
        <v>725878.21270000003</v>
      </c>
      <c r="V18" s="212">
        <f>Résultats!X299</f>
        <v>723597.06180000002</v>
      </c>
      <c r="W18" s="212">
        <f>Résultats!Y299</f>
        <v>722269.99739999999</v>
      </c>
      <c r="X18" s="212">
        <f>Résultats!Z299</f>
        <v>722059.6139</v>
      </c>
      <c r="Y18" s="212">
        <f>Résultats!AA299</f>
        <v>722800.4693</v>
      </c>
      <c r="Z18" s="212">
        <f>Résultats!AB299</f>
        <v>724229.04059999995</v>
      </c>
      <c r="AA18" s="212">
        <f>Résultats!AC299</f>
        <v>726163.02260000003</v>
      </c>
      <c r="AB18" s="212">
        <f>Résultats!AD299</f>
        <v>728250.82330000005</v>
      </c>
      <c r="AC18" s="212">
        <f>Résultats!AE299</f>
        <v>730454.47149999999</v>
      </c>
      <c r="AD18" s="212">
        <f>Résultats!AF299</f>
        <v>732721.35450000002</v>
      </c>
      <c r="AE18" s="212">
        <f>Résultats!AG299</f>
        <v>735036.70290000003</v>
      </c>
      <c r="AF18" s="212">
        <f>Résultats!AH299</f>
        <v>737419.88679999998</v>
      </c>
      <c r="AG18" s="212">
        <f>Résultats!AI299</f>
        <v>739832.05039999995</v>
      </c>
      <c r="AH18" s="212">
        <f>Résultats!AJ299</f>
        <v>742300.64899999998</v>
      </c>
      <c r="AI18" s="212">
        <f>Résultats!AK299</f>
        <v>744824.86080000002</v>
      </c>
      <c r="AJ18" s="212">
        <f>Résultats!AL299</f>
        <v>747432.18700000003</v>
      </c>
      <c r="AK18" s="212">
        <f>Résultats!AM299</f>
        <v>750116.00910000002</v>
      </c>
      <c r="AL18" s="212">
        <f>Résultats!AN299</f>
        <v>753157.84310000006</v>
      </c>
      <c r="AM18" s="212">
        <f>Résultats!AO299</f>
        <v>756388.22279999999</v>
      </c>
      <c r="AN18" s="212">
        <f>Résultats!AP299</f>
        <v>759708.68090000004</v>
      </c>
      <c r="AO18" s="212">
        <f>Résultats!AQ299</f>
        <v>763084.79960000003</v>
      </c>
      <c r="AP18" s="212">
        <f>Résultats!AR299</f>
        <v>766463.66440000001</v>
      </c>
      <c r="AQ18" s="212">
        <f>Résultats!AS299</f>
        <v>769807.70779999997</v>
      </c>
      <c r="AR18" s="212">
        <f>Résultats!AT299</f>
        <v>773115.29390000005</v>
      </c>
      <c r="AS18" s="212">
        <f>Résultats!AU299</f>
        <v>776374.54709999997</v>
      </c>
      <c r="AT18" s="212">
        <f>Résultats!AV299</f>
        <v>779575.10179999995</v>
      </c>
      <c r="AU18" s="260">
        <f>Résultats!AW299</f>
        <v>782787.62600000005</v>
      </c>
    </row>
    <row r="19" spans="1:49" x14ac:dyDescent="0.25">
      <c r="B19" s="258" t="s">
        <v>499</v>
      </c>
      <c r="C19" s="259">
        <f>Résultats!E296</f>
        <v>533482.14110000001</v>
      </c>
      <c r="D19" s="212">
        <f>Résultats!F296</f>
        <v>549193.42940000002</v>
      </c>
      <c r="E19" s="212">
        <f>Résultats!G296</f>
        <v>552125.424</v>
      </c>
      <c r="F19" s="212">
        <f>Résultats!H296</f>
        <v>567688.75829999999</v>
      </c>
      <c r="G19" s="212">
        <f>Résultats!I296</f>
        <v>577880.36120000004</v>
      </c>
      <c r="H19" s="212">
        <f>Résultats!J296</f>
        <v>590937.15729999996</v>
      </c>
      <c r="I19" s="212">
        <f>Résultats!K296</f>
        <v>606345.13639999996</v>
      </c>
      <c r="J19" s="212">
        <f>Résultats!L296</f>
        <v>626358.06810000003</v>
      </c>
      <c r="K19" s="212">
        <f>Résultats!M296</f>
        <v>651245.54460000002</v>
      </c>
      <c r="L19" s="212">
        <f>Résultats!N296</f>
        <v>668533.77690000006</v>
      </c>
      <c r="M19" s="212">
        <f>Résultats!O296</f>
        <v>664358.68770000001</v>
      </c>
      <c r="N19" s="212">
        <f>Résultats!P296</f>
        <v>663251.12190000003</v>
      </c>
      <c r="O19" s="212">
        <f>Résultats!Q296</f>
        <v>661826.89619999996</v>
      </c>
      <c r="P19" s="212">
        <f>Résultats!R296</f>
        <v>660062.11250000005</v>
      </c>
      <c r="Q19" s="212">
        <f>Résultats!S296</f>
        <v>665344.30469999998</v>
      </c>
      <c r="R19" s="212">
        <f>Résultats!T296</f>
        <v>667784.46129999997</v>
      </c>
      <c r="S19" s="212">
        <f>Résultats!U296</f>
        <v>668127.22889999999</v>
      </c>
      <c r="T19" s="212">
        <f>Résultats!V296</f>
        <v>667695.4534</v>
      </c>
      <c r="U19" s="212">
        <f>Résultats!W296</f>
        <v>665902.06519999995</v>
      </c>
      <c r="V19" s="212">
        <f>Résultats!X296</f>
        <v>663313.27119999996</v>
      </c>
      <c r="W19" s="212">
        <f>Résultats!Y296</f>
        <v>661623.41359999997</v>
      </c>
      <c r="X19" s="212">
        <f>Résultats!Z296</f>
        <v>660938.02309999999</v>
      </c>
      <c r="Y19" s="212">
        <f>Résultats!AA296</f>
        <v>661089.25190000003</v>
      </c>
      <c r="Z19" s="212">
        <f>Résultats!AB296</f>
        <v>661840.51249999995</v>
      </c>
      <c r="AA19" s="212">
        <f>Résultats!AC296</f>
        <v>663020.19799999997</v>
      </c>
      <c r="AB19" s="212">
        <f>Résultats!AD296</f>
        <v>664327.59809999994</v>
      </c>
      <c r="AC19" s="212">
        <f>Résultats!AE296</f>
        <v>665717.05099999998</v>
      </c>
      <c r="AD19" s="212">
        <f>Résultats!AF296</f>
        <v>667140.70570000005</v>
      </c>
      <c r="AE19" s="212">
        <f>Résultats!AG296</f>
        <v>668585.1727</v>
      </c>
      <c r="AF19" s="212">
        <f>Résultats!AH296</f>
        <v>670068.5405</v>
      </c>
      <c r="AG19" s="212">
        <f>Résultats!AI296</f>
        <v>671555.66469999996</v>
      </c>
      <c r="AH19" s="212">
        <f>Résultats!AJ296</f>
        <v>673075.40040000004</v>
      </c>
      <c r="AI19" s="212">
        <f>Résultats!AK296</f>
        <v>674633.59199999995</v>
      </c>
      <c r="AJ19" s="212">
        <f>Résultats!AL296</f>
        <v>676256.35950000002</v>
      </c>
      <c r="AK19" s="212">
        <f>Résultats!AM296</f>
        <v>677941.90910000005</v>
      </c>
      <c r="AL19" s="212">
        <f>Résultats!AN296</f>
        <v>679915.99040000001</v>
      </c>
      <c r="AM19" s="212">
        <f>Résultats!AO296</f>
        <v>682053.14289999998</v>
      </c>
      <c r="AN19" s="212">
        <f>Résultats!AP296</f>
        <v>684273.18420000002</v>
      </c>
      <c r="AO19" s="212">
        <f>Résultats!AQ296</f>
        <v>686545.57120000001</v>
      </c>
      <c r="AP19" s="212">
        <f>Résultats!AR296</f>
        <v>688825.22450000001</v>
      </c>
      <c r="AQ19" s="212">
        <f>Résultats!AS296</f>
        <v>691077.95039999997</v>
      </c>
      <c r="AR19" s="212">
        <f>Résultats!AT296</f>
        <v>693301.78170000005</v>
      </c>
      <c r="AS19" s="212">
        <f>Résultats!AU296</f>
        <v>695487.22499999998</v>
      </c>
      <c r="AT19" s="212">
        <f>Résultats!AV296</f>
        <v>697625.83169999998</v>
      </c>
      <c r="AU19" s="260">
        <f>Résultats!AW296</f>
        <v>699775.38300000003</v>
      </c>
    </row>
    <row r="20" spans="1:49" x14ac:dyDescent="0.25">
      <c r="B20" s="261" t="s">
        <v>500</v>
      </c>
      <c r="C20" s="262">
        <f>Résultats!E297</f>
        <v>85388.794420000006</v>
      </c>
      <c r="D20" s="263">
        <f>Résultats!F297</f>
        <v>94624.031529999906</v>
      </c>
      <c r="E20" s="263">
        <f>Résultats!G297</f>
        <v>97309.646099999998</v>
      </c>
      <c r="F20" s="263">
        <f>Résultats!H297</f>
        <v>103596.4118</v>
      </c>
      <c r="G20" s="263">
        <f>Résultats!I297</f>
        <v>107572.5601</v>
      </c>
      <c r="H20" s="263">
        <f>Résultats!J297</f>
        <v>114867.7651</v>
      </c>
      <c r="I20" s="263">
        <f>Résultats!K297</f>
        <v>120272.13800000001</v>
      </c>
      <c r="J20" s="263">
        <f>Résultats!L297</f>
        <v>126784.7227</v>
      </c>
      <c r="K20" s="263">
        <f>Résultats!M297</f>
        <v>135783.02499999999</v>
      </c>
      <c r="L20" s="263">
        <f>Résultats!N297</f>
        <v>145684.86230000001</v>
      </c>
      <c r="M20" s="263">
        <f>Résultats!O297</f>
        <v>136447.04019999999</v>
      </c>
      <c r="N20" s="263">
        <f>Résultats!P297</f>
        <v>131142.5851</v>
      </c>
      <c r="O20" s="263">
        <f>Résultats!Q297</f>
        <v>126033.62059999999</v>
      </c>
      <c r="P20" s="263">
        <f>Résultats!R297</f>
        <v>114474.7169</v>
      </c>
      <c r="Q20" s="263">
        <f>Résultats!S297</f>
        <v>113952.04489999999</v>
      </c>
      <c r="R20" s="263">
        <f>Résultats!T297</f>
        <v>113418.8891</v>
      </c>
      <c r="S20" s="263">
        <f>Résultats!U297</f>
        <v>113062.1789</v>
      </c>
      <c r="T20" s="263">
        <f>Résultats!V297</f>
        <v>112936.98020000001</v>
      </c>
      <c r="U20" s="263">
        <f>Résultats!W297</f>
        <v>112679.2429</v>
      </c>
      <c r="V20" s="263">
        <f>Résultats!X297</f>
        <v>112519.63099999999</v>
      </c>
      <c r="W20" s="263">
        <f>Résultats!Y297</f>
        <v>112223.091</v>
      </c>
      <c r="X20" s="263">
        <f>Résultats!Z297</f>
        <v>112027.92110000001</v>
      </c>
      <c r="Y20" s="263">
        <f>Résultats!AA297</f>
        <v>112046.0888</v>
      </c>
      <c r="Z20" s="263">
        <f>Résultats!AB297</f>
        <v>112119.3533</v>
      </c>
      <c r="AA20" s="263">
        <f>Résultats!AC297</f>
        <v>112291.7338</v>
      </c>
      <c r="AB20" s="263">
        <f>Résultats!AD297</f>
        <v>112557.7791</v>
      </c>
      <c r="AC20" s="263">
        <f>Résultats!AE297</f>
        <v>112912.914</v>
      </c>
      <c r="AD20" s="263">
        <f>Résultats!AF297</f>
        <v>113335.58229999999</v>
      </c>
      <c r="AE20" s="263">
        <f>Résultats!AG297</f>
        <v>113814.05620000001</v>
      </c>
      <c r="AF20" s="263">
        <f>Résultats!AH297</f>
        <v>114344.94530000001</v>
      </c>
      <c r="AG20" s="263">
        <f>Résultats!AI297</f>
        <v>114924.59789999999</v>
      </c>
      <c r="AH20" s="263">
        <f>Résultats!AJ297</f>
        <v>115540.19560000001</v>
      </c>
      <c r="AI20" s="263">
        <f>Résultats!AK297</f>
        <v>116177.46060000001</v>
      </c>
      <c r="AJ20" s="263">
        <f>Résultats!AL297</f>
        <v>116840.21090000001</v>
      </c>
      <c r="AK20" s="263">
        <f>Résultats!AM297</f>
        <v>117518.5913</v>
      </c>
      <c r="AL20" s="263">
        <f>Résultats!AN297</f>
        <v>118254.4443</v>
      </c>
      <c r="AM20" s="263">
        <f>Résultats!AO297</f>
        <v>118996.4923</v>
      </c>
      <c r="AN20" s="263">
        <f>Résultats!AP297</f>
        <v>119727.5848</v>
      </c>
      <c r="AO20" s="263">
        <f>Résultats!AQ297</f>
        <v>120453.7674</v>
      </c>
      <c r="AP20" s="263">
        <f>Résultats!AR297</f>
        <v>121166.9967</v>
      </c>
      <c r="AQ20" s="263">
        <f>Résultats!AS297</f>
        <v>121868.74219999999</v>
      </c>
      <c r="AR20" s="263">
        <f>Résultats!AT297</f>
        <v>122562.0338</v>
      </c>
      <c r="AS20" s="263">
        <f>Résultats!AU297</f>
        <v>123241.3435</v>
      </c>
      <c r="AT20" s="263">
        <f>Résultats!AV297</f>
        <v>123902.2166</v>
      </c>
      <c r="AU20" s="264">
        <f>Résultats!AW297</f>
        <v>124570.641</v>
      </c>
    </row>
    <row r="21" spans="1:49" x14ac:dyDescent="0.25">
      <c r="B21" s="249" t="s">
        <v>501</v>
      </c>
      <c r="C21" s="250">
        <f t="shared" ref="C21:AU21" si="3">C16+C19</f>
        <v>696943.44530000002</v>
      </c>
      <c r="D21" s="251">
        <f t="shared" si="3"/>
        <v>717625.65430000005</v>
      </c>
      <c r="E21" s="251">
        <f t="shared" si="3"/>
        <v>727224.72750000004</v>
      </c>
      <c r="F21" s="251">
        <f t="shared" si="3"/>
        <v>752063.69979999994</v>
      </c>
      <c r="G21" s="251">
        <f t="shared" si="3"/>
        <v>769910.34499999997</v>
      </c>
      <c r="H21" s="251">
        <f t="shared" si="3"/>
        <v>791577.26239999989</v>
      </c>
      <c r="I21" s="251">
        <f t="shared" si="3"/>
        <v>821374.21109999996</v>
      </c>
      <c r="J21" s="251">
        <f t="shared" si="3"/>
        <v>857212.77989999996</v>
      </c>
      <c r="K21" s="251">
        <f t="shared" si="3"/>
        <v>898700.83400000003</v>
      </c>
      <c r="L21" s="251">
        <f t="shared" si="3"/>
        <v>928979.56530000002</v>
      </c>
      <c r="M21" s="251">
        <f t="shared" si="3"/>
        <v>925596.83909999998</v>
      </c>
      <c r="N21" s="251">
        <f t="shared" si="3"/>
        <v>922102.06890000007</v>
      </c>
      <c r="O21" s="251">
        <f t="shared" si="3"/>
        <v>916810.44459999993</v>
      </c>
      <c r="P21" s="251">
        <f t="shared" si="3"/>
        <v>913709.59420000005</v>
      </c>
      <c r="Q21" s="251">
        <f t="shared" si="3"/>
        <v>919582.77729999996</v>
      </c>
      <c r="R21" s="251">
        <f t="shared" si="3"/>
        <v>925010.75139999995</v>
      </c>
      <c r="S21" s="251">
        <f t="shared" si="3"/>
        <v>926758.04180000001</v>
      </c>
      <c r="T21" s="251">
        <f t="shared" si="3"/>
        <v>927226.49399999995</v>
      </c>
      <c r="U21" s="251">
        <f t="shared" si="3"/>
        <v>926016.40889999992</v>
      </c>
      <c r="V21" s="251">
        <f t="shared" si="3"/>
        <v>923561.24809999997</v>
      </c>
      <c r="W21" s="251">
        <f t="shared" si="3"/>
        <v>922443.64110000001</v>
      </c>
      <c r="X21" s="251">
        <f t="shared" si="3"/>
        <v>922659.70649999997</v>
      </c>
      <c r="Y21" s="251">
        <f t="shared" si="3"/>
        <v>923915.54790000001</v>
      </c>
      <c r="Z21" s="251">
        <f t="shared" si="3"/>
        <v>925848.11269999994</v>
      </c>
      <c r="AA21" s="251">
        <f t="shared" si="3"/>
        <v>928211.00820000004</v>
      </c>
      <c r="AB21" s="251">
        <f t="shared" si="3"/>
        <v>930727.20270000002</v>
      </c>
      <c r="AC21" s="251">
        <f t="shared" si="3"/>
        <v>933257.33609999996</v>
      </c>
      <c r="AD21" s="251">
        <f t="shared" si="3"/>
        <v>935729.71140000003</v>
      </c>
      <c r="AE21" s="251">
        <f t="shared" si="3"/>
        <v>938122.14990000008</v>
      </c>
      <c r="AF21" s="251">
        <f t="shared" si="3"/>
        <v>940462.12969999993</v>
      </c>
      <c r="AG21" s="251">
        <f t="shared" si="3"/>
        <v>942698.58259999997</v>
      </c>
      <c r="AH21" s="251">
        <f t="shared" si="3"/>
        <v>944894.56570000004</v>
      </c>
      <c r="AI21" s="251">
        <f t="shared" si="3"/>
        <v>947101.78469999996</v>
      </c>
      <c r="AJ21" s="251">
        <f t="shared" si="3"/>
        <v>949363.77469999995</v>
      </c>
      <c r="AK21" s="251">
        <f t="shared" si="3"/>
        <v>951704.07400000002</v>
      </c>
      <c r="AL21" s="251">
        <f t="shared" si="3"/>
        <v>954259.83920000005</v>
      </c>
      <c r="AM21" s="251">
        <f t="shared" si="3"/>
        <v>957031.42680000002</v>
      </c>
      <c r="AN21" s="251">
        <f t="shared" si="3"/>
        <v>959963.85030000005</v>
      </c>
      <c r="AO21" s="251">
        <f t="shared" si="3"/>
        <v>963020.22029999993</v>
      </c>
      <c r="AP21" s="251">
        <f t="shared" si="3"/>
        <v>966150.27650000004</v>
      </c>
      <c r="AQ21" s="251">
        <f t="shared" si="3"/>
        <v>969304.03159999999</v>
      </c>
      <c r="AR21" s="251">
        <f t="shared" si="3"/>
        <v>972474.24620000005</v>
      </c>
      <c r="AS21" s="251">
        <f t="shared" si="3"/>
        <v>975652.07400000002</v>
      </c>
      <c r="AT21" s="251">
        <f t="shared" si="3"/>
        <v>978829.7023</v>
      </c>
      <c r="AU21" s="252">
        <f t="shared" si="3"/>
        <v>982059.31180000002</v>
      </c>
      <c r="AW21" s="253"/>
    </row>
    <row r="22" spans="1:49" x14ac:dyDescent="0.25">
      <c r="C22" s="212"/>
      <c r="D22" s="212"/>
      <c r="E22" s="212"/>
      <c r="F22" s="212"/>
      <c r="G22" s="212"/>
      <c r="H22" s="212"/>
      <c r="I22" s="212"/>
      <c r="J22" s="212"/>
      <c r="K22" s="212"/>
      <c r="L22" s="212"/>
      <c r="M22" s="212"/>
      <c r="N22" s="212"/>
      <c r="O22" s="212"/>
      <c r="P22" s="212"/>
      <c r="Q22" s="212"/>
      <c r="R22" s="212"/>
      <c r="S22" s="212"/>
      <c r="T22" s="212"/>
      <c r="U22" s="212"/>
      <c r="V22" s="212"/>
      <c r="W22" s="212"/>
      <c r="X22" s="212"/>
      <c r="Y22" s="212"/>
      <c r="Z22" s="212"/>
      <c r="AA22" s="212"/>
      <c r="AB22" s="212"/>
      <c r="AC22" s="212"/>
      <c r="AD22" s="212"/>
      <c r="AE22" s="212"/>
      <c r="AF22" s="212"/>
      <c r="AG22" s="212"/>
      <c r="AH22" s="212"/>
      <c r="AI22" s="212"/>
      <c r="AJ22" s="212"/>
      <c r="AK22" s="212"/>
      <c r="AL22" s="212"/>
      <c r="AM22" s="212"/>
      <c r="AN22" s="212"/>
      <c r="AO22" s="212"/>
      <c r="AP22" s="212"/>
      <c r="AQ22" s="212"/>
      <c r="AR22" s="212"/>
      <c r="AS22" s="212"/>
      <c r="AT22" s="212"/>
      <c r="AU22" s="212"/>
      <c r="AW22" s="253"/>
    </row>
    <row r="23" spans="1:49" s="244" customFormat="1" ht="45" customHeight="1" x14ac:dyDescent="0.25">
      <c r="A23" s="239" t="str">
        <f>"Ecarts "&amp;Résultats!B1&amp;"  - TEND"</f>
        <v>Ecarts SNBC3  - TEND</v>
      </c>
      <c r="B23" s="266" t="s">
        <v>503</v>
      </c>
      <c r="C23" s="242">
        <v>2006</v>
      </c>
      <c r="D23" s="242">
        <v>2007</v>
      </c>
      <c r="E23" s="242">
        <v>2008</v>
      </c>
      <c r="F23" s="242">
        <v>2009</v>
      </c>
      <c r="G23" s="242">
        <v>2010</v>
      </c>
      <c r="H23" s="242">
        <v>2011</v>
      </c>
      <c r="I23" s="242">
        <v>2012</v>
      </c>
      <c r="J23" s="242">
        <v>2013</v>
      </c>
      <c r="K23" s="242">
        <v>2014</v>
      </c>
      <c r="L23" s="242">
        <v>2015</v>
      </c>
      <c r="M23" s="242">
        <v>2016</v>
      </c>
      <c r="N23" s="242">
        <v>2017</v>
      </c>
      <c r="O23" s="242">
        <v>2018</v>
      </c>
      <c r="P23" s="242">
        <v>2019</v>
      </c>
      <c r="Q23" s="242">
        <v>2020</v>
      </c>
      <c r="R23" s="242">
        <v>2021</v>
      </c>
      <c r="S23" s="242">
        <v>2022</v>
      </c>
      <c r="T23" s="242">
        <v>2023</v>
      </c>
      <c r="U23" s="242">
        <v>2024</v>
      </c>
      <c r="V23" s="242">
        <v>2025</v>
      </c>
      <c r="W23" s="242">
        <v>2026</v>
      </c>
      <c r="X23" s="242">
        <v>2027</v>
      </c>
      <c r="Y23" s="242">
        <v>2028</v>
      </c>
      <c r="Z23" s="242">
        <v>2029</v>
      </c>
      <c r="AA23" s="242">
        <v>2030</v>
      </c>
      <c r="AB23" s="242">
        <v>2031</v>
      </c>
      <c r="AC23" s="242">
        <v>2032</v>
      </c>
      <c r="AD23" s="242">
        <v>2033</v>
      </c>
      <c r="AE23" s="242">
        <v>2034</v>
      </c>
      <c r="AF23" s="242">
        <v>2035</v>
      </c>
      <c r="AG23" s="242">
        <v>2036</v>
      </c>
      <c r="AH23" s="242">
        <v>2037</v>
      </c>
      <c r="AI23" s="242">
        <v>2038</v>
      </c>
      <c r="AJ23" s="242">
        <v>2039</v>
      </c>
      <c r="AK23" s="242">
        <v>2040</v>
      </c>
      <c r="AL23" s="242">
        <v>2041</v>
      </c>
      <c r="AM23" s="242">
        <v>2042</v>
      </c>
      <c r="AN23" s="242">
        <v>2043</v>
      </c>
      <c r="AO23" s="242">
        <v>2044</v>
      </c>
      <c r="AP23" s="242">
        <v>2045</v>
      </c>
      <c r="AQ23" s="242">
        <v>2046</v>
      </c>
      <c r="AR23" s="242">
        <v>2047</v>
      </c>
      <c r="AS23" s="242">
        <v>2048</v>
      </c>
      <c r="AT23" s="242">
        <v>2049</v>
      </c>
      <c r="AU23" s="243">
        <v>2050</v>
      </c>
      <c r="AV23" s="267"/>
    </row>
    <row r="24" spans="1:49" x14ac:dyDescent="0.25">
      <c r="B24" s="245" t="s">
        <v>1</v>
      </c>
      <c r="C24" s="247">
        <f t="shared" ref="C24:AU25" si="4">C2-C13</f>
        <v>0</v>
      </c>
      <c r="D24" s="247">
        <f t="shared" si="4"/>
        <v>0</v>
      </c>
      <c r="E24" s="247">
        <f t="shared" si="4"/>
        <v>0</v>
      </c>
      <c r="F24" s="247">
        <f t="shared" si="4"/>
        <v>0</v>
      </c>
      <c r="G24" s="247">
        <f t="shared" si="4"/>
        <v>0</v>
      </c>
      <c r="H24" s="247">
        <f t="shared" si="4"/>
        <v>0</v>
      </c>
      <c r="I24" s="247">
        <f t="shared" si="4"/>
        <v>0</v>
      </c>
      <c r="J24" s="247">
        <f t="shared" si="4"/>
        <v>0</v>
      </c>
      <c r="K24" s="247">
        <f t="shared" si="4"/>
        <v>0</v>
      </c>
      <c r="L24" s="247">
        <f t="shared" si="4"/>
        <v>0</v>
      </c>
      <c r="M24" s="247">
        <f t="shared" si="4"/>
        <v>0</v>
      </c>
      <c r="N24" s="247">
        <f t="shared" si="4"/>
        <v>0</v>
      </c>
      <c r="O24" s="247">
        <f t="shared" si="4"/>
        <v>0</v>
      </c>
      <c r="P24" s="247">
        <f t="shared" si="4"/>
        <v>0</v>
      </c>
      <c r="Q24" s="247">
        <f t="shared" si="4"/>
        <v>0</v>
      </c>
      <c r="R24" s="247">
        <f t="shared" si="4"/>
        <v>0</v>
      </c>
      <c r="S24" s="247">
        <f t="shared" si="4"/>
        <v>0</v>
      </c>
      <c r="T24" s="247">
        <f t="shared" si="4"/>
        <v>0</v>
      </c>
      <c r="U24" s="247">
        <f t="shared" si="4"/>
        <v>234.29009999986738</v>
      </c>
      <c r="V24" s="247">
        <f t="shared" si="4"/>
        <v>805.9035000000149</v>
      </c>
      <c r="W24" s="247">
        <f t="shared" si="4"/>
        <v>1304.1750000000466</v>
      </c>
      <c r="X24" s="247">
        <f t="shared" si="4"/>
        <v>1686.9122999999672</v>
      </c>
      <c r="Y24" s="247">
        <f t="shared" si="4"/>
        <v>1988.408100000117</v>
      </c>
      <c r="Z24" s="247">
        <f t="shared" si="4"/>
        <v>2233.2325999999885</v>
      </c>
      <c r="AA24" s="247">
        <f t="shared" si="4"/>
        <v>2447.8188999998383</v>
      </c>
      <c r="AB24" s="247">
        <f t="shared" si="4"/>
        <v>2648.4476000000723</v>
      </c>
      <c r="AC24" s="247">
        <f t="shared" si="4"/>
        <v>2844.9736000001431</v>
      </c>
      <c r="AD24" s="247">
        <f t="shared" si="4"/>
        <v>3020.815600000089</v>
      </c>
      <c r="AE24" s="247">
        <f t="shared" si="4"/>
        <v>3196.87369999988</v>
      </c>
      <c r="AF24" s="247">
        <f t="shared" si="4"/>
        <v>3373.4827000000514</v>
      </c>
      <c r="AG24" s="247">
        <f t="shared" si="4"/>
        <v>3548.1451000000816</v>
      </c>
      <c r="AH24" s="247">
        <f t="shared" si="4"/>
        <v>3714.6156000001356</v>
      </c>
      <c r="AI24" s="247">
        <f t="shared" si="4"/>
        <v>3863.8603999998886</v>
      </c>
      <c r="AJ24" s="247">
        <f t="shared" si="4"/>
        <v>3989.2183999998961</v>
      </c>
      <c r="AK24" s="247">
        <f t="shared" si="4"/>
        <v>4084.3272999997716</v>
      </c>
      <c r="AL24" s="247">
        <f t="shared" si="4"/>
        <v>4158.1470000001136</v>
      </c>
      <c r="AM24" s="247">
        <f t="shared" si="4"/>
        <v>4218.4596000001766</v>
      </c>
      <c r="AN24" s="247">
        <f t="shared" si="4"/>
        <v>4255.2853999999352</v>
      </c>
      <c r="AO24" s="247">
        <f t="shared" si="4"/>
        <v>4264.7245000000112</v>
      </c>
      <c r="AP24" s="247">
        <f t="shared" si="4"/>
        <v>4248.0701999999583</v>
      </c>
      <c r="AQ24" s="247">
        <f t="shared" si="4"/>
        <v>4207.3453000001609</v>
      </c>
      <c r="AR24" s="247">
        <f t="shared" si="4"/>
        <v>4146.7611000000034</v>
      </c>
      <c r="AS24" s="247">
        <f t="shared" si="4"/>
        <v>4069.3526000001002</v>
      </c>
      <c r="AT24" s="247">
        <f t="shared" si="4"/>
        <v>3977.2072999998927</v>
      </c>
      <c r="AU24" s="247">
        <f t="shared" si="4"/>
        <v>3872.2782000000589</v>
      </c>
      <c r="AV24" s="268"/>
    </row>
    <row r="25" spans="1:49" x14ac:dyDescent="0.25">
      <c r="B25" s="249" t="s">
        <v>494</v>
      </c>
      <c r="C25" s="251">
        <f t="shared" si="4"/>
        <v>0</v>
      </c>
      <c r="D25" s="251">
        <f t="shared" si="4"/>
        <v>0</v>
      </c>
      <c r="E25" s="251">
        <f t="shared" si="4"/>
        <v>0</v>
      </c>
      <c r="F25" s="251">
        <f t="shared" si="4"/>
        <v>0</v>
      </c>
      <c r="G25" s="251">
        <f t="shared" si="4"/>
        <v>0</v>
      </c>
      <c r="H25" s="251">
        <f t="shared" si="4"/>
        <v>0</v>
      </c>
      <c r="I25" s="251">
        <f t="shared" si="4"/>
        <v>0</v>
      </c>
      <c r="J25" s="251">
        <f t="shared" si="4"/>
        <v>0</v>
      </c>
      <c r="K25" s="251">
        <f t="shared" si="4"/>
        <v>0</v>
      </c>
      <c r="L25" s="251">
        <f t="shared" si="4"/>
        <v>0</v>
      </c>
      <c r="M25" s="251">
        <f t="shared" si="4"/>
        <v>0</v>
      </c>
      <c r="N25" s="251">
        <f t="shared" si="4"/>
        <v>0</v>
      </c>
      <c r="O25" s="251">
        <f t="shared" si="4"/>
        <v>0</v>
      </c>
      <c r="P25" s="251">
        <f t="shared" si="4"/>
        <v>0</v>
      </c>
      <c r="Q25" s="251">
        <f t="shared" si="4"/>
        <v>0</v>
      </c>
      <c r="R25" s="251">
        <f t="shared" si="4"/>
        <v>0</v>
      </c>
      <c r="S25" s="251">
        <f t="shared" si="4"/>
        <v>0</v>
      </c>
      <c r="T25" s="251">
        <f t="shared" si="4"/>
        <v>0</v>
      </c>
      <c r="U25" s="251">
        <f t="shared" si="4"/>
        <v>152.85450000001583</v>
      </c>
      <c r="V25" s="251">
        <f t="shared" si="4"/>
        <v>586.37350000004517</v>
      </c>
      <c r="W25" s="251">
        <f t="shared" si="4"/>
        <v>984.92449999996461</v>
      </c>
      <c r="X25" s="251">
        <f t="shared" si="4"/>
        <v>1308.6128999999491</v>
      </c>
      <c r="Y25" s="251">
        <f t="shared" si="4"/>
        <v>1579.1696000000229</v>
      </c>
      <c r="Z25" s="251">
        <f t="shared" si="4"/>
        <v>1813.7231000000029</v>
      </c>
      <c r="AA25" s="251">
        <f t="shared" si="4"/>
        <v>2028.9627999999793</v>
      </c>
      <c r="AB25" s="251">
        <f t="shared" si="4"/>
        <v>2227.6817000000156</v>
      </c>
      <c r="AC25" s="251">
        <f t="shared" si="4"/>
        <v>2429.2346000000252</v>
      </c>
      <c r="AD25" s="251">
        <f t="shared" si="4"/>
        <v>2620.8145000000368</v>
      </c>
      <c r="AE25" s="251">
        <f t="shared" si="4"/>
        <v>2817.775500000047</v>
      </c>
      <c r="AF25" s="251">
        <f t="shared" si="4"/>
        <v>3017.6501999999746</v>
      </c>
      <c r="AG25" s="251">
        <f t="shared" si="4"/>
        <v>3217.0346000000136</v>
      </c>
      <c r="AH25" s="251">
        <f t="shared" si="4"/>
        <v>3409.2782000000007</v>
      </c>
      <c r="AI25" s="251">
        <f t="shared" si="4"/>
        <v>3586.2432000000263</v>
      </c>
      <c r="AJ25" s="251">
        <f t="shared" si="4"/>
        <v>3742.1687999999849</v>
      </c>
      <c r="AK25" s="251">
        <f t="shared" si="4"/>
        <v>3871.2962999999872</v>
      </c>
      <c r="AL25" s="251">
        <f t="shared" si="4"/>
        <v>3974.3864000000176</v>
      </c>
      <c r="AM25" s="251">
        <f t="shared" si="4"/>
        <v>4059.6374000000069</v>
      </c>
      <c r="AN25" s="251">
        <f t="shared" si="4"/>
        <v>4120.1570000000065</v>
      </c>
      <c r="AO25" s="251">
        <f t="shared" si="4"/>
        <v>4153.6276000000071</v>
      </c>
      <c r="AP25" s="251">
        <f t="shared" si="4"/>
        <v>4161.2357000000193</v>
      </c>
      <c r="AQ25" s="251">
        <f t="shared" si="4"/>
        <v>4144.6837999999989</v>
      </c>
      <c r="AR25" s="251">
        <f t="shared" si="4"/>
        <v>4106.8362000000197</v>
      </c>
      <c r="AS25" s="251">
        <f t="shared" si="4"/>
        <v>4050.0756000000401</v>
      </c>
      <c r="AT25" s="251">
        <f t="shared" si="4"/>
        <v>3976.2657999999356</v>
      </c>
      <c r="AU25" s="251">
        <f t="shared" si="4"/>
        <v>3887.378100000089</v>
      </c>
      <c r="AV25" s="268"/>
    </row>
    <row r="26" spans="1:49" x14ac:dyDescent="0.25">
      <c r="B26" s="254" t="s">
        <v>495</v>
      </c>
      <c r="C26" s="256">
        <f t="shared" ref="C26:E26" si="5">SUM(C27:C28)</f>
        <v>0</v>
      </c>
      <c r="D26" s="256">
        <f t="shared" si="5"/>
        <v>0</v>
      </c>
      <c r="E26" s="256">
        <f t="shared" si="5"/>
        <v>0</v>
      </c>
      <c r="F26" s="256">
        <f>SUM(F27:F28)</f>
        <v>0</v>
      </c>
      <c r="G26" s="256">
        <f t="shared" ref="G26:AU26" si="6">SUM(G27:G28)</f>
        <v>0</v>
      </c>
      <c r="H26" s="256">
        <f t="shared" si="6"/>
        <v>0</v>
      </c>
      <c r="I26" s="256">
        <f t="shared" si="6"/>
        <v>0</v>
      </c>
      <c r="J26" s="256">
        <f t="shared" si="6"/>
        <v>0</v>
      </c>
      <c r="K26" s="256">
        <f t="shared" si="6"/>
        <v>0</v>
      </c>
      <c r="L26" s="256">
        <f t="shared" si="6"/>
        <v>0</v>
      </c>
      <c r="M26" s="256">
        <f t="shared" si="6"/>
        <v>0</v>
      </c>
      <c r="N26" s="256">
        <f t="shared" si="6"/>
        <v>0</v>
      </c>
      <c r="O26" s="256">
        <f t="shared" si="6"/>
        <v>0</v>
      </c>
      <c r="P26" s="256">
        <f t="shared" si="6"/>
        <v>0</v>
      </c>
      <c r="Q26" s="256">
        <f t="shared" si="6"/>
        <v>0</v>
      </c>
      <c r="R26" s="256">
        <f t="shared" si="6"/>
        <v>0</v>
      </c>
      <c r="S26" s="256">
        <f t="shared" si="6"/>
        <v>0</v>
      </c>
      <c r="T26" s="256">
        <f t="shared" si="6"/>
        <v>0</v>
      </c>
      <c r="U26" s="256">
        <f t="shared" si="6"/>
        <v>4.6305300000021816</v>
      </c>
      <c r="V26" s="256">
        <f t="shared" si="6"/>
        <v>24.804940000001807</v>
      </c>
      <c r="W26" s="256">
        <f t="shared" si="6"/>
        <v>60.974539999995613</v>
      </c>
      <c r="X26" s="256">
        <f t="shared" si="6"/>
        <v>96.068409999970754</v>
      </c>
      <c r="Y26" s="256">
        <f t="shared" si="6"/>
        <v>125.65158000002702</v>
      </c>
      <c r="Z26" s="256">
        <f t="shared" si="6"/>
        <v>150.41178000003129</v>
      </c>
      <c r="AA26" s="256">
        <f t="shared" si="6"/>
        <v>172.71766000000935</v>
      </c>
      <c r="AB26" s="256">
        <f t="shared" si="6"/>
        <v>200.26113999997324</v>
      </c>
      <c r="AC26" s="256">
        <f t="shared" si="6"/>
        <v>229.06108000002132</v>
      </c>
      <c r="AD26" s="256">
        <f t="shared" si="6"/>
        <v>258.21460000002116</v>
      </c>
      <c r="AE26" s="256">
        <f t="shared" si="6"/>
        <v>286.63091999997414</v>
      </c>
      <c r="AF26" s="256">
        <f t="shared" si="6"/>
        <v>314.44418000002042</v>
      </c>
      <c r="AG26" s="256">
        <f t="shared" si="6"/>
        <v>340.94142000001011</v>
      </c>
      <c r="AH26" s="256">
        <f t="shared" si="6"/>
        <v>365.46028999999544</v>
      </c>
      <c r="AI26" s="256">
        <f t="shared" si="6"/>
        <v>387.06881000000431</v>
      </c>
      <c r="AJ26" s="256">
        <f t="shared" si="6"/>
        <v>404.8641000000207</v>
      </c>
      <c r="AK26" s="256">
        <f t="shared" si="6"/>
        <v>418.1099400000021</v>
      </c>
      <c r="AL26" s="256">
        <f t="shared" si="6"/>
        <v>425.59374000001117</v>
      </c>
      <c r="AM26" s="256">
        <f t="shared" si="6"/>
        <v>429.61960000001272</v>
      </c>
      <c r="AN26" s="256">
        <f t="shared" si="6"/>
        <v>430.43834000000788</v>
      </c>
      <c r="AO26" s="256">
        <f t="shared" si="6"/>
        <v>427.78802000005089</v>
      </c>
      <c r="AP26" s="256">
        <f t="shared" si="6"/>
        <v>421.59217999999237</v>
      </c>
      <c r="AQ26" s="256">
        <f t="shared" si="6"/>
        <v>412.04113999997935</v>
      </c>
      <c r="AR26" s="256">
        <f t="shared" si="6"/>
        <v>399.71313999997801</v>
      </c>
      <c r="AS26" s="256">
        <f t="shared" si="6"/>
        <v>385.0769200000359</v>
      </c>
      <c r="AT26" s="256">
        <f t="shared" si="6"/>
        <v>368.57492999998067</v>
      </c>
      <c r="AU26" s="256">
        <f t="shared" si="6"/>
        <v>350.70448000000761</v>
      </c>
      <c r="AV26" s="268"/>
    </row>
    <row r="27" spans="1:49" x14ac:dyDescent="0.25">
      <c r="B27" s="258" t="s">
        <v>496</v>
      </c>
      <c r="C27" s="212">
        <f t="shared" ref="C27:AU28" si="7">C5-C16</f>
        <v>0</v>
      </c>
      <c r="D27" s="212">
        <f t="shared" si="7"/>
        <v>0</v>
      </c>
      <c r="E27" s="212">
        <f t="shared" si="7"/>
        <v>0</v>
      </c>
      <c r="F27" s="212">
        <f t="shared" si="7"/>
        <v>0</v>
      </c>
      <c r="G27" s="212">
        <f t="shared" si="7"/>
        <v>0</v>
      </c>
      <c r="H27" s="212">
        <f t="shared" si="7"/>
        <v>0</v>
      </c>
      <c r="I27" s="212">
        <f t="shared" si="7"/>
        <v>0</v>
      </c>
      <c r="J27" s="212">
        <f t="shared" si="7"/>
        <v>0</v>
      </c>
      <c r="K27" s="212">
        <f t="shared" si="7"/>
        <v>0</v>
      </c>
      <c r="L27" s="212">
        <f t="shared" si="7"/>
        <v>0</v>
      </c>
      <c r="M27" s="212">
        <f t="shared" si="7"/>
        <v>0</v>
      </c>
      <c r="N27" s="212">
        <f t="shared" si="7"/>
        <v>0</v>
      </c>
      <c r="O27" s="212">
        <f t="shared" si="7"/>
        <v>0</v>
      </c>
      <c r="P27" s="212">
        <f t="shared" si="7"/>
        <v>0</v>
      </c>
      <c r="Q27" s="212">
        <f t="shared" si="7"/>
        <v>0</v>
      </c>
      <c r="R27" s="212">
        <f t="shared" si="7"/>
        <v>0</v>
      </c>
      <c r="S27" s="212">
        <f t="shared" si="7"/>
        <v>0</v>
      </c>
      <c r="T27" s="212">
        <f t="shared" si="7"/>
        <v>0</v>
      </c>
      <c r="U27" s="212">
        <f t="shared" si="7"/>
        <v>-5.5507999999972526</v>
      </c>
      <c r="V27" s="212">
        <f t="shared" si="7"/>
        <v>2.5048999999999069</v>
      </c>
      <c r="W27" s="212">
        <f t="shared" si="7"/>
        <v>36.633499999996275</v>
      </c>
      <c r="X27" s="212">
        <f t="shared" si="7"/>
        <v>74.714599999977509</v>
      </c>
      <c r="Y27" s="212">
        <f t="shared" si="7"/>
        <v>109.41960000002291</v>
      </c>
      <c r="Z27" s="212">
        <f t="shared" si="7"/>
        <v>140.54480000003241</v>
      </c>
      <c r="AA27" s="212">
        <f t="shared" si="7"/>
        <v>169.90580000000773</v>
      </c>
      <c r="AB27" s="212">
        <f t="shared" si="7"/>
        <v>205.59499999997206</v>
      </c>
      <c r="AC27" s="212">
        <f t="shared" si="7"/>
        <v>243.98700000002282</v>
      </c>
      <c r="AD27" s="212">
        <f t="shared" si="7"/>
        <v>284.34610000002431</v>
      </c>
      <c r="AE27" s="212">
        <f t="shared" si="7"/>
        <v>324.55949999997392</v>
      </c>
      <c r="AF27" s="212">
        <f t="shared" si="7"/>
        <v>364.39510000002338</v>
      </c>
      <c r="AG27" s="212">
        <f t="shared" si="7"/>
        <v>402.78940000000875</v>
      </c>
      <c r="AH27" s="212">
        <f t="shared" si="7"/>
        <v>438.79149999999208</v>
      </c>
      <c r="AI27" s="212">
        <f t="shared" si="7"/>
        <v>471.27210000000196</v>
      </c>
      <c r="AJ27" s="212">
        <f t="shared" si="7"/>
        <v>499.14640000002692</v>
      </c>
      <c r="AK27" s="212">
        <f t="shared" si="7"/>
        <v>521.5</v>
      </c>
      <c r="AL27" s="212">
        <f t="shared" si="7"/>
        <v>535.5346000000136</v>
      </c>
      <c r="AM27" s="212">
        <f t="shared" si="7"/>
        <v>544.33110000001034</v>
      </c>
      <c r="AN27" s="212">
        <f t="shared" si="7"/>
        <v>548.61530000000494</v>
      </c>
      <c r="AO27" s="212">
        <f t="shared" si="7"/>
        <v>548.26450000004843</v>
      </c>
      <c r="AP27" s="212">
        <f t="shared" si="7"/>
        <v>543.16779999999562</v>
      </c>
      <c r="AQ27" s="212">
        <f t="shared" si="7"/>
        <v>533.53889999998501</v>
      </c>
      <c r="AR27" s="212">
        <f t="shared" si="7"/>
        <v>519.95049999997718</v>
      </c>
      <c r="AS27" s="212">
        <f t="shared" si="7"/>
        <v>502.93580000003567</v>
      </c>
      <c r="AT27" s="212">
        <f t="shared" si="7"/>
        <v>483.06079999997746</v>
      </c>
      <c r="AU27" s="212">
        <f t="shared" si="7"/>
        <v>461.0002000000095</v>
      </c>
      <c r="AV27" s="268"/>
    </row>
    <row r="28" spans="1:49" x14ac:dyDescent="0.25">
      <c r="B28" s="261" t="s">
        <v>497</v>
      </c>
      <c r="C28" s="263">
        <f t="shared" si="7"/>
        <v>0</v>
      </c>
      <c r="D28" s="263">
        <f t="shared" si="7"/>
        <v>0</v>
      </c>
      <c r="E28" s="263">
        <f t="shared" si="7"/>
        <v>0</v>
      </c>
      <c r="F28" s="263">
        <f t="shared" si="7"/>
        <v>0</v>
      </c>
      <c r="G28" s="263">
        <f t="shared" si="7"/>
        <v>0</v>
      </c>
      <c r="H28" s="263">
        <f t="shared" si="7"/>
        <v>0</v>
      </c>
      <c r="I28" s="263">
        <f t="shared" si="7"/>
        <v>0</v>
      </c>
      <c r="J28" s="263">
        <f t="shared" si="7"/>
        <v>0</v>
      </c>
      <c r="K28" s="263">
        <f t="shared" si="7"/>
        <v>0</v>
      </c>
      <c r="L28" s="263">
        <f t="shared" si="7"/>
        <v>0</v>
      </c>
      <c r="M28" s="263">
        <f t="shared" si="7"/>
        <v>0</v>
      </c>
      <c r="N28" s="263">
        <f t="shared" si="7"/>
        <v>0</v>
      </c>
      <c r="O28" s="263">
        <f t="shared" si="7"/>
        <v>0</v>
      </c>
      <c r="P28" s="263">
        <f t="shared" si="7"/>
        <v>0</v>
      </c>
      <c r="Q28" s="263">
        <f t="shared" si="7"/>
        <v>0</v>
      </c>
      <c r="R28" s="263">
        <f t="shared" si="7"/>
        <v>0</v>
      </c>
      <c r="S28" s="263">
        <f t="shared" si="7"/>
        <v>0</v>
      </c>
      <c r="T28" s="263">
        <f t="shared" si="7"/>
        <v>0</v>
      </c>
      <c r="U28" s="263">
        <f t="shared" si="7"/>
        <v>10.181329999999434</v>
      </c>
      <c r="V28" s="263">
        <f t="shared" si="7"/>
        <v>22.3000400000019</v>
      </c>
      <c r="W28" s="263">
        <f t="shared" si="7"/>
        <v>24.341039999999339</v>
      </c>
      <c r="X28" s="263">
        <f t="shared" si="7"/>
        <v>21.353809999993246</v>
      </c>
      <c r="Y28" s="263">
        <f t="shared" si="7"/>
        <v>16.231980000004114</v>
      </c>
      <c r="Z28" s="263">
        <f t="shared" si="7"/>
        <v>9.8669799999988754</v>
      </c>
      <c r="AA28" s="263">
        <f t="shared" si="7"/>
        <v>2.8118600000016158</v>
      </c>
      <c r="AB28" s="263">
        <f t="shared" si="7"/>
        <v>-5.3338599999988219</v>
      </c>
      <c r="AC28" s="263">
        <f t="shared" si="7"/>
        <v>-14.925920000001497</v>
      </c>
      <c r="AD28" s="263">
        <f t="shared" si="7"/>
        <v>-26.131500000003143</v>
      </c>
      <c r="AE28" s="263">
        <f t="shared" si="7"/>
        <v>-37.928579999999783</v>
      </c>
      <c r="AF28" s="263">
        <f t="shared" si="7"/>
        <v>-49.950920000002952</v>
      </c>
      <c r="AG28" s="263">
        <f t="shared" si="7"/>
        <v>-61.847979999998643</v>
      </c>
      <c r="AH28" s="263">
        <f t="shared" si="7"/>
        <v>-73.331209999996645</v>
      </c>
      <c r="AI28" s="263">
        <f t="shared" si="7"/>
        <v>-84.203289999997651</v>
      </c>
      <c r="AJ28" s="263">
        <f t="shared" si="7"/>
        <v>-94.282300000006217</v>
      </c>
      <c r="AK28" s="263">
        <f t="shared" si="7"/>
        <v>-103.3900599999979</v>
      </c>
      <c r="AL28" s="263">
        <f t="shared" si="7"/>
        <v>-109.94086000000243</v>
      </c>
      <c r="AM28" s="263">
        <f t="shared" si="7"/>
        <v>-114.71149999999761</v>
      </c>
      <c r="AN28" s="263">
        <f t="shared" si="7"/>
        <v>-118.17695999999705</v>
      </c>
      <c r="AO28" s="263">
        <f t="shared" si="7"/>
        <v>-120.47647999999754</v>
      </c>
      <c r="AP28" s="263">
        <f t="shared" si="7"/>
        <v>-121.57562000000325</v>
      </c>
      <c r="AQ28" s="263">
        <f t="shared" si="7"/>
        <v>-121.49776000000566</v>
      </c>
      <c r="AR28" s="263">
        <f t="shared" si="7"/>
        <v>-120.23735999999917</v>
      </c>
      <c r="AS28" s="263">
        <f t="shared" si="7"/>
        <v>-117.85887999999977</v>
      </c>
      <c r="AT28" s="263">
        <f t="shared" si="7"/>
        <v>-114.48586999999679</v>
      </c>
      <c r="AU28" s="263">
        <f t="shared" si="7"/>
        <v>-110.29572000000189</v>
      </c>
      <c r="AV28" s="268"/>
    </row>
    <row r="29" spans="1:49" x14ac:dyDescent="0.25">
      <c r="B29" s="258" t="s">
        <v>498</v>
      </c>
      <c r="C29" s="212">
        <f t="shared" ref="C29:E29" si="8">SUM(C30:C31)</f>
        <v>0</v>
      </c>
      <c r="D29" s="212">
        <f t="shared" si="8"/>
        <v>0</v>
      </c>
      <c r="E29" s="212">
        <f t="shared" si="8"/>
        <v>0</v>
      </c>
      <c r="F29" s="212">
        <f>SUM(F30:F31)</f>
        <v>0</v>
      </c>
      <c r="G29" s="212">
        <f t="shared" ref="G29:AU29" si="9">SUM(G30:G31)</f>
        <v>0</v>
      </c>
      <c r="H29" s="212">
        <f t="shared" si="9"/>
        <v>0</v>
      </c>
      <c r="I29" s="212">
        <f t="shared" si="9"/>
        <v>0</v>
      </c>
      <c r="J29" s="212">
        <f t="shared" si="9"/>
        <v>0</v>
      </c>
      <c r="K29" s="212">
        <f t="shared" si="9"/>
        <v>0</v>
      </c>
      <c r="L29" s="212">
        <f t="shared" si="9"/>
        <v>0</v>
      </c>
      <c r="M29" s="212">
        <f t="shared" si="9"/>
        <v>0</v>
      </c>
      <c r="N29" s="212">
        <f t="shared" si="9"/>
        <v>0</v>
      </c>
      <c r="O29" s="212">
        <f t="shared" si="9"/>
        <v>0</v>
      </c>
      <c r="P29" s="212">
        <f t="shared" si="9"/>
        <v>0</v>
      </c>
      <c r="Q29" s="212">
        <f t="shared" si="9"/>
        <v>0</v>
      </c>
      <c r="R29" s="212">
        <f t="shared" si="9"/>
        <v>0</v>
      </c>
      <c r="S29" s="212">
        <f t="shared" si="9"/>
        <v>0</v>
      </c>
      <c r="T29" s="212">
        <f t="shared" si="9"/>
        <v>0</v>
      </c>
      <c r="U29" s="212">
        <f t="shared" si="9"/>
        <v>76.369800000058603</v>
      </c>
      <c r="V29" s="212">
        <f t="shared" si="9"/>
        <v>193.56170000007842</v>
      </c>
      <c r="W29" s="212">
        <f t="shared" si="9"/>
        <v>256.60120000009192</v>
      </c>
      <c r="X29" s="212">
        <f t="shared" si="9"/>
        <v>280.24100000002363</v>
      </c>
      <c r="Y29" s="212">
        <f t="shared" si="9"/>
        <v>281.38239999998768</v>
      </c>
      <c r="Z29" s="212">
        <f t="shared" si="9"/>
        <v>266.77630000005593</v>
      </c>
      <c r="AA29" s="212">
        <f t="shared" si="9"/>
        <v>243.75619999998889</v>
      </c>
      <c r="AB29" s="212">
        <f t="shared" si="9"/>
        <v>218.12810000007448</v>
      </c>
      <c r="AC29" s="212">
        <f t="shared" si="9"/>
        <v>184.41390000001411</v>
      </c>
      <c r="AD29" s="212">
        <f t="shared" si="9"/>
        <v>139.77649999994901</v>
      </c>
      <c r="AE29" s="212">
        <f t="shared" si="9"/>
        <v>90.795399999944493</v>
      </c>
      <c r="AF29" s="212">
        <f t="shared" si="9"/>
        <v>40.117400000017369</v>
      </c>
      <c r="AG29" s="212">
        <f t="shared" si="9"/>
        <v>-10.655100000018138</v>
      </c>
      <c r="AH29" s="212">
        <f t="shared" si="9"/>
        <v>-60.45940000002156</v>
      </c>
      <c r="AI29" s="212">
        <f t="shared" si="9"/>
        <v>-109.25229999989097</v>
      </c>
      <c r="AJ29" s="212">
        <f t="shared" si="9"/>
        <v>-157.03140000006533</v>
      </c>
      <c r="AK29" s="212">
        <f t="shared" si="9"/>
        <v>-203.6651000000129</v>
      </c>
      <c r="AL29" s="212">
        <f t="shared" si="9"/>
        <v>-239.94890000004671</v>
      </c>
      <c r="AM29" s="212">
        <f t="shared" si="9"/>
        <v>-268.54520000002231</v>
      </c>
      <c r="AN29" s="212">
        <f t="shared" si="9"/>
        <v>-292.74639999998908</v>
      </c>
      <c r="AO29" s="212">
        <f t="shared" si="9"/>
        <v>-313.85570000002917</v>
      </c>
      <c r="AP29" s="212">
        <f t="shared" si="9"/>
        <v>-331.69890000004671</v>
      </c>
      <c r="AQ29" s="212">
        <f t="shared" si="9"/>
        <v>-346.15629999997327</v>
      </c>
      <c r="AR29" s="212">
        <f t="shared" si="9"/>
        <v>-356.48390000003565</v>
      </c>
      <c r="AS29" s="212">
        <f t="shared" si="9"/>
        <v>-362.51080000003276</v>
      </c>
      <c r="AT29" s="212">
        <f t="shared" si="9"/>
        <v>-364.45910000003641</v>
      </c>
      <c r="AU29" s="212">
        <f t="shared" si="9"/>
        <v>-362.83610000005865</v>
      </c>
      <c r="AV29" s="268"/>
    </row>
    <row r="30" spans="1:49" x14ac:dyDescent="0.25">
      <c r="B30" s="258" t="s">
        <v>499</v>
      </c>
      <c r="C30" s="212">
        <f t="shared" ref="C30:AU31" si="10">C8-C19</f>
        <v>0</v>
      </c>
      <c r="D30" s="212">
        <f t="shared" si="10"/>
        <v>0</v>
      </c>
      <c r="E30" s="212">
        <f t="shared" si="10"/>
        <v>0</v>
      </c>
      <c r="F30" s="212">
        <f t="shared" si="10"/>
        <v>0</v>
      </c>
      <c r="G30" s="212">
        <f t="shared" si="10"/>
        <v>0</v>
      </c>
      <c r="H30" s="212">
        <f t="shared" si="10"/>
        <v>0</v>
      </c>
      <c r="I30" s="212">
        <f t="shared" si="10"/>
        <v>0</v>
      </c>
      <c r="J30" s="212">
        <f t="shared" si="10"/>
        <v>0</v>
      </c>
      <c r="K30" s="212">
        <f t="shared" si="10"/>
        <v>0</v>
      </c>
      <c r="L30" s="212">
        <f t="shared" si="10"/>
        <v>0</v>
      </c>
      <c r="M30" s="212">
        <f t="shared" si="10"/>
        <v>0</v>
      </c>
      <c r="N30" s="212">
        <f t="shared" si="10"/>
        <v>0</v>
      </c>
      <c r="O30" s="212">
        <f t="shared" si="10"/>
        <v>0</v>
      </c>
      <c r="P30" s="212">
        <f t="shared" si="10"/>
        <v>0</v>
      </c>
      <c r="Q30" s="212">
        <f t="shared" si="10"/>
        <v>0</v>
      </c>
      <c r="R30" s="212">
        <f t="shared" si="10"/>
        <v>0</v>
      </c>
      <c r="S30" s="212">
        <f t="shared" si="10"/>
        <v>0</v>
      </c>
      <c r="T30" s="212">
        <f t="shared" si="10"/>
        <v>0</v>
      </c>
      <c r="U30" s="212">
        <f t="shared" si="10"/>
        <v>58.697400000062771</v>
      </c>
      <c r="V30" s="212">
        <f t="shared" si="10"/>
        <v>154.47700000007171</v>
      </c>
      <c r="W30" s="212">
        <f t="shared" si="10"/>
        <v>219.04470000008587</v>
      </c>
      <c r="X30" s="212">
        <f t="shared" si="10"/>
        <v>254.91980000003241</v>
      </c>
      <c r="Y30" s="212">
        <f t="shared" si="10"/>
        <v>271.12589999998454</v>
      </c>
      <c r="Z30" s="212">
        <f t="shared" si="10"/>
        <v>274.56870000006165</v>
      </c>
      <c r="AA30" s="212">
        <f t="shared" si="10"/>
        <v>271.02179999998771</v>
      </c>
      <c r="AB30" s="212">
        <f t="shared" si="10"/>
        <v>264.44280000007711</v>
      </c>
      <c r="AC30" s="212">
        <f t="shared" si="10"/>
        <v>251.02480000001378</v>
      </c>
      <c r="AD30" s="212">
        <f t="shared" si="10"/>
        <v>229.59919999993872</v>
      </c>
      <c r="AE30" s="212">
        <f t="shared" si="10"/>
        <v>204.63509999995586</v>
      </c>
      <c r="AF30" s="212">
        <f t="shared" si="10"/>
        <v>177.98470000002999</v>
      </c>
      <c r="AG30" s="212">
        <f t="shared" si="10"/>
        <v>150.67359999998007</v>
      </c>
      <c r="AH30" s="212">
        <f t="shared" si="10"/>
        <v>123.31709999998566</v>
      </c>
      <c r="AI30" s="212">
        <f t="shared" si="10"/>
        <v>95.784200000111014</v>
      </c>
      <c r="AJ30" s="212">
        <f t="shared" si="10"/>
        <v>67.969199999934062</v>
      </c>
      <c r="AK30" s="212">
        <f t="shared" si="10"/>
        <v>39.915299999993294</v>
      </c>
      <c r="AL30" s="212">
        <f t="shared" si="10"/>
        <v>19.310199999948964</v>
      </c>
      <c r="AM30" s="212">
        <f t="shared" si="10"/>
        <v>4.0252999999793246</v>
      </c>
      <c r="AN30" s="212">
        <f t="shared" si="10"/>
        <v>-8.3614999999990687</v>
      </c>
      <c r="AO30" s="212">
        <f t="shared" si="10"/>
        <v>-18.994700000039302</v>
      </c>
      <c r="AP30" s="212">
        <f t="shared" si="10"/>
        <v>-27.885600000037812</v>
      </c>
      <c r="AQ30" s="212">
        <f t="shared" si="10"/>
        <v>-34.961499999975786</v>
      </c>
      <c r="AR30" s="212">
        <f t="shared" si="10"/>
        <v>-39.598600000026636</v>
      </c>
      <c r="AS30" s="212">
        <f t="shared" si="10"/>
        <v>-41.636700000031851</v>
      </c>
      <c r="AT30" s="212">
        <f t="shared" si="10"/>
        <v>-41.214000000036322</v>
      </c>
      <c r="AU30" s="212">
        <f t="shared" si="10"/>
        <v>-38.686300000059418</v>
      </c>
      <c r="AV30" s="268"/>
    </row>
    <row r="31" spans="1:49" x14ac:dyDescent="0.25">
      <c r="B31" s="261" t="s">
        <v>500</v>
      </c>
      <c r="C31" s="263">
        <f t="shared" si="10"/>
        <v>0</v>
      </c>
      <c r="D31" s="263">
        <f t="shared" si="10"/>
        <v>0</v>
      </c>
      <c r="E31" s="263">
        <f t="shared" si="10"/>
        <v>0</v>
      </c>
      <c r="F31" s="263">
        <f t="shared" si="10"/>
        <v>0</v>
      </c>
      <c r="G31" s="263">
        <f t="shared" si="10"/>
        <v>0</v>
      </c>
      <c r="H31" s="263">
        <f t="shared" si="10"/>
        <v>0</v>
      </c>
      <c r="I31" s="263">
        <f t="shared" si="10"/>
        <v>0</v>
      </c>
      <c r="J31" s="263">
        <f t="shared" si="10"/>
        <v>0</v>
      </c>
      <c r="K31" s="263">
        <f t="shared" si="10"/>
        <v>0</v>
      </c>
      <c r="L31" s="263">
        <f t="shared" si="10"/>
        <v>0</v>
      </c>
      <c r="M31" s="263">
        <f t="shared" si="10"/>
        <v>0</v>
      </c>
      <c r="N31" s="263">
        <f t="shared" si="10"/>
        <v>0</v>
      </c>
      <c r="O31" s="263">
        <f t="shared" si="10"/>
        <v>0</v>
      </c>
      <c r="P31" s="263">
        <f t="shared" si="10"/>
        <v>0</v>
      </c>
      <c r="Q31" s="263">
        <f t="shared" si="10"/>
        <v>0</v>
      </c>
      <c r="R31" s="263">
        <f t="shared" si="10"/>
        <v>0</v>
      </c>
      <c r="S31" s="263">
        <f t="shared" si="10"/>
        <v>0</v>
      </c>
      <c r="T31" s="263">
        <f t="shared" si="10"/>
        <v>0</v>
      </c>
      <c r="U31" s="263">
        <f t="shared" si="10"/>
        <v>17.672399999995832</v>
      </c>
      <c r="V31" s="263">
        <f t="shared" si="10"/>
        <v>39.084700000006706</v>
      </c>
      <c r="W31" s="263">
        <f t="shared" si="10"/>
        <v>37.556500000006054</v>
      </c>
      <c r="X31" s="263">
        <f t="shared" si="10"/>
        <v>25.321199999991222</v>
      </c>
      <c r="Y31" s="263">
        <f t="shared" si="10"/>
        <v>10.256500000003143</v>
      </c>
      <c r="Z31" s="263">
        <f t="shared" si="10"/>
        <v>-7.7924000000057276</v>
      </c>
      <c r="AA31" s="263">
        <f t="shared" si="10"/>
        <v>-27.265599999998813</v>
      </c>
      <c r="AB31" s="263">
        <f t="shared" si="10"/>
        <v>-46.314700000002631</v>
      </c>
      <c r="AC31" s="263">
        <f t="shared" si="10"/>
        <v>-66.610899999999674</v>
      </c>
      <c r="AD31" s="263">
        <f t="shared" si="10"/>
        <v>-89.822699999989709</v>
      </c>
      <c r="AE31" s="263">
        <f t="shared" si="10"/>
        <v>-113.83970000001136</v>
      </c>
      <c r="AF31" s="263">
        <f t="shared" si="10"/>
        <v>-137.86730000001262</v>
      </c>
      <c r="AG31" s="263">
        <f t="shared" si="10"/>
        <v>-161.32869999999821</v>
      </c>
      <c r="AH31" s="263">
        <f t="shared" si="10"/>
        <v>-183.77650000000722</v>
      </c>
      <c r="AI31" s="263">
        <f t="shared" si="10"/>
        <v>-205.03650000000198</v>
      </c>
      <c r="AJ31" s="263">
        <f t="shared" si="10"/>
        <v>-225.00059999999939</v>
      </c>
      <c r="AK31" s="263">
        <f t="shared" si="10"/>
        <v>-243.58040000000619</v>
      </c>
      <c r="AL31" s="263">
        <f t="shared" si="10"/>
        <v>-259.25909999999567</v>
      </c>
      <c r="AM31" s="263">
        <f t="shared" si="10"/>
        <v>-272.57050000000163</v>
      </c>
      <c r="AN31" s="263">
        <f t="shared" si="10"/>
        <v>-284.38489999999001</v>
      </c>
      <c r="AO31" s="263">
        <f t="shared" si="10"/>
        <v>-294.86099999998987</v>
      </c>
      <c r="AP31" s="263">
        <f t="shared" si="10"/>
        <v>-303.81330000000889</v>
      </c>
      <c r="AQ31" s="263">
        <f t="shared" si="10"/>
        <v>-311.19479999999749</v>
      </c>
      <c r="AR31" s="263">
        <f t="shared" si="10"/>
        <v>-316.88530000000901</v>
      </c>
      <c r="AS31" s="263">
        <f t="shared" si="10"/>
        <v>-320.87410000000091</v>
      </c>
      <c r="AT31" s="263">
        <f t="shared" si="10"/>
        <v>-323.24510000000009</v>
      </c>
      <c r="AU31" s="263">
        <f t="shared" si="10"/>
        <v>-324.14979999999923</v>
      </c>
      <c r="AV31" s="268"/>
    </row>
    <row r="32" spans="1:49" x14ac:dyDescent="0.25">
      <c r="B32" s="249" t="s">
        <v>501</v>
      </c>
      <c r="C32" s="251">
        <f t="shared" ref="C32:E32" si="11">SUM(C27,C30)</f>
        <v>0</v>
      </c>
      <c r="D32" s="251">
        <f t="shared" si="11"/>
        <v>0</v>
      </c>
      <c r="E32" s="251">
        <f t="shared" si="11"/>
        <v>0</v>
      </c>
      <c r="F32" s="251">
        <f>SUM(F27,F30)</f>
        <v>0</v>
      </c>
      <c r="G32" s="251">
        <f t="shared" ref="G32:AU32" si="12">SUM(G27,G30)</f>
        <v>0</v>
      </c>
      <c r="H32" s="251">
        <f t="shared" si="12"/>
        <v>0</v>
      </c>
      <c r="I32" s="251">
        <f t="shared" si="12"/>
        <v>0</v>
      </c>
      <c r="J32" s="251">
        <f t="shared" si="12"/>
        <v>0</v>
      </c>
      <c r="K32" s="251">
        <f t="shared" si="12"/>
        <v>0</v>
      </c>
      <c r="L32" s="251">
        <f t="shared" si="12"/>
        <v>0</v>
      </c>
      <c r="M32" s="251">
        <f t="shared" si="12"/>
        <v>0</v>
      </c>
      <c r="N32" s="251">
        <f t="shared" si="12"/>
        <v>0</v>
      </c>
      <c r="O32" s="251">
        <f t="shared" si="12"/>
        <v>0</v>
      </c>
      <c r="P32" s="251">
        <f t="shared" si="12"/>
        <v>0</v>
      </c>
      <c r="Q32" s="251">
        <f t="shared" si="12"/>
        <v>0</v>
      </c>
      <c r="R32" s="251">
        <f t="shared" si="12"/>
        <v>0</v>
      </c>
      <c r="S32" s="251">
        <f t="shared" si="12"/>
        <v>0</v>
      </c>
      <c r="T32" s="251">
        <f t="shared" si="12"/>
        <v>0</v>
      </c>
      <c r="U32" s="251">
        <f t="shared" si="12"/>
        <v>53.146600000065519</v>
      </c>
      <c r="V32" s="251">
        <f t="shared" si="12"/>
        <v>156.98190000007162</v>
      </c>
      <c r="W32" s="251">
        <f t="shared" si="12"/>
        <v>255.67820000008214</v>
      </c>
      <c r="X32" s="251">
        <f t="shared" si="12"/>
        <v>329.63440000000992</v>
      </c>
      <c r="Y32" s="251">
        <f t="shared" si="12"/>
        <v>380.54550000000745</v>
      </c>
      <c r="Z32" s="251">
        <f t="shared" si="12"/>
        <v>415.11350000009406</v>
      </c>
      <c r="AA32" s="251">
        <f t="shared" si="12"/>
        <v>440.92759999999544</v>
      </c>
      <c r="AB32" s="251">
        <f t="shared" si="12"/>
        <v>470.03780000004917</v>
      </c>
      <c r="AC32" s="251">
        <f t="shared" si="12"/>
        <v>495.0118000000366</v>
      </c>
      <c r="AD32" s="251">
        <f t="shared" si="12"/>
        <v>513.94529999996303</v>
      </c>
      <c r="AE32" s="251">
        <f t="shared" si="12"/>
        <v>529.19459999992978</v>
      </c>
      <c r="AF32" s="251">
        <f t="shared" si="12"/>
        <v>542.37980000005336</v>
      </c>
      <c r="AG32" s="251">
        <f t="shared" si="12"/>
        <v>553.46299999998882</v>
      </c>
      <c r="AH32" s="251">
        <f t="shared" si="12"/>
        <v>562.10859999997774</v>
      </c>
      <c r="AI32" s="251">
        <f t="shared" si="12"/>
        <v>567.05630000011297</v>
      </c>
      <c r="AJ32" s="251">
        <f t="shared" si="12"/>
        <v>567.11559999996098</v>
      </c>
      <c r="AK32" s="251">
        <f t="shared" si="12"/>
        <v>561.41529999999329</v>
      </c>
      <c r="AL32" s="251">
        <f t="shared" si="12"/>
        <v>554.84479999996256</v>
      </c>
      <c r="AM32" s="251">
        <f t="shared" si="12"/>
        <v>548.35639999998966</v>
      </c>
      <c r="AN32" s="251">
        <f t="shared" si="12"/>
        <v>540.25380000000587</v>
      </c>
      <c r="AO32" s="251">
        <f t="shared" si="12"/>
        <v>529.26980000000913</v>
      </c>
      <c r="AP32" s="251">
        <f t="shared" si="12"/>
        <v>515.28219999995781</v>
      </c>
      <c r="AQ32" s="251">
        <f t="shared" si="12"/>
        <v>498.57740000000922</v>
      </c>
      <c r="AR32" s="251">
        <f t="shared" si="12"/>
        <v>480.35189999995055</v>
      </c>
      <c r="AS32" s="251">
        <f t="shared" si="12"/>
        <v>461.29910000000382</v>
      </c>
      <c r="AT32" s="251">
        <f t="shared" si="12"/>
        <v>441.84679999994114</v>
      </c>
      <c r="AU32" s="251">
        <f t="shared" si="12"/>
        <v>422.31389999995008</v>
      </c>
      <c r="AV32" s="268"/>
    </row>
  </sheetData>
  <pageMargins left="0.7" right="0.7" top="0.75" bottom="0.75" header="0.3" footer="0.3"/>
  <pageSetup paperSize="9" scale="1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Feuil18"/>
  <dimension ref="B4:B11"/>
  <sheetViews>
    <sheetView workbookViewId="0">
      <selection activeCell="B4" sqref="B4"/>
    </sheetView>
  </sheetViews>
  <sheetFormatPr baseColWidth="10" defaultRowHeight="15" x14ac:dyDescent="0.25"/>
  <cols>
    <col min="2" max="2" width="68.5703125" customWidth="1"/>
  </cols>
  <sheetData>
    <row r="4" spans="2:2" x14ac:dyDescent="0.25">
      <c r="B4" t="str">
        <f>Résultats!B1&amp;" : Energie finale par usage et énergie primaire (Mtep)"</f>
        <v>SNBC3 : Energie finale par usage et énergie primaire (Mtep)</v>
      </c>
    </row>
    <row r="5" spans="2:2" x14ac:dyDescent="0.25">
      <c r="B5" t="str">
        <f>Résultats!B1&amp;" : Ventilation du mix énergie (Mtep)"</f>
        <v>SNBC3 : Ventilation du mix énergie (Mtep)</v>
      </c>
    </row>
    <row r="6" spans="2:2" x14ac:dyDescent="0.25">
      <c r="B6" t="str">
        <f>Résultats!B1&amp;" : Ventilation du mix electrique (%)"</f>
        <v>SNBC3 : Ventilation du mix electrique (%)</v>
      </c>
    </row>
    <row r="7" spans="2:2" x14ac:dyDescent="0.25">
      <c r="B7" t="str">
        <f>Résultats!B1&amp;" : Ventilation du mix carburant (%)"</f>
        <v>SNBC3 : Ventilation du mix carburant (%)</v>
      </c>
    </row>
    <row r="8" spans="2:2" x14ac:dyDescent="0.25">
      <c r="B8" t="str">
        <f>Résultats!B1&amp;" : Ventilation du mix gaz (%)"</f>
        <v>SNBC3 : Ventilation du mix gaz (%)</v>
      </c>
    </row>
    <row r="9" spans="2:2" x14ac:dyDescent="0.25">
      <c r="B9" t="str">
        <f>Résultats!B1&amp;" : Emissions CO2 (Mt.eqCO2)"</f>
        <v>SNBC3 : Emissions CO2 (Mt.eqCO2)</v>
      </c>
    </row>
    <row r="10" spans="2:2" x14ac:dyDescent="0.25">
      <c r="B10" t="str">
        <f>Résultats!B1&amp;" : Ventilation du parc auto (%)"</f>
        <v>SNBC3 : Ventilation du parc auto (%)</v>
      </c>
    </row>
    <row r="11" spans="2:2" x14ac:dyDescent="0.25">
      <c r="B11" t="str">
        <f>Résultats!B1&amp;" : Ventilation du parc de logements (%)"</f>
        <v>SNBC3 : Ventilation du parc de logements (%)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8</vt:i4>
      </vt:variant>
      <vt:variant>
        <vt:lpstr>Graphiques</vt:lpstr>
      </vt:variant>
      <vt:variant>
        <vt:i4>10</vt:i4>
      </vt:variant>
      <vt:variant>
        <vt:lpstr>Plages nommées</vt:lpstr>
      </vt:variant>
      <vt:variant>
        <vt:i4>2</vt:i4>
      </vt:variant>
    </vt:vector>
  </HeadingPairs>
  <TitlesOfParts>
    <vt:vector size="20" baseType="lpstr">
      <vt:lpstr>T energie vecteurs</vt:lpstr>
      <vt:lpstr>T energie usages</vt:lpstr>
      <vt:lpstr>Résultats</vt:lpstr>
      <vt:lpstr>T CO2</vt:lpstr>
      <vt:lpstr>T logement</vt:lpstr>
      <vt:lpstr>T parc auto</vt:lpstr>
      <vt:lpstr>T transport</vt:lpstr>
      <vt:lpstr>Table Graphs</vt:lpstr>
      <vt:lpstr>G energie</vt:lpstr>
      <vt:lpstr>G mix energie</vt:lpstr>
      <vt:lpstr>G mix élec</vt:lpstr>
      <vt:lpstr>G mix carb</vt:lpstr>
      <vt:lpstr>G mix gaz</vt:lpstr>
      <vt:lpstr>G CO2</vt:lpstr>
      <vt:lpstr>G parc auto total</vt:lpstr>
      <vt:lpstr>G parc elec</vt:lpstr>
      <vt:lpstr>G parc auto</vt:lpstr>
      <vt:lpstr>G parc logt</vt:lpstr>
      <vt:lpstr>'T parc auto'!Zone_d_impression</vt:lpstr>
      <vt:lpstr>'T transport'!Zone_d_impression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GISSELA LANDA RIVERA</dc:creator>
  <cp:lastModifiedBy>MONSERAND Alma</cp:lastModifiedBy>
  <cp:lastPrinted>2018-11-29T16:44:02Z</cp:lastPrinted>
  <dcterms:created xsi:type="dcterms:W3CDTF">2016-06-15T08:53:28Z</dcterms:created>
  <dcterms:modified xsi:type="dcterms:W3CDTF">2023-08-25T14:50:16Z</dcterms:modified>
</cp:coreProperties>
</file>