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"/>
    </mc:Choice>
  </mc:AlternateContent>
  <xr:revisionPtr revIDLastSave="0" documentId="13_ncr:1_{224979FC-3EB9-4F1B-8BCA-B91E89E07D5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 energie vecteurs" sheetId="13" r:id="rId1"/>
    <sheet name="T energie usages" sheetId="16" r:id="rId2"/>
    <sheet name="Résultats" sheetId="2" r:id="rId3"/>
    <sheet name="T CO2" sheetId="31" r:id="rId4"/>
    <sheet name="T logement" sheetId="14" r:id="rId5"/>
    <sheet name="G energie" sheetId="27" r:id="rId6"/>
    <sheet name="G mix energie" sheetId="30" r:id="rId7"/>
    <sheet name="G mix élec" sheetId="22" r:id="rId8"/>
    <sheet name="G mix carb" sheetId="23" r:id="rId9"/>
    <sheet name="G mix gaz" sheetId="24" r:id="rId10"/>
    <sheet name="G CO2" sheetId="26" r:id="rId11"/>
    <sheet name="T parc auto" sheetId="25" r:id="rId12"/>
    <sheet name="G parc auto total" sheetId="28" r:id="rId13"/>
    <sheet name="G parc elec" sheetId="29" r:id="rId14"/>
    <sheet name="G parc auto" sheetId="19" r:id="rId15"/>
    <sheet name="T transport" sheetId="32" r:id="rId16"/>
    <sheet name="G parc logt" sheetId="20" r:id="rId17"/>
    <sheet name="Table Graphs" sheetId="33" r:id="rId18"/>
  </sheets>
  <externalReferences>
    <externalReference r:id="rId19"/>
    <externalReference r:id="rId20"/>
    <externalReference r:id="rId21"/>
  </externalReferences>
  <definedNames>
    <definedName name="_xlnm.Print_Area" localSheetId="11">'T parc auto'!$C$26:$AM$107</definedName>
    <definedName name="_xlnm.Print_Area" localSheetId="15">'T transport'!$B$1:$AU$32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AQ20" i="32"/>
  <c r="Q20" i="32"/>
  <c r="AQ19" i="32"/>
  <c r="Q19" i="32"/>
  <c r="AQ18" i="32"/>
  <c r="Q18" i="32"/>
  <c r="AQ17" i="32"/>
  <c r="Q17" i="32"/>
  <c r="AQ16" i="32"/>
  <c r="Q16" i="32"/>
  <c r="AQ14" i="32"/>
  <c r="Q14" i="32"/>
  <c r="AQ9" i="32"/>
  <c r="Q9" i="32"/>
  <c r="AQ8" i="32"/>
  <c r="Q8" i="32"/>
  <c r="AQ7" i="32"/>
  <c r="Q7" i="32"/>
  <c r="AQ6" i="32"/>
  <c r="Q6" i="32"/>
  <c r="AQ5" i="32"/>
  <c r="Q5" i="32"/>
  <c r="AQ4" i="32"/>
  <c r="Q4" i="32"/>
  <c r="AQ3" i="32"/>
  <c r="Q3" i="32"/>
  <c r="H29" i="31"/>
  <c r="T2" i="14"/>
  <c r="X2" i="25"/>
  <c r="T2" i="25"/>
  <c r="G4" i="14" l="1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Q94" i="16" l="1"/>
  <c r="P94" i="16"/>
  <c r="Q81" i="16"/>
  <c r="O81" i="16"/>
  <c r="Q68" i="16"/>
  <c r="Q55" i="16"/>
  <c r="P55" i="16"/>
  <c r="O55" i="16"/>
  <c r="Q42" i="16"/>
  <c r="O42" i="16"/>
  <c r="Q29" i="16"/>
  <c r="Q16" i="16"/>
  <c r="O16" i="16"/>
  <c r="F102" i="16"/>
  <c r="D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P68" i="16" l="1"/>
  <c r="P29" i="16"/>
  <c r="P33" i="16" s="1"/>
  <c r="O94" i="16"/>
  <c r="O98" i="16" s="1"/>
  <c r="P16" i="16"/>
  <c r="P20" i="16" s="1"/>
  <c r="P42" i="16"/>
  <c r="P46" i="16" s="1"/>
  <c r="Q72" i="16"/>
  <c r="R29" i="16"/>
  <c r="R33" i="16" s="1"/>
  <c r="S44" i="16"/>
  <c r="S96" i="16"/>
  <c r="P98" i="16"/>
  <c r="S40" i="16"/>
  <c r="S97" i="16"/>
  <c r="S32" i="16"/>
  <c r="R68" i="16"/>
  <c r="R72" i="16" s="1"/>
  <c r="O85" i="16"/>
  <c r="R55" i="16"/>
  <c r="S55" i="16" s="1"/>
  <c r="S66" i="16"/>
  <c r="S76" i="16"/>
  <c r="S71" i="16"/>
  <c r="S83" i="16"/>
  <c r="Q98" i="16"/>
  <c r="S41" i="16"/>
  <c r="R42" i="16"/>
  <c r="R46" i="16" s="1"/>
  <c r="S45" i="16"/>
  <c r="O59" i="16"/>
  <c r="S57" i="16"/>
  <c r="S69" i="16"/>
  <c r="Q85" i="16"/>
  <c r="S92" i="16"/>
  <c r="S93" i="16"/>
  <c r="R94" i="16"/>
  <c r="R98" i="16" s="1"/>
  <c r="P59" i="16"/>
  <c r="Q33" i="16"/>
  <c r="O46" i="16"/>
  <c r="S79" i="16"/>
  <c r="S82" i="16"/>
  <c r="S84" i="16"/>
  <c r="S95" i="16"/>
  <c r="S54" i="16"/>
  <c r="S67" i="16"/>
  <c r="O20" i="16"/>
  <c r="S58" i="16"/>
  <c r="S53" i="16"/>
  <c r="S63" i="16"/>
  <c r="S70" i="16"/>
  <c r="R81" i="16"/>
  <c r="R85" i="16" s="1"/>
  <c r="S43" i="16"/>
  <c r="Q46" i="16"/>
  <c r="Q59" i="16"/>
  <c r="P72" i="16"/>
  <c r="S80" i="16"/>
  <c r="S37" i="16"/>
  <c r="S89" i="16"/>
  <c r="S50" i="16"/>
  <c r="S56" i="16"/>
  <c r="O68" i="16"/>
  <c r="P81" i="16"/>
  <c r="P85" i="16" s="1"/>
  <c r="S15" i="16"/>
  <c r="S18" i="16"/>
  <c r="S30" i="16"/>
  <c r="R16" i="16"/>
  <c r="R20" i="16" s="1"/>
  <c r="S19" i="16"/>
  <c r="S27" i="16"/>
  <c r="S28" i="16"/>
  <c r="O29" i="16"/>
  <c r="O33" i="16" s="1"/>
  <c r="S14" i="16"/>
  <c r="Q20" i="16"/>
  <c r="S17" i="16"/>
  <c r="S31" i="16"/>
  <c r="S24" i="16"/>
  <c r="S11" i="16"/>
  <c r="H16" i="31"/>
  <c r="H42" i="31"/>
  <c r="H55" i="31"/>
  <c r="H68" i="31"/>
  <c r="H81" i="31"/>
  <c r="G15" i="31"/>
  <c r="F15" i="31"/>
  <c r="E15" i="31"/>
  <c r="D15" i="31"/>
  <c r="C15" i="31"/>
  <c r="F13" i="31"/>
  <c r="D13" i="31"/>
  <c r="G12" i="31"/>
  <c r="F12" i="31"/>
  <c r="D12" i="31"/>
  <c r="C12" i="31"/>
  <c r="F10" i="31"/>
  <c r="D10" i="31"/>
  <c r="C10" i="31"/>
  <c r="C9" i="31"/>
  <c r="F8" i="31"/>
  <c r="D8" i="31"/>
  <c r="G28" i="31"/>
  <c r="F28" i="31"/>
  <c r="E28" i="31"/>
  <c r="D28" i="31"/>
  <c r="C28" i="31"/>
  <c r="F26" i="31"/>
  <c r="D26" i="31"/>
  <c r="G25" i="31"/>
  <c r="F25" i="31"/>
  <c r="D25" i="31"/>
  <c r="C25" i="31"/>
  <c r="F23" i="31"/>
  <c r="D23" i="31"/>
  <c r="C23" i="31"/>
  <c r="C22" i="31"/>
  <c r="F21" i="31"/>
  <c r="D21" i="31"/>
  <c r="G41" i="31"/>
  <c r="F41" i="31"/>
  <c r="E41" i="31"/>
  <c r="D41" i="31"/>
  <c r="C41" i="31"/>
  <c r="F39" i="31"/>
  <c r="D39" i="31"/>
  <c r="G38" i="31"/>
  <c r="F38" i="31"/>
  <c r="D38" i="31"/>
  <c r="C38" i="31"/>
  <c r="F36" i="31"/>
  <c r="D36" i="31"/>
  <c r="C36" i="31"/>
  <c r="C35" i="31"/>
  <c r="F34" i="31"/>
  <c r="D34" i="31"/>
  <c r="G54" i="31"/>
  <c r="F54" i="31"/>
  <c r="E54" i="31"/>
  <c r="D54" i="31"/>
  <c r="C54" i="31"/>
  <c r="F52" i="31"/>
  <c r="D52" i="31"/>
  <c r="G51" i="31"/>
  <c r="F51" i="31"/>
  <c r="D51" i="31"/>
  <c r="C51" i="31"/>
  <c r="F49" i="31"/>
  <c r="D49" i="31"/>
  <c r="C49" i="31"/>
  <c r="C48" i="31"/>
  <c r="F47" i="31"/>
  <c r="D47" i="31"/>
  <c r="G67" i="31"/>
  <c r="F67" i="31"/>
  <c r="E67" i="31"/>
  <c r="D67" i="31"/>
  <c r="C67" i="31"/>
  <c r="F65" i="31"/>
  <c r="D65" i="31"/>
  <c r="G64" i="31"/>
  <c r="F64" i="31"/>
  <c r="D64" i="31"/>
  <c r="C64" i="31"/>
  <c r="F62" i="31"/>
  <c r="D62" i="31"/>
  <c r="C62" i="31"/>
  <c r="C61" i="31"/>
  <c r="F60" i="31"/>
  <c r="D60" i="31"/>
  <c r="G80" i="31"/>
  <c r="F80" i="31"/>
  <c r="E80" i="31"/>
  <c r="D80" i="31"/>
  <c r="C80" i="31"/>
  <c r="F78" i="31"/>
  <c r="D78" i="31"/>
  <c r="G77" i="31"/>
  <c r="F77" i="31"/>
  <c r="D77" i="31"/>
  <c r="C77" i="31"/>
  <c r="F75" i="31"/>
  <c r="D75" i="31"/>
  <c r="C75" i="31"/>
  <c r="C74" i="31"/>
  <c r="F73" i="31"/>
  <c r="D73" i="31"/>
  <c r="R59" i="16" l="1"/>
  <c r="S59" i="16" s="1"/>
  <c r="S94" i="16"/>
  <c r="S42" i="16"/>
  <c r="S68" i="16"/>
  <c r="S98" i="16"/>
  <c r="S33" i="16"/>
  <c r="S16" i="16"/>
  <c r="S20" i="16"/>
  <c r="S29" i="16"/>
  <c r="S85" i="16"/>
  <c r="S81" i="16"/>
  <c r="S46" i="16"/>
  <c r="O72" i="16"/>
  <c r="S72" i="16" s="1"/>
  <c r="H41" i="31"/>
  <c r="F100" i="16" l="1"/>
  <c r="C178" i="16" l="1"/>
  <c r="E5" i="13" l="1"/>
  <c r="F2" i="25" l="1"/>
  <c r="E2" i="25"/>
  <c r="E26" i="25" l="1"/>
  <c r="E28" i="25"/>
  <c r="E30" i="25"/>
  <c r="E32" i="25"/>
  <c r="E34" i="25"/>
  <c r="E36" i="25"/>
  <c r="E38" i="25"/>
  <c r="E40" i="25"/>
  <c r="E42" i="25"/>
  <c r="E44" i="25"/>
  <c r="E46" i="25"/>
  <c r="E48" i="25"/>
  <c r="E50" i="25"/>
  <c r="E52" i="25"/>
  <c r="E54" i="25"/>
  <c r="E56" i="25"/>
  <c r="E58" i="25"/>
  <c r="E60" i="25"/>
  <c r="E62" i="25"/>
  <c r="E64" i="25"/>
  <c r="E63" i="25"/>
  <c r="E27" i="25"/>
  <c r="E29" i="25"/>
  <c r="E31" i="25"/>
  <c r="E33" i="25"/>
  <c r="E35" i="25"/>
  <c r="E37" i="25"/>
  <c r="E39" i="25"/>
  <c r="E41" i="25"/>
  <c r="E43" i="25"/>
  <c r="E45" i="25"/>
  <c r="E47" i="25"/>
  <c r="E49" i="25"/>
  <c r="E51" i="25"/>
  <c r="E53" i="25"/>
  <c r="E55" i="25"/>
  <c r="E57" i="25"/>
  <c r="E59" i="25"/>
  <c r="E61" i="25"/>
  <c r="F63" i="25"/>
  <c r="F26" i="25"/>
  <c r="F28" i="25"/>
  <c r="F30" i="25"/>
  <c r="F32" i="25"/>
  <c r="F34" i="25"/>
  <c r="F36" i="25"/>
  <c r="F38" i="25"/>
  <c r="F40" i="25"/>
  <c r="F42" i="25"/>
  <c r="F44" i="25"/>
  <c r="F46" i="25"/>
  <c r="F48" i="25"/>
  <c r="F50" i="25"/>
  <c r="F52" i="25"/>
  <c r="F54" i="25"/>
  <c r="F56" i="25"/>
  <c r="F58" i="25"/>
  <c r="F60" i="25"/>
  <c r="F62" i="25"/>
  <c r="F64" i="25"/>
  <c r="F61" i="25"/>
  <c r="F59" i="25"/>
  <c r="F27" i="25"/>
  <c r="F29" i="25"/>
  <c r="F31" i="25"/>
  <c r="F33" i="25"/>
  <c r="F35" i="25"/>
  <c r="F37" i="25"/>
  <c r="F39" i="25"/>
  <c r="F41" i="25"/>
  <c r="F43" i="25"/>
  <c r="F45" i="25"/>
  <c r="F47" i="25"/>
  <c r="F49" i="25"/>
  <c r="F51" i="25"/>
  <c r="F53" i="25"/>
  <c r="F55" i="25"/>
  <c r="F57" i="25"/>
  <c r="B11" i="33"/>
  <c r="B10" i="33"/>
  <c r="B9" i="33"/>
  <c r="B8" i="33"/>
  <c r="B7" i="33"/>
  <c r="B6" i="33"/>
  <c r="B5" i="33"/>
  <c r="B4" i="33"/>
  <c r="A4" i="14"/>
  <c r="A23" i="32"/>
  <c r="A1" i="32"/>
  <c r="A26" i="25"/>
  <c r="A4" i="25"/>
  <c r="A3" i="31"/>
  <c r="A4" i="16"/>
  <c r="A31" i="13"/>
  <c r="A4" i="13"/>
  <c r="AU20" i="32" l="1"/>
  <c r="AT20" i="32"/>
  <c r="AS20" i="32"/>
  <c r="AR20" i="32"/>
  <c r="AP20" i="32"/>
  <c r="AO20" i="32"/>
  <c r="AN20" i="32"/>
  <c r="AM20" i="32"/>
  <c r="AL20" i="32"/>
  <c r="AK20" i="32"/>
  <c r="AJ20" i="32"/>
  <c r="AI20" i="32"/>
  <c r="AH20" i="32"/>
  <c r="AG20" i="32"/>
  <c r="AF20" i="32"/>
  <c r="AE20" i="32"/>
  <c r="AD20" i="32"/>
  <c r="AC20" i="32"/>
  <c r="AB20" i="32"/>
  <c r="AA20" i="32"/>
  <c r="Z20" i="32"/>
  <c r="Y20" i="32"/>
  <c r="X20" i="32"/>
  <c r="W20" i="32"/>
  <c r="V20" i="32"/>
  <c r="U20" i="32"/>
  <c r="T20" i="32"/>
  <c r="S20" i="32"/>
  <c r="R20" i="32"/>
  <c r="P20" i="32"/>
  <c r="O20" i="32"/>
  <c r="N20" i="32"/>
  <c r="M20" i="32"/>
  <c r="L20" i="32"/>
  <c r="K20" i="32"/>
  <c r="J20" i="32"/>
  <c r="I20" i="32"/>
  <c r="H20" i="32"/>
  <c r="G20" i="32"/>
  <c r="F20" i="32"/>
  <c r="E20" i="32"/>
  <c r="D20" i="32"/>
  <c r="C20" i="32"/>
  <c r="AU19" i="32"/>
  <c r="AT19" i="32"/>
  <c r="AS19" i="32"/>
  <c r="AR19" i="32"/>
  <c r="AP19" i="32"/>
  <c r="AO19" i="32"/>
  <c r="AN19" i="32"/>
  <c r="AM19" i="32"/>
  <c r="AL19" i="32"/>
  <c r="AK19" i="32"/>
  <c r="AJ19" i="32"/>
  <c r="AI19" i="32"/>
  <c r="AH19" i="32"/>
  <c r="AG19" i="32"/>
  <c r="AF19" i="32"/>
  <c r="AE19" i="32"/>
  <c r="AD19" i="32"/>
  <c r="AC19" i="32"/>
  <c r="AB19" i="32"/>
  <c r="AA19" i="32"/>
  <c r="Z19" i="32"/>
  <c r="Y19" i="32"/>
  <c r="X19" i="32"/>
  <c r="W19" i="32"/>
  <c r="V19" i="32"/>
  <c r="U19" i="32"/>
  <c r="T19" i="32"/>
  <c r="S19" i="32"/>
  <c r="R19" i="32"/>
  <c r="P19" i="32"/>
  <c r="O19" i="32"/>
  <c r="N19" i="32"/>
  <c r="M19" i="32"/>
  <c r="L19" i="32"/>
  <c r="K19" i="32"/>
  <c r="J19" i="32"/>
  <c r="I19" i="32"/>
  <c r="H19" i="32"/>
  <c r="G19" i="32"/>
  <c r="F19" i="32"/>
  <c r="E19" i="32"/>
  <c r="D19" i="32"/>
  <c r="C19" i="32"/>
  <c r="AU18" i="32"/>
  <c r="AT18" i="32"/>
  <c r="AS18" i="32"/>
  <c r="AR18" i="32"/>
  <c r="AP18" i="32"/>
  <c r="AO18" i="32"/>
  <c r="AN18" i="32"/>
  <c r="AM18" i="32"/>
  <c r="AL18" i="32"/>
  <c r="AK18" i="32"/>
  <c r="AJ18" i="32"/>
  <c r="AI18" i="32"/>
  <c r="AH18" i="32"/>
  <c r="AG18" i="32"/>
  <c r="AF18" i="32"/>
  <c r="AE18" i="32"/>
  <c r="AD18" i="32"/>
  <c r="AC18" i="32"/>
  <c r="AB18" i="32"/>
  <c r="AA18" i="32"/>
  <c r="Z18" i="32"/>
  <c r="Y18" i="32"/>
  <c r="X18" i="32"/>
  <c r="W18" i="32"/>
  <c r="V18" i="32"/>
  <c r="U18" i="32"/>
  <c r="T18" i="32"/>
  <c r="S18" i="32"/>
  <c r="R18" i="32"/>
  <c r="P18" i="32"/>
  <c r="O18" i="32"/>
  <c r="N18" i="32"/>
  <c r="M18" i="32"/>
  <c r="L18" i="32"/>
  <c r="K18" i="32"/>
  <c r="J18" i="32"/>
  <c r="I18" i="32"/>
  <c r="H18" i="32"/>
  <c r="G18" i="32"/>
  <c r="F18" i="32"/>
  <c r="E18" i="32"/>
  <c r="D18" i="32"/>
  <c r="C18" i="32"/>
  <c r="AU17" i="32"/>
  <c r="AT17" i="32"/>
  <c r="AS17" i="32"/>
  <c r="AR17" i="32"/>
  <c r="AP17" i="32"/>
  <c r="AO17" i="32"/>
  <c r="AN17" i="32"/>
  <c r="AM17" i="32"/>
  <c r="AL17" i="32"/>
  <c r="AK17" i="32"/>
  <c r="AJ17" i="32"/>
  <c r="AI17" i="32"/>
  <c r="AH17" i="32"/>
  <c r="AG17" i="32"/>
  <c r="AF17" i="32"/>
  <c r="AE17" i="32"/>
  <c r="AD17" i="32"/>
  <c r="AC17" i="32"/>
  <c r="AB17" i="32"/>
  <c r="AA17" i="32"/>
  <c r="Z17" i="32"/>
  <c r="Y17" i="32"/>
  <c r="X17" i="32"/>
  <c r="W17" i="32"/>
  <c r="V17" i="32"/>
  <c r="U17" i="32"/>
  <c r="T17" i="32"/>
  <c r="S17" i="32"/>
  <c r="R17" i="32"/>
  <c r="P17" i="32"/>
  <c r="O17" i="32"/>
  <c r="N17" i="32"/>
  <c r="M17" i="32"/>
  <c r="L17" i="32"/>
  <c r="K17" i="32"/>
  <c r="J17" i="32"/>
  <c r="I17" i="32"/>
  <c r="H17" i="32"/>
  <c r="G17" i="32"/>
  <c r="F17" i="32"/>
  <c r="E17" i="32"/>
  <c r="D17" i="32"/>
  <c r="C17" i="32"/>
  <c r="AU16" i="32"/>
  <c r="AT16" i="32"/>
  <c r="AS16" i="32"/>
  <c r="AR16" i="32"/>
  <c r="AP16" i="32"/>
  <c r="AO16" i="32"/>
  <c r="AN16" i="32"/>
  <c r="AM16" i="32"/>
  <c r="AL16" i="32"/>
  <c r="AK16" i="32"/>
  <c r="AJ16" i="32"/>
  <c r="AI16" i="32"/>
  <c r="AH16" i="32"/>
  <c r="AG16" i="32"/>
  <c r="AF16" i="32"/>
  <c r="AE16" i="32"/>
  <c r="AD16" i="32"/>
  <c r="AC16" i="32"/>
  <c r="AB16" i="32"/>
  <c r="AA16" i="32"/>
  <c r="Z16" i="32"/>
  <c r="Y16" i="32"/>
  <c r="X16" i="32"/>
  <c r="W16" i="32"/>
  <c r="V16" i="32"/>
  <c r="U16" i="32"/>
  <c r="T16" i="32"/>
  <c r="S16" i="32"/>
  <c r="R16" i="32"/>
  <c r="P16" i="32"/>
  <c r="O16" i="32"/>
  <c r="N16" i="32"/>
  <c r="M16" i="32"/>
  <c r="L16" i="32"/>
  <c r="K16" i="32"/>
  <c r="J16" i="32"/>
  <c r="I16" i="32"/>
  <c r="H16" i="32"/>
  <c r="G16" i="32"/>
  <c r="F16" i="32"/>
  <c r="E16" i="32"/>
  <c r="D16" i="32"/>
  <c r="C16" i="32"/>
  <c r="AU15" i="32"/>
  <c r="AT15" i="32"/>
  <c r="AS15" i="32"/>
  <c r="AR15" i="32"/>
  <c r="AQ15" i="32"/>
  <c r="AP15" i="32"/>
  <c r="AO15" i="32"/>
  <c r="AN15" i="32"/>
  <c r="AM15" i="32"/>
  <c r="AL15" i="32"/>
  <c r="AK15" i="32"/>
  <c r="AJ15" i="32"/>
  <c r="AI15" i="32"/>
  <c r="AH15" i="32"/>
  <c r="AG15" i="32"/>
  <c r="AF15" i="32"/>
  <c r="AE15" i="32"/>
  <c r="AD15" i="32"/>
  <c r="AC15" i="32"/>
  <c r="AB15" i="32"/>
  <c r="AA15" i="32"/>
  <c r="Z15" i="32"/>
  <c r="Y15" i="32"/>
  <c r="X15" i="32"/>
  <c r="W15" i="32"/>
  <c r="V15" i="32"/>
  <c r="U15" i="32"/>
  <c r="T15" i="32"/>
  <c r="S15" i="32"/>
  <c r="R15" i="32"/>
  <c r="Q15" i="32"/>
  <c r="P15" i="32"/>
  <c r="O15" i="32"/>
  <c r="N15" i="32"/>
  <c r="M15" i="32"/>
  <c r="L15" i="32"/>
  <c r="K15" i="32"/>
  <c r="J15" i="32"/>
  <c r="I15" i="32"/>
  <c r="H15" i="32"/>
  <c r="G15" i="32"/>
  <c r="F15" i="32"/>
  <c r="E15" i="32"/>
  <c r="D15" i="32"/>
  <c r="C15" i="32"/>
  <c r="AU14" i="32"/>
  <c r="AT14" i="32"/>
  <c r="AS14" i="32"/>
  <c r="AR14" i="32"/>
  <c r="AP14" i="32"/>
  <c r="AO14" i="32"/>
  <c r="AN14" i="32"/>
  <c r="AM14" i="32"/>
  <c r="AL14" i="32"/>
  <c r="AK14" i="32"/>
  <c r="AJ14" i="32"/>
  <c r="AI14" i="32"/>
  <c r="AH14" i="32"/>
  <c r="AG14" i="32"/>
  <c r="AF14" i="32"/>
  <c r="AE14" i="32"/>
  <c r="AD14" i="32"/>
  <c r="AC14" i="32"/>
  <c r="AB14" i="32"/>
  <c r="AA14" i="32"/>
  <c r="Z14" i="32"/>
  <c r="Y14" i="32"/>
  <c r="X14" i="32"/>
  <c r="W14" i="32"/>
  <c r="V14" i="32"/>
  <c r="U14" i="32"/>
  <c r="T14" i="32"/>
  <c r="S14" i="32"/>
  <c r="R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AU9" i="32"/>
  <c r="AT9" i="32"/>
  <c r="AS9" i="32"/>
  <c r="AR9" i="32"/>
  <c r="AP9" i="32"/>
  <c r="AO9" i="32"/>
  <c r="AN9" i="32"/>
  <c r="AM9" i="32"/>
  <c r="AL9" i="32"/>
  <c r="AK9" i="32"/>
  <c r="AJ9" i="32"/>
  <c r="AI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AU8" i="32"/>
  <c r="AT8" i="32"/>
  <c r="AS8" i="32"/>
  <c r="AR8" i="32"/>
  <c r="AP8" i="32"/>
  <c r="AO8" i="32"/>
  <c r="AN8" i="32"/>
  <c r="AM8" i="32"/>
  <c r="AL8" i="32"/>
  <c r="AK8" i="32"/>
  <c r="AJ8" i="32"/>
  <c r="AI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S8" i="32"/>
  <c r="R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AU7" i="32"/>
  <c r="AT7" i="32"/>
  <c r="AS7" i="32"/>
  <c r="AR7" i="32"/>
  <c r="AP7" i="32"/>
  <c r="AO7" i="32"/>
  <c r="AN7" i="32"/>
  <c r="AM7" i="32"/>
  <c r="AL7" i="32"/>
  <c r="AK7" i="32"/>
  <c r="AJ7" i="32"/>
  <c r="AI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AU6" i="32"/>
  <c r="AT6" i="32"/>
  <c r="AS6" i="32"/>
  <c r="AR6" i="32"/>
  <c r="AP6" i="32"/>
  <c r="AO6" i="32"/>
  <c r="AN6" i="32"/>
  <c r="AM6" i="32"/>
  <c r="AL6" i="32"/>
  <c r="AK6" i="32"/>
  <c r="AJ6" i="32"/>
  <c r="AI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S6" i="32"/>
  <c r="R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AU5" i="32"/>
  <c r="AT5" i="32"/>
  <c r="AS5" i="32"/>
  <c r="AR5" i="32"/>
  <c r="AP5" i="32"/>
  <c r="AO5" i="32"/>
  <c r="AN5" i="32"/>
  <c r="AM5" i="32"/>
  <c r="AL5" i="32"/>
  <c r="AK5" i="32"/>
  <c r="AJ5" i="32"/>
  <c r="AI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AU4" i="32"/>
  <c r="AT4" i="32"/>
  <c r="AS4" i="32"/>
  <c r="AR4" i="32"/>
  <c r="AP4" i="32"/>
  <c r="AO4" i="32"/>
  <c r="AN4" i="32"/>
  <c r="AM4" i="32"/>
  <c r="AL4" i="32"/>
  <c r="AK4" i="32"/>
  <c r="AJ4" i="32"/>
  <c r="AI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S4" i="32"/>
  <c r="R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AU3" i="32"/>
  <c r="AT3" i="32"/>
  <c r="AS3" i="32"/>
  <c r="AR3" i="32"/>
  <c r="AP3" i="32"/>
  <c r="AO3" i="32"/>
  <c r="AN3" i="32"/>
  <c r="AM3" i="32"/>
  <c r="AL3" i="32"/>
  <c r="AK3" i="32"/>
  <c r="AJ3" i="32"/>
  <c r="AI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S31" i="32" l="1"/>
  <c r="AS31" i="32"/>
  <c r="AA21" i="32"/>
  <c r="C30" i="32"/>
  <c r="J31" i="32"/>
  <c r="K21" i="32"/>
  <c r="AH31" i="32"/>
  <c r="S30" i="32"/>
  <c r="V31" i="32"/>
  <c r="AU30" i="32"/>
  <c r="AP31" i="32"/>
  <c r="O30" i="32"/>
  <c r="AI30" i="32"/>
  <c r="AM30" i="32"/>
  <c r="AQ30" i="32"/>
  <c r="F31" i="32"/>
  <c r="R31" i="32"/>
  <c r="Z31" i="32"/>
  <c r="AL31" i="32"/>
  <c r="S21" i="32"/>
  <c r="AM21" i="32"/>
  <c r="AF13" i="32"/>
  <c r="D25" i="32"/>
  <c r="AB25" i="32"/>
  <c r="E28" i="32"/>
  <c r="H13" i="32"/>
  <c r="AN13" i="32"/>
  <c r="E2" i="32"/>
  <c r="I2" i="32"/>
  <c r="M25" i="32"/>
  <c r="Q2" i="32"/>
  <c r="U2" i="32"/>
  <c r="Y2" i="32"/>
  <c r="AC25" i="32"/>
  <c r="AG2" i="32"/>
  <c r="AK2" i="32"/>
  <c r="AO2" i="32"/>
  <c r="AS25" i="32"/>
  <c r="L2" i="32"/>
  <c r="P2" i="32"/>
  <c r="AF2" i="32"/>
  <c r="AR2" i="32"/>
  <c r="C27" i="32"/>
  <c r="G27" i="32"/>
  <c r="K27" i="32"/>
  <c r="O27" i="32"/>
  <c r="S27" i="32"/>
  <c r="W27" i="32"/>
  <c r="AA27" i="32"/>
  <c r="AE27" i="32"/>
  <c r="AI27" i="32"/>
  <c r="AM27" i="32"/>
  <c r="AQ27" i="32"/>
  <c r="AU27" i="32"/>
  <c r="F28" i="32"/>
  <c r="J28" i="32"/>
  <c r="N28" i="32"/>
  <c r="R28" i="32"/>
  <c r="V28" i="32"/>
  <c r="Z28" i="32"/>
  <c r="AD28" i="32"/>
  <c r="AH28" i="32"/>
  <c r="AL28" i="32"/>
  <c r="AP28" i="32"/>
  <c r="AT28" i="32"/>
  <c r="D30" i="32"/>
  <c r="H30" i="32"/>
  <c r="L30" i="32"/>
  <c r="P30" i="32"/>
  <c r="T30" i="32"/>
  <c r="X30" i="32"/>
  <c r="AB30" i="32"/>
  <c r="AF30" i="32"/>
  <c r="AJ30" i="32"/>
  <c r="AN30" i="32"/>
  <c r="AR30" i="32"/>
  <c r="C31" i="32"/>
  <c r="G31" i="32"/>
  <c r="K31" i="32"/>
  <c r="O31" i="32"/>
  <c r="W31" i="32"/>
  <c r="AA31" i="32"/>
  <c r="AE31" i="32"/>
  <c r="AI31" i="32"/>
  <c r="AM31" i="32"/>
  <c r="AQ31" i="32"/>
  <c r="AU31" i="32"/>
  <c r="D13" i="32"/>
  <c r="L13" i="32"/>
  <c r="P13" i="32"/>
  <c r="J2" i="32"/>
  <c r="N2" i="32"/>
  <c r="Z2" i="32"/>
  <c r="C13" i="32"/>
  <c r="K13" i="32"/>
  <c r="S13" i="32"/>
  <c r="AA13" i="32"/>
  <c r="AI13" i="32"/>
  <c r="AQ13" i="32"/>
  <c r="AP27" i="32"/>
  <c r="AC28" i="32"/>
  <c r="G21" i="32"/>
  <c r="W30" i="32"/>
  <c r="AE21" i="32"/>
  <c r="AD21" i="32"/>
  <c r="AT30" i="32"/>
  <c r="AD2" i="32"/>
  <c r="R10" i="32"/>
  <c r="C21" i="32"/>
  <c r="W21" i="32"/>
  <c r="AI21" i="32"/>
  <c r="G30" i="32"/>
  <c r="AE30" i="32"/>
  <c r="N31" i="32"/>
  <c r="AD31" i="32"/>
  <c r="AT31" i="32"/>
  <c r="T25" i="32"/>
  <c r="K30" i="32"/>
  <c r="AA30" i="32"/>
  <c r="H28" i="32"/>
  <c r="O2" i="32"/>
  <c r="S2" i="32"/>
  <c r="AA2" i="32"/>
  <c r="AI2" i="32"/>
  <c r="I31" i="32"/>
  <c r="AM2" i="32"/>
  <c r="AU2" i="32"/>
  <c r="T13" i="32"/>
  <c r="X13" i="32"/>
  <c r="AB13" i="32"/>
  <c r="AJ13" i="32"/>
  <c r="AR13" i="32"/>
  <c r="AP2" i="32"/>
  <c r="AT2" i="32"/>
  <c r="I27" i="32"/>
  <c r="J27" i="32"/>
  <c r="M28" i="32"/>
  <c r="AU25" i="32"/>
  <c r="X25" i="32"/>
  <c r="Y27" i="32"/>
  <c r="AB28" i="32"/>
  <c r="F30" i="32"/>
  <c r="N30" i="32"/>
  <c r="V21" i="32"/>
  <c r="AD30" i="32"/>
  <c r="AL21" i="32"/>
  <c r="Q31" i="32"/>
  <c r="Y31" i="32"/>
  <c r="AG31" i="32"/>
  <c r="AO31" i="32"/>
  <c r="V30" i="32"/>
  <c r="M27" i="32"/>
  <c r="AK27" i="32"/>
  <c r="T28" i="32"/>
  <c r="AN28" i="32"/>
  <c r="J30" i="32"/>
  <c r="R30" i="32"/>
  <c r="Z30" i="32"/>
  <c r="AH30" i="32"/>
  <c r="AP30" i="32"/>
  <c r="AP32" i="32" s="1"/>
  <c r="E31" i="32"/>
  <c r="M31" i="32"/>
  <c r="U31" i="32"/>
  <c r="AC31" i="32"/>
  <c r="AK31" i="32"/>
  <c r="Z21" i="32"/>
  <c r="AH21" i="32"/>
  <c r="AP21" i="32"/>
  <c r="AL30" i="32"/>
  <c r="F2" i="32"/>
  <c r="R2" i="32"/>
  <c r="V2" i="32"/>
  <c r="AH2" i="32"/>
  <c r="AL2" i="32"/>
  <c r="AC27" i="32"/>
  <c r="AF28" i="32"/>
  <c r="H25" i="32"/>
  <c r="O21" i="32"/>
  <c r="C25" i="32"/>
  <c r="AQ25" i="32"/>
  <c r="E27" i="32"/>
  <c r="U27" i="32"/>
  <c r="AS27" i="32"/>
  <c r="L28" i="32"/>
  <c r="X28" i="32"/>
  <c r="AR28" i="32"/>
  <c r="AT21" i="32"/>
  <c r="G25" i="32"/>
  <c r="K25" i="32"/>
  <c r="W25" i="32"/>
  <c r="AE25" i="32"/>
  <c r="Q27" i="32"/>
  <c r="AG27" i="32"/>
  <c r="AO27" i="32"/>
  <c r="D28" i="32"/>
  <c r="P28" i="32"/>
  <c r="AJ28" i="32"/>
  <c r="G13" i="32"/>
  <c r="O13" i="32"/>
  <c r="W13" i="32"/>
  <c r="AE13" i="32"/>
  <c r="F21" i="32"/>
  <c r="J21" i="32"/>
  <c r="N21" i="32"/>
  <c r="AJ25" i="32"/>
  <c r="AM25" i="32"/>
  <c r="O25" i="32"/>
  <c r="AI25" i="32"/>
  <c r="Z10" i="32"/>
  <c r="AM13" i="32"/>
  <c r="AU13" i="32"/>
  <c r="AK28" i="32"/>
  <c r="G2" i="32"/>
  <c r="W2" i="32"/>
  <c r="AE2" i="32"/>
  <c r="S25" i="32"/>
  <c r="AA25" i="32"/>
  <c r="C2" i="32"/>
  <c r="K2" i="32"/>
  <c r="AQ2" i="32"/>
  <c r="AN25" i="32"/>
  <c r="R27" i="32"/>
  <c r="AH27" i="32"/>
  <c r="U28" i="32"/>
  <c r="AS28" i="32"/>
  <c r="F13" i="32"/>
  <c r="J25" i="32"/>
  <c r="N13" i="32"/>
  <c r="R25" i="32"/>
  <c r="V13" i="32"/>
  <c r="Z25" i="32"/>
  <c r="AD13" i="32"/>
  <c r="AH25" i="32"/>
  <c r="AL13" i="32"/>
  <c r="AP25" i="32"/>
  <c r="AT13" i="32"/>
  <c r="E13" i="32"/>
  <c r="I13" i="32"/>
  <c r="M13" i="32"/>
  <c r="Q13" i="32"/>
  <c r="U13" i="32"/>
  <c r="Y13" i="32"/>
  <c r="AC13" i="32"/>
  <c r="AG13" i="32"/>
  <c r="AK13" i="32"/>
  <c r="AO13" i="32"/>
  <c r="AS13" i="32"/>
  <c r="D21" i="32"/>
  <c r="H21" i="32"/>
  <c r="L21" i="32"/>
  <c r="P21" i="32"/>
  <c r="T21" i="32"/>
  <c r="X27" i="32"/>
  <c r="AB27" i="32"/>
  <c r="AF27" i="32"/>
  <c r="AJ21" i="32"/>
  <c r="AN21" i="32"/>
  <c r="AR27" i="32"/>
  <c r="C28" i="32"/>
  <c r="G28" i="32"/>
  <c r="K28" i="32"/>
  <c r="O28" i="32"/>
  <c r="S28" i="32"/>
  <c r="W28" i="32"/>
  <c r="AA28" i="32"/>
  <c r="AE28" i="32"/>
  <c r="AI28" i="32"/>
  <c r="AM28" i="32"/>
  <c r="AQ28" i="32"/>
  <c r="AU28" i="32"/>
  <c r="E30" i="32"/>
  <c r="I21" i="32"/>
  <c r="M21" i="32"/>
  <c r="Q30" i="32"/>
  <c r="U30" i="32"/>
  <c r="Y21" i="32"/>
  <c r="AC21" i="32"/>
  <c r="AG30" i="32"/>
  <c r="AK30" i="32"/>
  <c r="AO21" i="32"/>
  <c r="AS30" i="32"/>
  <c r="D31" i="32"/>
  <c r="H31" i="32"/>
  <c r="L31" i="32"/>
  <c r="P31" i="32"/>
  <c r="T31" i="32"/>
  <c r="X31" i="32"/>
  <c r="AB31" i="32"/>
  <c r="AF31" i="32"/>
  <c r="AJ31" i="32"/>
  <c r="AN31" i="32"/>
  <c r="AR31" i="32"/>
  <c r="Z13" i="32"/>
  <c r="AR21" i="32"/>
  <c r="Q21" i="32"/>
  <c r="M2" i="32"/>
  <c r="T27" i="32"/>
  <c r="AC2" i="32"/>
  <c r="P27" i="32"/>
  <c r="AH13" i="32"/>
  <c r="AG21" i="32"/>
  <c r="AS2" i="32"/>
  <c r="J13" i="32"/>
  <c r="AP13" i="32"/>
  <c r="AF21" i="32"/>
  <c r="R13" i="32"/>
  <c r="E25" i="32"/>
  <c r="I25" i="32"/>
  <c r="Q25" i="32"/>
  <c r="U25" i="32"/>
  <c r="Y25" i="32"/>
  <c r="AG25" i="32"/>
  <c r="AK25" i="32"/>
  <c r="AO25" i="32"/>
  <c r="H27" i="32"/>
  <c r="L27" i="32"/>
  <c r="AN27" i="32"/>
  <c r="AB21" i="32"/>
  <c r="AS21" i="32"/>
  <c r="E21" i="32"/>
  <c r="U21" i="32"/>
  <c r="AK21" i="32"/>
  <c r="F25" i="32"/>
  <c r="N25" i="32"/>
  <c r="V25" i="32"/>
  <c r="AD25" i="32"/>
  <c r="AL25" i="32"/>
  <c r="AT25" i="32"/>
  <c r="D27" i="32"/>
  <c r="AJ27" i="32"/>
  <c r="I30" i="32"/>
  <c r="M30" i="32"/>
  <c r="Y30" i="32"/>
  <c r="AC30" i="32"/>
  <c r="AO30" i="32"/>
  <c r="X21" i="32"/>
  <c r="L10" i="32"/>
  <c r="X10" i="32"/>
  <c r="AJ10" i="32"/>
  <c r="L25" i="32"/>
  <c r="E10" i="32"/>
  <c r="I10" i="32"/>
  <c r="M10" i="32"/>
  <c r="Q10" i="32"/>
  <c r="U10" i="32"/>
  <c r="Y10" i="32"/>
  <c r="AC10" i="32"/>
  <c r="AG10" i="32"/>
  <c r="AK10" i="32"/>
  <c r="AO10" i="32"/>
  <c r="AS10" i="32"/>
  <c r="AQ21" i="32"/>
  <c r="AU21" i="32"/>
  <c r="R21" i="32"/>
  <c r="P25" i="32"/>
  <c r="AF25" i="32"/>
  <c r="Z27" i="32"/>
  <c r="H10" i="32"/>
  <c r="T10" i="32"/>
  <c r="AF10" i="32"/>
  <c r="AN10" i="32"/>
  <c r="AR25" i="32"/>
  <c r="D2" i="32"/>
  <c r="H2" i="32"/>
  <c r="T2" i="32"/>
  <c r="X2" i="32"/>
  <c r="AB2" i="32"/>
  <c r="AJ2" i="32"/>
  <c r="AN2" i="32"/>
  <c r="F27" i="32"/>
  <c r="N27" i="32"/>
  <c r="V27" i="32"/>
  <c r="AD27" i="32"/>
  <c r="AL27" i="32"/>
  <c r="AT27" i="32"/>
  <c r="F10" i="32"/>
  <c r="J10" i="32"/>
  <c r="N10" i="32"/>
  <c r="V10" i="32"/>
  <c r="AD10" i="32"/>
  <c r="AH10" i="32"/>
  <c r="AL10" i="32"/>
  <c r="AP10" i="32"/>
  <c r="AT10" i="32"/>
  <c r="D10" i="32"/>
  <c r="P10" i="32"/>
  <c r="AB10" i="32"/>
  <c r="AR10" i="32"/>
  <c r="I28" i="32"/>
  <c r="Q28" i="32"/>
  <c r="Y28" i="32"/>
  <c r="AG28" i="32"/>
  <c r="AO28" i="32"/>
  <c r="C10" i="32"/>
  <c r="G10" i="32"/>
  <c r="K10" i="32"/>
  <c r="O10" i="32"/>
  <c r="S10" i="32"/>
  <c r="W10" i="32"/>
  <c r="AA10" i="32"/>
  <c r="AE10" i="32"/>
  <c r="AI10" i="32"/>
  <c r="AM10" i="32"/>
  <c r="AQ10" i="32"/>
  <c r="AU10" i="32"/>
  <c r="AK26" i="32" l="1"/>
  <c r="AI29" i="32"/>
  <c r="AS24" i="32"/>
  <c r="S24" i="32"/>
  <c r="AS26" i="32"/>
  <c r="AS32" i="32"/>
  <c r="S26" i="32"/>
  <c r="S32" i="32"/>
  <c r="AN24" i="32"/>
  <c r="K29" i="32"/>
  <c r="AL29" i="32"/>
  <c r="J29" i="32"/>
  <c r="W32" i="32"/>
  <c r="AU32" i="32"/>
  <c r="O29" i="32"/>
  <c r="AM29" i="32"/>
  <c r="C32" i="32"/>
  <c r="C29" i="32"/>
  <c r="AQ29" i="32"/>
  <c r="AG24" i="32"/>
  <c r="Q24" i="32"/>
  <c r="S29" i="32"/>
  <c r="AU29" i="32"/>
  <c r="AH26" i="32"/>
  <c r="V29" i="32"/>
  <c r="AM32" i="32"/>
  <c r="Z29" i="32"/>
  <c r="AC24" i="32"/>
  <c r="AK24" i="32"/>
  <c r="U24" i="32"/>
  <c r="E24" i="32"/>
  <c r="F29" i="32"/>
  <c r="P24" i="32"/>
  <c r="O32" i="32"/>
  <c r="AI32" i="32"/>
  <c r="R29" i="32"/>
  <c r="C24" i="32"/>
  <c r="AE24" i="32"/>
  <c r="AQ32" i="32"/>
  <c r="AF24" i="32"/>
  <c r="H32" i="32"/>
  <c r="X32" i="32"/>
  <c r="AA29" i="32"/>
  <c r="AN32" i="32"/>
  <c r="AN29" i="32"/>
  <c r="X29" i="32"/>
  <c r="H29" i="32"/>
  <c r="AI26" i="32"/>
  <c r="C26" i="32"/>
  <c r="L24" i="32"/>
  <c r="AJ32" i="32"/>
  <c r="W24" i="32"/>
  <c r="H24" i="32"/>
  <c r="E26" i="32"/>
  <c r="P29" i="32"/>
  <c r="AA26" i="32"/>
  <c r="W29" i="32"/>
  <c r="AF29" i="32"/>
  <c r="AQ26" i="32"/>
  <c r="K26" i="32"/>
  <c r="L32" i="32"/>
  <c r="P32" i="32"/>
  <c r="N24" i="32"/>
  <c r="D24" i="32"/>
  <c r="K24" i="32"/>
  <c r="AP26" i="32"/>
  <c r="AO24" i="32"/>
  <c r="Y24" i="32"/>
  <c r="I24" i="32"/>
  <c r="AE29" i="32"/>
  <c r="T32" i="32"/>
  <c r="Z24" i="32"/>
  <c r="AJ29" i="32"/>
  <c r="T29" i="32"/>
  <c r="D29" i="32"/>
  <c r="AU26" i="32"/>
  <c r="AE26" i="32"/>
  <c r="O26" i="32"/>
  <c r="AR32" i="32"/>
  <c r="AB32" i="32"/>
  <c r="AT29" i="32"/>
  <c r="D32" i="32"/>
  <c r="J24" i="32"/>
  <c r="AR29" i="32"/>
  <c r="AB29" i="32"/>
  <c r="L29" i="32"/>
  <c r="AM26" i="32"/>
  <c r="W26" i="32"/>
  <c r="G26" i="32"/>
  <c r="AD24" i="32"/>
  <c r="AQ24" i="32"/>
  <c r="AR24" i="32"/>
  <c r="G29" i="32"/>
  <c r="AC26" i="32"/>
  <c r="AI24" i="32"/>
  <c r="AA24" i="32"/>
  <c r="G32" i="32"/>
  <c r="O24" i="32"/>
  <c r="I29" i="32"/>
  <c r="AE32" i="32"/>
  <c r="X24" i="32"/>
  <c r="AG29" i="32"/>
  <c r="V24" i="32"/>
  <c r="K32" i="32"/>
  <c r="AB24" i="32"/>
  <c r="AT24" i="32"/>
  <c r="AM24" i="32"/>
  <c r="N29" i="32"/>
  <c r="AD29" i="32"/>
  <c r="AA32" i="32"/>
  <c r="AJ24" i="32"/>
  <c r="AS29" i="32"/>
  <c r="AU24" i="32"/>
  <c r="Q29" i="32"/>
  <c r="F24" i="32"/>
  <c r="R24" i="32"/>
  <c r="I26" i="32"/>
  <c r="T24" i="32"/>
  <c r="AP24" i="32"/>
  <c r="Q26" i="32"/>
  <c r="AK32" i="32"/>
  <c r="E29" i="32"/>
  <c r="AF26" i="32"/>
  <c r="M26" i="32"/>
  <c r="J32" i="32"/>
  <c r="AF32" i="32"/>
  <c r="AP29" i="32"/>
  <c r="J26" i="32"/>
  <c r="AC29" i="32"/>
  <c r="M24" i="32"/>
  <c r="Y26" i="32"/>
  <c r="Y29" i="32"/>
  <c r="AO29" i="32"/>
  <c r="AL24" i="32"/>
  <c r="Q32" i="32"/>
  <c r="M29" i="32"/>
  <c r="R32" i="32"/>
  <c r="G24" i="32"/>
  <c r="U29" i="32"/>
  <c r="AH32" i="32"/>
  <c r="AH29" i="32"/>
  <c r="AG26" i="32"/>
  <c r="R26" i="32"/>
  <c r="AK29" i="32"/>
  <c r="X26" i="32"/>
  <c r="P26" i="32"/>
  <c r="E32" i="32"/>
  <c r="AH24" i="32"/>
  <c r="AG32" i="32"/>
  <c r="L26" i="32"/>
  <c r="U26" i="32"/>
  <c r="AR26" i="32"/>
  <c r="AB26" i="32"/>
  <c r="AO26" i="32"/>
  <c r="U32" i="32"/>
  <c r="AC32" i="32"/>
  <c r="T26" i="32"/>
  <c r="D26" i="32"/>
  <c r="AN26" i="32"/>
  <c r="M32" i="32"/>
  <c r="H26" i="32"/>
  <c r="AJ26" i="32"/>
  <c r="I32" i="32"/>
  <c r="Y32" i="32"/>
  <c r="AO32" i="32"/>
  <c r="AL26" i="32"/>
  <c r="AL32" i="32"/>
  <c r="F32" i="32"/>
  <c r="F26" i="32"/>
  <c r="AT26" i="32"/>
  <c r="AT32" i="32"/>
  <c r="N32" i="32"/>
  <c r="N26" i="32"/>
  <c r="AD26" i="32"/>
  <c r="AD32" i="32"/>
  <c r="V32" i="32"/>
  <c r="V26" i="32"/>
  <c r="Z26" i="32"/>
  <c r="Z32" i="32"/>
  <c r="G76" i="31"/>
  <c r="G63" i="31"/>
  <c r="G50" i="31"/>
  <c r="G37" i="31"/>
  <c r="G24" i="31"/>
  <c r="C76" i="31"/>
  <c r="C50" i="31"/>
  <c r="C24" i="31"/>
  <c r="G11" i="31"/>
  <c r="C11" i="31"/>
  <c r="C19" i="31"/>
  <c r="G19" i="31"/>
  <c r="C72" i="31"/>
  <c r="C71" i="31" s="1"/>
  <c r="G71" i="31"/>
  <c r="G58" i="31"/>
  <c r="C58" i="31"/>
  <c r="G45" i="31"/>
  <c r="C45" i="31"/>
  <c r="G32" i="31"/>
  <c r="C32" i="31"/>
  <c r="G6" i="31"/>
  <c r="C6" i="31"/>
  <c r="G27" i="31" l="1"/>
  <c r="F63" i="31"/>
  <c r="F37" i="31"/>
  <c r="F76" i="31"/>
  <c r="G14" i="31"/>
  <c r="D24" i="31"/>
  <c r="G79" i="31"/>
  <c r="H80" i="31"/>
  <c r="D63" i="31"/>
  <c r="H54" i="31"/>
  <c r="F24" i="31"/>
  <c r="H67" i="31"/>
  <c r="D76" i="31"/>
  <c r="F50" i="31"/>
  <c r="C79" i="31"/>
  <c r="C53" i="31"/>
  <c r="H15" i="31"/>
  <c r="D37" i="31"/>
  <c r="G40" i="31"/>
  <c r="G53" i="31"/>
  <c r="H28" i="31"/>
  <c r="C14" i="31"/>
  <c r="F11" i="31"/>
  <c r="C27" i="31"/>
  <c r="G66" i="31"/>
  <c r="D11" i="31"/>
  <c r="C37" i="31"/>
  <c r="D50" i="31"/>
  <c r="C63" i="31"/>
  <c r="C40" i="31" l="1"/>
  <c r="C66" i="31"/>
  <c r="E70" i="25" l="1"/>
  <c r="E72" i="25"/>
  <c r="E79" i="25" l="1"/>
  <c r="E75" i="25"/>
  <c r="E78" i="25"/>
  <c r="E74" i="25"/>
  <c r="E91" i="25"/>
  <c r="E71" i="25"/>
  <c r="E82" i="25"/>
  <c r="E83" i="25"/>
  <c r="E81" i="25"/>
  <c r="E69" i="25"/>
  <c r="E106" i="25"/>
  <c r="E94" i="25"/>
  <c r="E105" i="25"/>
  <c r="E87" i="25"/>
  <c r="E95" i="25"/>
  <c r="F97" i="25"/>
  <c r="F80" i="25"/>
  <c r="G2" i="25"/>
  <c r="E103" i="25"/>
  <c r="E96" i="25"/>
  <c r="E100" i="25"/>
  <c r="E98" i="25"/>
  <c r="E93" i="25"/>
  <c r="E80" i="25"/>
  <c r="E76" i="25"/>
  <c r="E77" i="25"/>
  <c r="E101" i="25"/>
  <c r="E92" i="25"/>
  <c r="E99" i="25"/>
  <c r="E104" i="25"/>
  <c r="E102" i="25"/>
  <c r="E97" i="25"/>
  <c r="E68" i="25"/>
  <c r="E73" i="25"/>
  <c r="E84" i="25"/>
  <c r="E89" i="25" l="1"/>
  <c r="E4" i="25"/>
  <c r="F71" i="25"/>
  <c r="F95" i="25"/>
  <c r="G48" i="25"/>
  <c r="G43" i="25"/>
  <c r="G46" i="25"/>
  <c r="G51" i="25"/>
  <c r="G55" i="25"/>
  <c r="G59" i="25"/>
  <c r="G63" i="25"/>
  <c r="G47" i="25"/>
  <c r="G52" i="25"/>
  <c r="G56" i="25"/>
  <c r="G60" i="25"/>
  <c r="G64" i="25"/>
  <c r="G49" i="25"/>
  <c r="G57" i="25"/>
  <c r="G44" i="25"/>
  <c r="G50" i="25"/>
  <c r="G58" i="25"/>
  <c r="G61" i="25"/>
  <c r="G30" i="25"/>
  <c r="G34" i="25"/>
  <c r="G38" i="25"/>
  <c r="G42" i="25"/>
  <c r="G36" i="25"/>
  <c r="G40" i="25"/>
  <c r="G29" i="25"/>
  <c r="G33" i="25"/>
  <c r="G45" i="25"/>
  <c r="G62" i="25"/>
  <c r="G27" i="25"/>
  <c r="G31" i="25"/>
  <c r="G35" i="25"/>
  <c r="G39" i="25"/>
  <c r="G26" i="25"/>
  <c r="G53" i="25"/>
  <c r="G28" i="25"/>
  <c r="G32" i="25"/>
  <c r="G54" i="25"/>
  <c r="G37" i="25"/>
  <c r="G41" i="25"/>
  <c r="F74" i="25"/>
  <c r="F92" i="25"/>
  <c r="F82" i="25"/>
  <c r="F78" i="25"/>
  <c r="F75" i="25"/>
  <c r="F72" i="25"/>
  <c r="F100" i="25"/>
  <c r="F101" i="25"/>
  <c r="F105" i="25"/>
  <c r="F103" i="25"/>
  <c r="F98" i="25"/>
  <c r="F93" i="25"/>
  <c r="F96" i="25"/>
  <c r="F104" i="25"/>
  <c r="F91" i="25"/>
  <c r="F70" i="25"/>
  <c r="F83" i="25"/>
  <c r="F77" i="25"/>
  <c r="F69" i="25"/>
  <c r="F76" i="25"/>
  <c r="F79" i="25"/>
  <c r="F102" i="25"/>
  <c r="F73" i="25"/>
  <c r="F81" i="25"/>
  <c r="F84" i="25"/>
  <c r="F106" i="25"/>
  <c r="E90" i="25"/>
  <c r="E85" i="25"/>
  <c r="H2" i="25"/>
  <c r="F68" i="25"/>
  <c r="F99" i="25"/>
  <c r="F94" i="25"/>
  <c r="E88" i="25"/>
  <c r="E86" i="25"/>
  <c r="G4" i="25" l="1"/>
  <c r="G5" i="25" s="1"/>
  <c r="F86" i="25"/>
  <c r="F4" i="25"/>
  <c r="G78" i="25"/>
  <c r="F88" i="25"/>
  <c r="F87" i="25"/>
  <c r="F89" i="25"/>
  <c r="G75" i="25"/>
  <c r="H43" i="25"/>
  <c r="H44" i="25"/>
  <c r="H45" i="25"/>
  <c r="H46" i="25"/>
  <c r="H47" i="25"/>
  <c r="H48" i="25"/>
  <c r="H50" i="25"/>
  <c r="H51" i="25"/>
  <c r="H52" i="25"/>
  <c r="H53" i="25"/>
  <c r="H49" i="25"/>
  <c r="H26" i="25"/>
  <c r="H30" i="25"/>
  <c r="H34" i="25"/>
  <c r="H38" i="25"/>
  <c r="H42" i="25"/>
  <c r="H32" i="25"/>
  <c r="H40" i="25"/>
  <c r="H33" i="25"/>
  <c r="H54" i="25"/>
  <c r="H55" i="25"/>
  <c r="H56" i="25"/>
  <c r="H57" i="25"/>
  <c r="H58" i="25"/>
  <c r="H59" i="25"/>
  <c r="H60" i="25"/>
  <c r="H61" i="25"/>
  <c r="H62" i="25"/>
  <c r="H63" i="25"/>
  <c r="H64" i="25"/>
  <c r="H27" i="25"/>
  <c r="H31" i="25"/>
  <c r="H35" i="25"/>
  <c r="H39" i="25"/>
  <c r="H28" i="25"/>
  <c r="H36" i="25"/>
  <c r="H29" i="25"/>
  <c r="H37" i="25"/>
  <c r="H41" i="25"/>
  <c r="G97" i="25"/>
  <c r="G71" i="25"/>
  <c r="G81" i="25"/>
  <c r="G82" i="25"/>
  <c r="G69" i="25"/>
  <c r="G94" i="25"/>
  <c r="G84" i="25"/>
  <c r="G102" i="25"/>
  <c r="G92" i="25"/>
  <c r="G83" i="25"/>
  <c r="G99" i="25"/>
  <c r="G73" i="25"/>
  <c r="G80" i="25"/>
  <c r="G86" i="25"/>
  <c r="G105" i="25"/>
  <c r="G96" i="25"/>
  <c r="G103" i="25"/>
  <c r="G68" i="25"/>
  <c r="G77" i="25"/>
  <c r="G93" i="25"/>
  <c r="G106" i="25"/>
  <c r="G100" i="25"/>
  <c r="G91" i="25"/>
  <c r="G6" i="25" s="1"/>
  <c r="G70" i="25"/>
  <c r="I2" i="25"/>
  <c r="G72" i="25"/>
  <c r="G74" i="25"/>
  <c r="G76" i="25"/>
  <c r="G79" i="25"/>
  <c r="G98" i="25"/>
  <c r="G101" i="25"/>
  <c r="G88" i="25"/>
  <c r="G104" i="25"/>
  <c r="G95" i="25"/>
  <c r="F85" i="25"/>
  <c r="F90" i="25"/>
  <c r="H102" i="25" l="1"/>
  <c r="H4" i="25"/>
  <c r="H5" i="25" s="1"/>
  <c r="H91" i="25"/>
  <c r="H6" i="25" s="1"/>
  <c r="I43" i="25"/>
  <c r="I4" i="25" s="1"/>
  <c r="I5" i="25" s="1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44" i="25"/>
  <c r="I45" i="25"/>
  <c r="I46" i="25"/>
  <c r="I47" i="25"/>
  <c r="I48" i="25"/>
  <c r="I27" i="25"/>
  <c r="I32" i="25"/>
  <c r="I36" i="25"/>
  <c r="I49" i="25"/>
  <c r="I26" i="25"/>
  <c r="I31" i="25"/>
  <c r="I35" i="25"/>
  <c r="I39" i="25"/>
  <c r="I34" i="25"/>
  <c r="I29" i="25"/>
  <c r="I28" i="25"/>
  <c r="I33" i="25"/>
  <c r="I42" i="25"/>
  <c r="I30" i="25"/>
  <c r="I38" i="25"/>
  <c r="I41" i="25"/>
  <c r="I37" i="25"/>
  <c r="I40" i="25"/>
  <c r="G7" i="25"/>
  <c r="G8" i="25" s="1"/>
  <c r="G89" i="25"/>
  <c r="H95" i="25"/>
  <c r="H103" i="25"/>
  <c r="H72" i="25"/>
  <c r="H73" i="25"/>
  <c r="H80" i="25"/>
  <c r="H71" i="25"/>
  <c r="H81" i="25"/>
  <c r="H98" i="25"/>
  <c r="H105" i="25"/>
  <c r="H96" i="25"/>
  <c r="H79" i="25"/>
  <c r="H94" i="25"/>
  <c r="H99" i="25"/>
  <c r="H7" i="25" s="1"/>
  <c r="G87" i="25"/>
  <c r="H76" i="25"/>
  <c r="J2" i="25"/>
  <c r="H83" i="25"/>
  <c r="H70" i="25"/>
  <c r="H87" i="25"/>
  <c r="H93" i="25"/>
  <c r="H84" i="25"/>
  <c r="H100" i="25"/>
  <c r="H89" i="25"/>
  <c r="H86" i="25"/>
  <c r="H75" i="25"/>
  <c r="H69" i="25"/>
  <c r="H74" i="25"/>
  <c r="H97" i="25"/>
  <c r="H88" i="25"/>
  <c r="H104" i="25"/>
  <c r="H68" i="25"/>
  <c r="H78" i="25"/>
  <c r="H77" i="25"/>
  <c r="H82" i="25"/>
  <c r="H106" i="25"/>
  <c r="H101" i="25"/>
  <c r="H92" i="25"/>
  <c r="G85" i="25"/>
  <c r="G90" i="25"/>
  <c r="H8" i="25" l="1"/>
  <c r="I96" i="25"/>
  <c r="I103" i="25"/>
  <c r="J44" i="25"/>
  <c r="J45" i="25"/>
  <c r="J46" i="25"/>
  <c r="J47" i="25"/>
  <c r="J48" i="25"/>
  <c r="J49" i="25"/>
  <c r="J43" i="25"/>
  <c r="J4" i="25" s="1"/>
  <c r="J5" i="25" s="1"/>
  <c r="J26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28" i="25"/>
  <c r="J29" i="25"/>
  <c r="J33" i="25"/>
  <c r="J37" i="25"/>
  <c r="J27" i="25"/>
  <c r="J32" i="25"/>
  <c r="J36" i="25"/>
  <c r="J35" i="25"/>
  <c r="J40" i="25"/>
  <c r="J30" i="25"/>
  <c r="J34" i="25"/>
  <c r="J31" i="25"/>
  <c r="J39" i="25"/>
  <c r="J42" i="25"/>
  <c r="J38" i="25"/>
  <c r="J41" i="25"/>
  <c r="I91" i="25"/>
  <c r="I99" i="25"/>
  <c r="I94" i="25"/>
  <c r="I100" i="25"/>
  <c r="I104" i="25"/>
  <c r="I102" i="25"/>
  <c r="I97" i="25"/>
  <c r="I68" i="25"/>
  <c r="I73" i="25"/>
  <c r="I89" i="25"/>
  <c r="K2" i="25"/>
  <c r="I84" i="25"/>
  <c r="I82" i="25"/>
  <c r="I106" i="25"/>
  <c r="I101" i="25"/>
  <c r="I81" i="25"/>
  <c r="I80" i="25"/>
  <c r="I77" i="25"/>
  <c r="I74" i="25"/>
  <c r="I83" i="25"/>
  <c r="I87" i="25"/>
  <c r="I105" i="25"/>
  <c r="I69" i="25"/>
  <c r="I76" i="25"/>
  <c r="I78" i="25"/>
  <c r="I71" i="25"/>
  <c r="H85" i="25"/>
  <c r="H90" i="25"/>
  <c r="I79" i="25"/>
  <c r="I72" i="25"/>
  <c r="I70" i="25"/>
  <c r="I75" i="25"/>
  <c r="I92" i="25"/>
  <c r="I95" i="25"/>
  <c r="I98" i="25"/>
  <c r="I93" i="25"/>
  <c r="I18" i="25" l="1"/>
  <c r="J100" i="25"/>
  <c r="J95" i="25"/>
  <c r="J101" i="25"/>
  <c r="J97" i="25"/>
  <c r="J102" i="25"/>
  <c r="J91" i="25"/>
  <c r="J6" i="25" s="1"/>
  <c r="I16" i="25"/>
  <c r="I17" i="25"/>
  <c r="I7" i="25"/>
  <c r="I15" i="25"/>
  <c r="I6" i="25"/>
  <c r="I14" i="25"/>
  <c r="I13" i="25"/>
  <c r="J77" i="25"/>
  <c r="J73" i="25"/>
  <c r="J80" i="25"/>
  <c r="K44" i="25"/>
  <c r="K45" i="25"/>
  <c r="K46" i="25"/>
  <c r="K47" i="25"/>
  <c r="K48" i="25"/>
  <c r="K49" i="25"/>
  <c r="K27" i="25"/>
  <c r="K43" i="25"/>
  <c r="K4" i="25" s="1"/>
  <c r="K5" i="25" s="1"/>
  <c r="K26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30" i="25"/>
  <c r="K34" i="25"/>
  <c r="K38" i="25"/>
  <c r="K28" i="25"/>
  <c r="K29" i="25"/>
  <c r="K33" i="25"/>
  <c r="K37" i="25"/>
  <c r="K36" i="25"/>
  <c r="K41" i="25"/>
  <c r="K31" i="25"/>
  <c r="K35" i="25"/>
  <c r="K40" i="25"/>
  <c r="K32" i="25"/>
  <c r="K39" i="25"/>
  <c r="K42" i="25"/>
  <c r="I88" i="25"/>
  <c r="J78" i="25"/>
  <c r="J96" i="25"/>
  <c r="J93" i="25"/>
  <c r="J104" i="25"/>
  <c r="J92" i="25"/>
  <c r="J105" i="25"/>
  <c r="J68" i="25"/>
  <c r="J106" i="25"/>
  <c r="J89" i="25"/>
  <c r="J82" i="25"/>
  <c r="J74" i="25"/>
  <c r="J84" i="25"/>
  <c r="J72" i="25"/>
  <c r="J83" i="25"/>
  <c r="J99" i="25"/>
  <c r="J7" i="25" s="1"/>
  <c r="J94" i="25"/>
  <c r="I90" i="25"/>
  <c r="I85" i="25"/>
  <c r="J70" i="25"/>
  <c r="J81" i="25"/>
  <c r="L2" i="25"/>
  <c r="J75" i="25"/>
  <c r="J69" i="25"/>
  <c r="J71" i="25"/>
  <c r="J76" i="25"/>
  <c r="J79" i="25"/>
  <c r="J103" i="25"/>
  <c r="J98" i="25"/>
  <c r="I86" i="25"/>
  <c r="J8" i="25" l="1"/>
  <c r="I19" i="25"/>
  <c r="I8" i="25"/>
  <c r="K101" i="25"/>
  <c r="L43" i="25"/>
  <c r="L4" i="25" s="1"/>
  <c r="L5" i="25" s="1"/>
  <c r="L44" i="25"/>
  <c r="L45" i="25"/>
  <c r="L46" i="25"/>
  <c r="L47" i="25"/>
  <c r="L48" i="25"/>
  <c r="L49" i="25"/>
  <c r="L28" i="25"/>
  <c r="L31" i="25"/>
  <c r="L35" i="25"/>
  <c r="L3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30" i="25"/>
  <c r="L34" i="25"/>
  <c r="L38" i="25"/>
  <c r="L29" i="25"/>
  <c r="L37" i="25"/>
  <c r="L42" i="25"/>
  <c r="L32" i="25"/>
  <c r="L36" i="25"/>
  <c r="L41" i="25"/>
  <c r="L26" i="25"/>
  <c r="L27" i="25"/>
  <c r="L33" i="25"/>
  <c r="L40" i="25"/>
  <c r="K97" i="25"/>
  <c r="K104" i="25"/>
  <c r="K95" i="25"/>
  <c r="K93" i="25"/>
  <c r="K78" i="25"/>
  <c r="K72" i="25"/>
  <c r="K84" i="25"/>
  <c r="J87" i="25"/>
  <c r="K75" i="25"/>
  <c r="K76" i="25"/>
  <c r="K70" i="25"/>
  <c r="K81" i="25"/>
  <c r="K88" i="25"/>
  <c r="K98" i="25"/>
  <c r="K92" i="25"/>
  <c r="K83" i="25"/>
  <c r="K99" i="25"/>
  <c r="K7" i="25" s="1"/>
  <c r="J86" i="25"/>
  <c r="K68" i="25"/>
  <c r="K82" i="25"/>
  <c r="K74" i="25"/>
  <c r="K69" i="25"/>
  <c r="K106" i="25"/>
  <c r="K94" i="25"/>
  <c r="K102" i="25"/>
  <c r="K96" i="25"/>
  <c r="K103" i="25"/>
  <c r="K71" i="25"/>
  <c r="K77" i="25"/>
  <c r="J85" i="25"/>
  <c r="J90" i="25"/>
  <c r="M2" i="25"/>
  <c r="K79" i="25"/>
  <c r="K73" i="25"/>
  <c r="K80" i="25"/>
  <c r="K105" i="25"/>
  <c r="K100" i="25"/>
  <c r="K91" i="25"/>
  <c r="K6" i="25" s="1"/>
  <c r="J88" i="25"/>
  <c r="M43" i="25" l="1"/>
  <c r="M4" i="25" s="1"/>
  <c r="M5" i="25" s="1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49" i="25"/>
  <c r="M45" i="25"/>
  <c r="M47" i="25"/>
  <c r="M32" i="25"/>
  <c r="M36" i="25"/>
  <c r="M31" i="25"/>
  <c r="M35" i="25"/>
  <c r="M46" i="25"/>
  <c r="M30" i="25"/>
  <c r="M38" i="25"/>
  <c r="M39" i="25"/>
  <c r="M26" i="25"/>
  <c r="M27" i="25"/>
  <c r="M33" i="25"/>
  <c r="M40" i="25"/>
  <c r="M29" i="25"/>
  <c r="M37" i="25"/>
  <c r="M42" i="25"/>
  <c r="M44" i="25"/>
  <c r="M48" i="25"/>
  <c r="M28" i="25"/>
  <c r="M34" i="25"/>
  <c r="M41" i="25"/>
  <c r="K8" i="25"/>
  <c r="L78" i="25"/>
  <c r="L77" i="25"/>
  <c r="L74" i="25"/>
  <c r="L81" i="25"/>
  <c r="K89" i="25"/>
  <c r="L105" i="25"/>
  <c r="L96" i="25"/>
  <c r="K87" i="25"/>
  <c r="L68" i="25"/>
  <c r="L80" i="25"/>
  <c r="L71" i="25"/>
  <c r="L73" i="25"/>
  <c r="L79" i="25"/>
  <c r="L91" i="25"/>
  <c r="L6" i="25" s="1"/>
  <c r="L87" i="25"/>
  <c r="L93" i="25"/>
  <c r="L84" i="25"/>
  <c r="L72" i="25"/>
  <c r="L95" i="25"/>
  <c r="L75" i="25"/>
  <c r="N2" i="25"/>
  <c r="L83" i="25"/>
  <c r="L99" i="25"/>
  <c r="L7" i="25" s="1"/>
  <c r="L94" i="25"/>
  <c r="L97" i="25"/>
  <c r="L88" i="25"/>
  <c r="L104" i="25"/>
  <c r="L76" i="25"/>
  <c r="L69" i="25"/>
  <c r="L82" i="25"/>
  <c r="L70" i="25"/>
  <c r="L98" i="25"/>
  <c r="L102" i="25"/>
  <c r="L103" i="25"/>
  <c r="L101" i="25"/>
  <c r="L92" i="25"/>
  <c r="K85" i="25"/>
  <c r="K90" i="25"/>
  <c r="L106" i="25"/>
  <c r="L100" i="25"/>
  <c r="K86" i="25"/>
  <c r="M93" i="25" l="1"/>
  <c r="M69" i="25"/>
  <c r="M98" i="25"/>
  <c r="M94" i="25"/>
  <c r="M74" i="25"/>
  <c r="M70" i="25"/>
  <c r="N43" i="25"/>
  <c r="N4" i="25" s="1"/>
  <c r="N5" i="25" s="1"/>
  <c r="N50" i="25"/>
  <c r="N51" i="25"/>
  <c r="N52" i="25"/>
  <c r="N26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27" i="25"/>
  <c r="N29" i="25"/>
  <c r="N33" i="25"/>
  <c r="N37" i="25"/>
  <c r="N45" i="25"/>
  <c r="N47" i="25"/>
  <c r="N32" i="25"/>
  <c r="N36" i="25"/>
  <c r="N31" i="25"/>
  <c r="N40" i="25"/>
  <c r="N42" i="25"/>
  <c r="N48" i="25"/>
  <c r="N34" i="25"/>
  <c r="N41" i="25"/>
  <c r="N46" i="25"/>
  <c r="N30" i="25"/>
  <c r="N38" i="25"/>
  <c r="N39" i="25"/>
  <c r="N49" i="25"/>
  <c r="N35" i="25"/>
  <c r="N44" i="25"/>
  <c r="N28" i="25"/>
  <c r="M91" i="25"/>
  <c r="M6" i="25" s="1"/>
  <c r="M80" i="25"/>
  <c r="M75" i="25"/>
  <c r="M99" i="25"/>
  <c r="M7" i="25" s="1"/>
  <c r="L8" i="25"/>
  <c r="M77" i="25"/>
  <c r="M83" i="25"/>
  <c r="M96" i="25"/>
  <c r="M103" i="25"/>
  <c r="M95" i="25"/>
  <c r="M92" i="25"/>
  <c r="M100" i="25"/>
  <c r="M82" i="25"/>
  <c r="M84" i="25"/>
  <c r="M72" i="25"/>
  <c r="M87" i="25"/>
  <c r="M104" i="25"/>
  <c r="M102" i="25"/>
  <c r="M97" i="25"/>
  <c r="L85" i="25"/>
  <c r="L90" i="25"/>
  <c r="M68" i="25"/>
  <c r="M79" i="25"/>
  <c r="O2" i="25"/>
  <c r="M106" i="25"/>
  <c r="M101" i="25"/>
  <c r="L86" i="25"/>
  <c r="L89" i="25"/>
  <c r="M73" i="25"/>
  <c r="M76" i="25"/>
  <c r="M81" i="25"/>
  <c r="M71" i="25"/>
  <c r="M78" i="25"/>
  <c r="M105" i="25"/>
  <c r="N77" i="25" l="1"/>
  <c r="N81" i="25"/>
  <c r="N71" i="25"/>
  <c r="N95" i="25"/>
  <c r="N91" i="25"/>
  <c r="N6" i="25" s="1"/>
  <c r="N105" i="25"/>
  <c r="N96" i="25"/>
  <c r="N93" i="25"/>
  <c r="O44" i="25"/>
  <c r="O45" i="25"/>
  <c r="O46" i="25"/>
  <c r="O47" i="25"/>
  <c r="O48" i="25"/>
  <c r="O49" i="25"/>
  <c r="O27" i="25"/>
  <c r="O50" i="25"/>
  <c r="O51" i="25"/>
  <c r="O52" i="25"/>
  <c r="O26" i="25"/>
  <c r="O43" i="25"/>
  <c r="O4" i="25" s="1"/>
  <c r="O5" i="25" s="1"/>
  <c r="O28" i="25"/>
  <c r="O30" i="25"/>
  <c r="O34" i="25"/>
  <c r="O38" i="25"/>
  <c r="O29" i="25"/>
  <c r="O33" i="25"/>
  <c r="O37" i="25"/>
  <c r="O32" i="25"/>
  <c r="O41" i="25"/>
  <c r="O35" i="25"/>
  <c r="O42" i="25"/>
  <c r="O31" i="25"/>
  <c r="O40" i="25"/>
  <c r="O53" i="25"/>
  <c r="O54" i="25"/>
  <c r="O55" i="25"/>
  <c r="O56" i="25"/>
  <c r="O57" i="25"/>
  <c r="O58" i="25"/>
  <c r="O59" i="25"/>
  <c r="O60" i="25"/>
  <c r="O61" i="25"/>
  <c r="O62" i="25"/>
  <c r="O63" i="25"/>
  <c r="O64" i="25"/>
  <c r="O36" i="25"/>
  <c r="O39" i="25"/>
  <c r="M8" i="25"/>
  <c r="M89" i="25"/>
  <c r="M88" i="25"/>
  <c r="N84" i="25"/>
  <c r="N78" i="25"/>
  <c r="N70" i="25"/>
  <c r="N69" i="25"/>
  <c r="N76" i="25"/>
  <c r="N83" i="25"/>
  <c r="N75" i="25"/>
  <c r="N74" i="25"/>
  <c r="N92" i="25"/>
  <c r="N101" i="25"/>
  <c r="N97" i="25"/>
  <c r="N99" i="25"/>
  <c r="N7" i="25" s="1"/>
  <c r="N100" i="25"/>
  <c r="N72" i="25"/>
  <c r="N79" i="25"/>
  <c r="N104" i="25"/>
  <c r="N103" i="25"/>
  <c r="N98" i="25"/>
  <c r="N89" i="25"/>
  <c r="N102" i="25"/>
  <c r="M90" i="25"/>
  <c r="M85" i="25"/>
  <c r="P2" i="25"/>
  <c r="N73" i="25"/>
  <c r="N80" i="25"/>
  <c r="N106" i="25"/>
  <c r="M86" i="25"/>
  <c r="N87" i="25"/>
  <c r="N68" i="25"/>
  <c r="N82" i="25"/>
  <c r="N94" i="25"/>
  <c r="O84" i="25" l="1"/>
  <c r="O71" i="25"/>
  <c r="O76" i="25"/>
  <c r="N8" i="25"/>
  <c r="O83" i="25"/>
  <c r="O77" i="25"/>
  <c r="O94" i="25"/>
  <c r="O72" i="25"/>
  <c r="P44" i="25"/>
  <c r="P45" i="25"/>
  <c r="P46" i="25"/>
  <c r="P47" i="25"/>
  <c r="P48" i="25"/>
  <c r="P49" i="25"/>
  <c r="P28" i="25"/>
  <c r="P26" i="25"/>
  <c r="P31" i="25"/>
  <c r="P35" i="25"/>
  <c r="P39" i="25"/>
  <c r="P43" i="25"/>
  <c r="P4" i="25" s="1"/>
  <c r="P5" i="25" s="1"/>
  <c r="P27" i="25"/>
  <c r="P30" i="25"/>
  <c r="P34" i="25"/>
  <c r="P38" i="25"/>
  <c r="P50" i="25"/>
  <c r="P52" i="25"/>
  <c r="P33" i="25"/>
  <c r="P42" i="25"/>
  <c r="P36" i="25"/>
  <c r="P32" i="25"/>
  <c r="P41" i="25"/>
  <c r="P51" i="25"/>
  <c r="P29" i="25"/>
  <c r="P37" i="25"/>
  <c r="P40" i="25"/>
  <c r="P53" i="25"/>
  <c r="P54" i="25"/>
  <c r="P55" i="25"/>
  <c r="P56" i="25"/>
  <c r="P57" i="25"/>
  <c r="P58" i="25"/>
  <c r="P59" i="25"/>
  <c r="P60" i="25"/>
  <c r="P61" i="25"/>
  <c r="P62" i="25"/>
  <c r="P63" i="25"/>
  <c r="P64" i="25"/>
  <c r="O70" i="25"/>
  <c r="O78" i="25"/>
  <c r="Q2" i="25"/>
  <c r="O101" i="25"/>
  <c r="O103" i="25"/>
  <c r="N90" i="25"/>
  <c r="N85" i="25"/>
  <c r="O99" i="25"/>
  <c r="O7" i="25" s="1"/>
  <c r="O102" i="25"/>
  <c r="O96" i="25"/>
  <c r="O82" i="25"/>
  <c r="O75" i="25"/>
  <c r="O74" i="25"/>
  <c r="O69" i="25"/>
  <c r="O97" i="25"/>
  <c r="O105" i="25"/>
  <c r="O106" i="25"/>
  <c r="O100" i="25"/>
  <c r="O91" i="25"/>
  <c r="O6" i="25" s="1"/>
  <c r="N86" i="25"/>
  <c r="O92" i="25"/>
  <c r="O98" i="25"/>
  <c r="O68" i="25"/>
  <c r="O79" i="25"/>
  <c r="O81" i="25"/>
  <c r="O73" i="25"/>
  <c r="O80" i="25"/>
  <c r="O93" i="25"/>
  <c r="O104" i="25"/>
  <c r="O95" i="25"/>
  <c r="N88" i="25"/>
  <c r="P91" i="25" l="1"/>
  <c r="P6" i="25" s="1"/>
  <c r="P94" i="25"/>
  <c r="O8" i="25"/>
  <c r="Q43" i="25"/>
  <c r="Q4" i="25" s="1"/>
  <c r="Q5" i="25" s="1"/>
  <c r="Q50" i="25"/>
  <c r="Q51" i="25"/>
  <c r="Q52" i="25"/>
  <c r="Q44" i="25"/>
  <c r="Q45" i="25"/>
  <c r="Q46" i="25"/>
  <c r="Q47" i="25"/>
  <c r="Q48" i="25"/>
  <c r="Q53" i="25"/>
  <c r="Q54" i="25"/>
  <c r="Q55" i="25"/>
  <c r="Q56" i="25"/>
  <c r="Q57" i="25"/>
  <c r="Q58" i="25"/>
  <c r="Q59" i="25"/>
  <c r="Q60" i="25"/>
  <c r="Q61" i="25"/>
  <c r="Q62" i="25"/>
  <c r="Q63" i="25"/>
  <c r="Q64" i="25"/>
  <c r="Q32" i="25"/>
  <c r="Q36" i="25"/>
  <c r="Q26" i="25"/>
  <c r="Q28" i="25"/>
  <c r="Q31" i="25"/>
  <c r="Q35" i="25"/>
  <c r="Q27" i="25"/>
  <c r="Q34" i="25"/>
  <c r="Q37" i="25"/>
  <c r="Q39" i="25"/>
  <c r="Q33" i="25"/>
  <c r="Q42" i="25"/>
  <c r="Q30" i="25"/>
  <c r="Q38" i="25"/>
  <c r="Q41" i="25"/>
  <c r="Q49" i="25"/>
  <c r="Q29" i="25"/>
  <c r="Q40" i="25"/>
  <c r="P92" i="25"/>
  <c r="P98" i="25"/>
  <c r="P106" i="25"/>
  <c r="P101" i="25"/>
  <c r="O85" i="25"/>
  <c r="O90" i="25"/>
  <c r="P86" i="25"/>
  <c r="P80" i="25"/>
  <c r="P74" i="25"/>
  <c r="P95" i="25"/>
  <c r="P99" i="25"/>
  <c r="P7" i="25" s="1"/>
  <c r="P105" i="25"/>
  <c r="P96" i="25"/>
  <c r="P70" i="25"/>
  <c r="O86" i="25"/>
  <c r="O89" i="25"/>
  <c r="O87" i="25"/>
  <c r="P75" i="25"/>
  <c r="O88" i="25"/>
  <c r="P73" i="25"/>
  <c r="P76" i="25"/>
  <c r="P79" i="25"/>
  <c r="R2" i="25"/>
  <c r="P83" i="25"/>
  <c r="P102" i="25"/>
  <c r="P93" i="25"/>
  <c r="P84" i="25"/>
  <c r="P100" i="25"/>
  <c r="P68" i="25"/>
  <c r="P78" i="25"/>
  <c r="P69" i="25"/>
  <c r="P72" i="25"/>
  <c r="P77" i="25"/>
  <c r="P82" i="25"/>
  <c r="P71" i="25"/>
  <c r="P81" i="25"/>
  <c r="P103" i="25"/>
  <c r="P97" i="25"/>
  <c r="P104" i="25"/>
  <c r="P8" i="25" l="1"/>
  <c r="Q92" i="25"/>
  <c r="Q103" i="25"/>
  <c r="Q73" i="25"/>
  <c r="Q69" i="25"/>
  <c r="R43" i="25"/>
  <c r="R4" i="25" s="1"/>
  <c r="R5" i="25" s="1"/>
  <c r="R44" i="25"/>
  <c r="R45" i="25"/>
  <c r="R46" i="25"/>
  <c r="R47" i="25"/>
  <c r="R48" i="25"/>
  <c r="R49" i="25"/>
  <c r="R26" i="25"/>
  <c r="R53" i="25"/>
  <c r="R54" i="25"/>
  <c r="R55" i="25"/>
  <c r="R56" i="25"/>
  <c r="R57" i="25"/>
  <c r="R58" i="25"/>
  <c r="R59" i="25"/>
  <c r="R60" i="25"/>
  <c r="R61" i="25"/>
  <c r="R62" i="25"/>
  <c r="R63" i="25"/>
  <c r="R64" i="25"/>
  <c r="R29" i="25"/>
  <c r="R33" i="25"/>
  <c r="R37" i="25"/>
  <c r="R32" i="25"/>
  <c r="R36" i="25"/>
  <c r="R28" i="25"/>
  <c r="R35" i="25"/>
  <c r="R39" i="25"/>
  <c r="R40" i="25"/>
  <c r="R51" i="25"/>
  <c r="R38" i="25"/>
  <c r="R50" i="25"/>
  <c r="R52" i="25"/>
  <c r="R27" i="25"/>
  <c r="R34" i="25"/>
  <c r="R31" i="25"/>
  <c r="R42" i="25"/>
  <c r="R30" i="25"/>
  <c r="R41" i="25"/>
  <c r="Q70" i="25"/>
  <c r="Q100" i="25"/>
  <c r="Q94" i="25"/>
  <c r="Q91" i="25"/>
  <c r="Q6" i="25" s="1"/>
  <c r="Q96" i="25"/>
  <c r="Q99" i="25"/>
  <c r="Q7" i="25" s="1"/>
  <c r="Q104" i="25"/>
  <c r="Q76" i="25"/>
  <c r="Q77" i="25"/>
  <c r="Q80" i="25"/>
  <c r="Q83" i="25"/>
  <c r="Q74" i="25"/>
  <c r="Q71" i="25"/>
  <c r="Q84" i="25"/>
  <c r="Q95" i="25"/>
  <c r="Q102" i="25"/>
  <c r="Q97" i="25"/>
  <c r="P87" i="25"/>
  <c r="Q68" i="25"/>
  <c r="Q75" i="25"/>
  <c r="Q106" i="25"/>
  <c r="Q101" i="25"/>
  <c r="P85" i="25"/>
  <c r="P90" i="25"/>
  <c r="Q72" i="25"/>
  <c r="Q79" i="25"/>
  <c r="Q78" i="25"/>
  <c r="Q105" i="25"/>
  <c r="P88" i="25"/>
  <c r="S2" i="25"/>
  <c r="Q81" i="25"/>
  <c r="Q82" i="25"/>
  <c r="Q87" i="25"/>
  <c r="Q98" i="25"/>
  <c r="Q93" i="25"/>
  <c r="P89" i="25"/>
  <c r="R73" i="25" l="1"/>
  <c r="R81" i="25"/>
  <c r="R93" i="25"/>
  <c r="R74" i="25"/>
  <c r="R78" i="25"/>
  <c r="R92" i="25"/>
  <c r="R96" i="25"/>
  <c r="R100" i="25"/>
  <c r="R97" i="25"/>
  <c r="R95" i="25"/>
  <c r="R91" i="25"/>
  <c r="R6" i="25" s="1"/>
  <c r="R69" i="25"/>
  <c r="R80" i="25"/>
  <c r="Q8" i="25"/>
  <c r="R70" i="25"/>
  <c r="R71" i="25"/>
  <c r="R82" i="25"/>
  <c r="S44" i="25"/>
  <c r="S45" i="25"/>
  <c r="S46" i="25"/>
  <c r="S47" i="25"/>
  <c r="S48" i="25"/>
  <c r="S49" i="25"/>
  <c r="S43" i="25"/>
  <c r="S4" i="25" s="1"/>
  <c r="S5" i="25" s="1"/>
  <c r="S50" i="25"/>
  <c r="S51" i="25"/>
  <c r="S52" i="25"/>
  <c r="S27" i="25"/>
  <c r="S26" i="25"/>
  <c r="S68" i="25" s="1"/>
  <c r="S53" i="25"/>
  <c r="S54" i="25"/>
  <c r="S55" i="25"/>
  <c r="S56" i="25"/>
  <c r="S57" i="25"/>
  <c r="S58" i="25"/>
  <c r="S59" i="25"/>
  <c r="S60" i="25"/>
  <c r="S61" i="25"/>
  <c r="S62" i="25"/>
  <c r="S63" i="25"/>
  <c r="S64" i="25"/>
  <c r="S30" i="25"/>
  <c r="S34" i="25"/>
  <c r="S38" i="25"/>
  <c r="S29" i="25"/>
  <c r="S33" i="25"/>
  <c r="S37" i="25"/>
  <c r="S36" i="25"/>
  <c r="S41" i="25"/>
  <c r="S28" i="25"/>
  <c r="S35" i="25"/>
  <c r="S39" i="25"/>
  <c r="S40" i="25"/>
  <c r="S32" i="25"/>
  <c r="S31" i="25"/>
  <c r="S42" i="25"/>
  <c r="R75" i="25"/>
  <c r="R79" i="25"/>
  <c r="Q89" i="25"/>
  <c r="R99" i="25"/>
  <c r="R7" i="25" s="1"/>
  <c r="R104" i="25"/>
  <c r="R101" i="25"/>
  <c r="R94" i="25"/>
  <c r="R105" i="25"/>
  <c r="Q90" i="25"/>
  <c r="Q85" i="25"/>
  <c r="R68" i="25"/>
  <c r="R84" i="25"/>
  <c r="R103" i="25"/>
  <c r="R98" i="25"/>
  <c r="R83" i="25"/>
  <c r="R72" i="25"/>
  <c r="R89" i="25"/>
  <c r="R102" i="25"/>
  <c r="Q86" i="25"/>
  <c r="R77" i="25"/>
  <c r="R88" i="25"/>
  <c r="R76" i="25"/>
  <c r="R106" i="25"/>
  <c r="Q88" i="25"/>
  <c r="S70" i="25" l="1"/>
  <c r="S71" i="25"/>
  <c r="S69" i="25"/>
  <c r="S79" i="25"/>
  <c r="R8" i="25"/>
  <c r="S75" i="25"/>
  <c r="T43" i="25"/>
  <c r="T4" i="25" s="1"/>
  <c r="T5" i="25" s="1"/>
  <c r="T28" i="25"/>
  <c r="T44" i="25"/>
  <c r="T45" i="25"/>
  <c r="T46" i="25"/>
  <c r="T47" i="25"/>
  <c r="T48" i="25"/>
  <c r="T49" i="25"/>
  <c r="T50" i="25"/>
  <c r="T51" i="25"/>
  <c r="T52" i="25"/>
  <c r="T27" i="25"/>
  <c r="T31" i="25"/>
  <c r="T35" i="25"/>
  <c r="T39" i="25"/>
  <c r="T53" i="25"/>
  <c r="T54" i="25"/>
  <c r="T55" i="25"/>
  <c r="T56" i="25"/>
  <c r="T57" i="25"/>
  <c r="T58" i="25"/>
  <c r="T59" i="25"/>
  <c r="T60" i="25"/>
  <c r="T61" i="25"/>
  <c r="T62" i="25"/>
  <c r="T63" i="25"/>
  <c r="T64" i="25"/>
  <c r="T30" i="25"/>
  <c r="T34" i="25"/>
  <c r="T38" i="25"/>
  <c r="T26" i="25"/>
  <c r="T29" i="25"/>
  <c r="T37" i="25"/>
  <c r="T42" i="25"/>
  <c r="T36" i="25"/>
  <c r="T41" i="25"/>
  <c r="T33" i="25"/>
  <c r="T40" i="25"/>
  <c r="T32" i="25"/>
  <c r="X43" i="25"/>
  <c r="X4" i="25" s="1"/>
  <c r="X5" i="25" s="1"/>
  <c r="X49" i="25"/>
  <c r="X50" i="25"/>
  <c r="X51" i="25"/>
  <c r="X52" i="25"/>
  <c r="X44" i="25"/>
  <c r="X46" i="25"/>
  <c r="X48" i="25"/>
  <c r="X26" i="25"/>
  <c r="X31" i="25"/>
  <c r="X35" i="25"/>
  <c r="X39" i="25"/>
  <c r="X30" i="25"/>
  <c r="X34" i="25"/>
  <c r="X38" i="25"/>
  <c r="X47" i="25"/>
  <c r="X33" i="25"/>
  <c r="X42" i="25"/>
  <c r="X28" i="25"/>
  <c r="X53" i="25"/>
  <c r="X54" i="25"/>
  <c r="X55" i="25"/>
  <c r="X56" i="25"/>
  <c r="X57" i="25"/>
  <c r="X58" i="25"/>
  <c r="X59" i="25"/>
  <c r="X60" i="25"/>
  <c r="X61" i="25"/>
  <c r="X62" i="25"/>
  <c r="X63" i="25"/>
  <c r="X64" i="25"/>
  <c r="X32" i="25"/>
  <c r="X41" i="25"/>
  <c r="X45" i="25"/>
  <c r="X29" i="25"/>
  <c r="X37" i="25"/>
  <c r="X40" i="25"/>
  <c r="X27" i="25"/>
  <c r="X36" i="25"/>
  <c r="S101" i="25"/>
  <c r="S93" i="25"/>
  <c r="S72" i="25"/>
  <c r="S78" i="25"/>
  <c r="S82" i="25"/>
  <c r="S94" i="25"/>
  <c r="S102" i="25"/>
  <c r="S92" i="25"/>
  <c r="S83" i="25"/>
  <c r="S99" i="25"/>
  <c r="S89" i="25"/>
  <c r="S84" i="25"/>
  <c r="S105" i="25"/>
  <c r="S96" i="25"/>
  <c r="S103" i="25"/>
  <c r="R85" i="25"/>
  <c r="R90" i="25"/>
  <c r="S73" i="25"/>
  <c r="S97" i="25"/>
  <c r="S106" i="25"/>
  <c r="S100" i="25"/>
  <c r="S91" i="25"/>
  <c r="S6" i="25" s="1"/>
  <c r="Y2" i="25"/>
  <c r="AC2" i="25"/>
  <c r="R86" i="25"/>
  <c r="R87" i="25"/>
  <c r="U2" i="25"/>
  <c r="S81" i="25"/>
  <c r="S74" i="25"/>
  <c r="S76" i="25"/>
  <c r="S77" i="25"/>
  <c r="S80" i="25"/>
  <c r="S98" i="25"/>
  <c r="S88" i="25"/>
  <c r="S104" i="25"/>
  <c r="S95" i="25"/>
  <c r="X105" i="25" l="1"/>
  <c r="T104" i="25"/>
  <c r="X91" i="25"/>
  <c r="X6" i="25" s="1"/>
  <c r="X102" i="25"/>
  <c r="X94" i="25"/>
  <c r="AC43" i="25"/>
  <c r="AC4" i="25" s="1"/>
  <c r="AC5" i="25" s="1"/>
  <c r="AC49" i="25"/>
  <c r="AC50" i="25"/>
  <c r="AC51" i="25"/>
  <c r="AC52" i="25"/>
  <c r="AC44" i="25"/>
  <c r="AC45" i="25"/>
  <c r="AC46" i="25"/>
  <c r="AC47" i="25"/>
  <c r="AC48" i="25"/>
  <c r="AC53" i="25"/>
  <c r="AC54" i="25"/>
  <c r="AC55" i="25"/>
  <c r="AC56" i="25"/>
  <c r="AC57" i="25"/>
  <c r="AC58" i="25"/>
  <c r="AC59" i="25"/>
  <c r="AC60" i="25"/>
  <c r="AC61" i="25"/>
  <c r="AC62" i="25"/>
  <c r="AC63" i="25"/>
  <c r="AC64" i="25"/>
  <c r="AC28" i="25"/>
  <c r="AC32" i="25"/>
  <c r="AC36" i="25"/>
  <c r="AC31" i="25"/>
  <c r="AC35" i="25"/>
  <c r="AC30" i="25"/>
  <c r="AC38" i="25"/>
  <c r="AC39" i="25"/>
  <c r="AC41" i="25"/>
  <c r="AC33" i="25"/>
  <c r="AC40" i="25"/>
  <c r="AC27" i="25"/>
  <c r="AC29" i="25"/>
  <c r="AC37" i="25"/>
  <c r="AC42" i="25"/>
  <c r="AC34" i="25"/>
  <c r="AC26" i="25"/>
  <c r="Y43" i="25"/>
  <c r="Y4" i="25" s="1"/>
  <c r="Y5" i="25" s="1"/>
  <c r="Y49" i="25"/>
  <c r="Y50" i="25"/>
  <c r="Y51" i="25"/>
  <c r="Y52" i="25"/>
  <c r="Y53" i="25"/>
  <c r="Y54" i="25"/>
  <c r="Y55" i="25"/>
  <c r="Y56" i="25"/>
  <c r="Y57" i="25"/>
  <c r="Y58" i="25"/>
  <c r="Y59" i="25"/>
  <c r="Y60" i="25"/>
  <c r="Y61" i="25"/>
  <c r="Y62" i="25"/>
  <c r="Y63" i="25"/>
  <c r="Y64" i="25"/>
  <c r="Y27" i="25"/>
  <c r="Y28" i="25"/>
  <c r="Y32" i="25"/>
  <c r="Y36" i="25"/>
  <c r="Y44" i="25"/>
  <c r="Y46" i="25"/>
  <c r="Y48" i="25"/>
  <c r="Y26" i="25"/>
  <c r="Y31" i="25"/>
  <c r="Y35" i="25"/>
  <c r="Y34" i="25"/>
  <c r="Y45" i="25"/>
  <c r="Y29" i="25"/>
  <c r="Y47" i="25"/>
  <c r="Y33" i="25"/>
  <c r="Y39" i="25"/>
  <c r="Y42" i="25"/>
  <c r="Y30" i="25"/>
  <c r="Y38" i="25"/>
  <c r="Y41" i="25"/>
  <c r="Y37" i="25"/>
  <c r="Y40" i="25"/>
  <c r="J16" i="25"/>
  <c r="U43" i="25"/>
  <c r="U4" i="25" s="1"/>
  <c r="U5" i="25" s="1"/>
  <c r="U44" i="25"/>
  <c r="U45" i="25"/>
  <c r="U46" i="25"/>
  <c r="U47" i="25"/>
  <c r="U48" i="25"/>
  <c r="U49" i="25"/>
  <c r="U50" i="25"/>
  <c r="U51" i="25"/>
  <c r="U52" i="25"/>
  <c r="U53" i="25"/>
  <c r="U54" i="25"/>
  <c r="U55" i="25"/>
  <c r="U56" i="25"/>
  <c r="U57" i="25"/>
  <c r="U58" i="25"/>
  <c r="U59" i="25"/>
  <c r="U60" i="25"/>
  <c r="U61" i="25"/>
  <c r="U62" i="25"/>
  <c r="U63" i="25"/>
  <c r="U64" i="25"/>
  <c r="U28" i="25"/>
  <c r="U32" i="25"/>
  <c r="U36" i="25"/>
  <c r="U27" i="25"/>
  <c r="U31" i="25"/>
  <c r="U35" i="25"/>
  <c r="U30" i="25"/>
  <c r="U38" i="25"/>
  <c r="U41" i="25"/>
  <c r="U40" i="25"/>
  <c r="U26" i="25"/>
  <c r="U29" i="25"/>
  <c r="U37" i="25"/>
  <c r="U42" i="25"/>
  <c r="U34" i="25"/>
  <c r="U39" i="25"/>
  <c r="U33" i="25"/>
  <c r="J15" i="25"/>
  <c r="S7" i="25"/>
  <c r="S8" i="25" s="1"/>
  <c r="T91" i="25"/>
  <c r="T6" i="25" s="1"/>
  <c r="T94" i="25"/>
  <c r="T97" i="25"/>
  <c r="T102" i="25"/>
  <c r="X96" i="25"/>
  <c r="X75" i="25"/>
  <c r="X82" i="25"/>
  <c r="J17" i="25"/>
  <c r="T103" i="25"/>
  <c r="T68" i="25"/>
  <c r="T75" i="25"/>
  <c r="T72" i="25"/>
  <c r="T73" i="25"/>
  <c r="T89" i="25"/>
  <c r="T70" i="25"/>
  <c r="T95" i="25"/>
  <c r="T99" i="25"/>
  <c r="T7" i="25" s="1"/>
  <c r="T106" i="25"/>
  <c r="T101" i="25"/>
  <c r="T92" i="25"/>
  <c r="X68" i="25"/>
  <c r="X69" i="25"/>
  <c r="X78" i="25"/>
  <c r="X71" i="25"/>
  <c r="X95" i="25"/>
  <c r="X99" i="25"/>
  <c r="X7" i="25" s="1"/>
  <c r="X93" i="25"/>
  <c r="X84" i="25"/>
  <c r="X100" i="25"/>
  <c r="J18" i="25"/>
  <c r="T105" i="25"/>
  <c r="T96" i="25"/>
  <c r="X72" i="25"/>
  <c r="X79" i="25"/>
  <c r="X80" i="25"/>
  <c r="X70" i="25"/>
  <c r="X77" i="25"/>
  <c r="X103" i="25"/>
  <c r="X97" i="25"/>
  <c r="X88" i="25"/>
  <c r="X104" i="25"/>
  <c r="S85" i="25"/>
  <c r="S90" i="25"/>
  <c r="T82" i="25"/>
  <c r="T80" i="25"/>
  <c r="AD2" i="25"/>
  <c r="X89" i="25"/>
  <c r="T76" i="25"/>
  <c r="Z2" i="25"/>
  <c r="V2" i="25"/>
  <c r="T69" i="25"/>
  <c r="T74" i="25"/>
  <c r="T81" i="25"/>
  <c r="T98" i="25"/>
  <c r="T79" i="25"/>
  <c r="T71" i="25"/>
  <c r="T77" i="25"/>
  <c r="T78" i="25"/>
  <c r="T83" i="25"/>
  <c r="T93" i="25"/>
  <c r="T84" i="25"/>
  <c r="T100" i="25"/>
  <c r="X83" i="25"/>
  <c r="X76" i="25"/>
  <c r="AH2" i="25"/>
  <c r="X73" i="25"/>
  <c r="X74" i="25"/>
  <c r="X81" i="25"/>
  <c r="X98" i="25"/>
  <c r="X106" i="25"/>
  <c r="X101" i="25"/>
  <c r="X92" i="25"/>
  <c r="J13" i="25"/>
  <c r="J14" i="25"/>
  <c r="S87" i="25"/>
  <c r="S86" i="25"/>
  <c r="X8" i="25" l="1"/>
  <c r="AC91" i="25"/>
  <c r="AC6" i="25" s="1"/>
  <c r="AC92" i="25"/>
  <c r="U92" i="25"/>
  <c r="U99" i="25"/>
  <c r="U7" i="25" s="1"/>
  <c r="U73" i="25"/>
  <c r="Y99" i="25"/>
  <c r="Y7" i="25" s="1"/>
  <c r="Y77" i="25"/>
  <c r="Y73" i="25"/>
  <c r="AC95" i="25"/>
  <c r="V44" i="25"/>
  <c r="V45" i="25"/>
  <c r="V46" i="25"/>
  <c r="V47" i="25"/>
  <c r="V48" i="25"/>
  <c r="V26" i="25"/>
  <c r="V43" i="25"/>
  <c r="V4" i="25" s="1"/>
  <c r="V5" i="25" s="1"/>
  <c r="V53" i="25"/>
  <c r="V54" i="25"/>
  <c r="V55" i="25"/>
  <c r="V56" i="25"/>
  <c r="V57" i="25"/>
  <c r="V58" i="25"/>
  <c r="V59" i="25"/>
  <c r="V60" i="25"/>
  <c r="V61" i="25"/>
  <c r="V62" i="25"/>
  <c r="V63" i="25"/>
  <c r="V64" i="25"/>
  <c r="V49" i="25"/>
  <c r="V50" i="25"/>
  <c r="V51" i="25"/>
  <c r="V52" i="25"/>
  <c r="V29" i="25"/>
  <c r="V33" i="25"/>
  <c r="V37" i="25"/>
  <c r="V28" i="25"/>
  <c r="V32" i="25"/>
  <c r="V36" i="25"/>
  <c r="V31" i="25"/>
  <c r="V40" i="25"/>
  <c r="V42" i="25"/>
  <c r="V41" i="25"/>
  <c r="V30" i="25"/>
  <c r="V38" i="25"/>
  <c r="V27" i="25"/>
  <c r="V35" i="25"/>
  <c r="V34" i="25"/>
  <c r="V39" i="25"/>
  <c r="AD43" i="25"/>
  <c r="AD4" i="25" s="1"/>
  <c r="AD5" i="25" s="1"/>
  <c r="AD49" i="25"/>
  <c r="AD50" i="25"/>
  <c r="AD51" i="25"/>
  <c r="AD52" i="25"/>
  <c r="AD26" i="25"/>
  <c r="AD44" i="25"/>
  <c r="AD45" i="25"/>
  <c r="AD46" i="25"/>
  <c r="AD47" i="25"/>
  <c r="AD48" i="25"/>
  <c r="AD53" i="25"/>
  <c r="AD54" i="25"/>
  <c r="AD55" i="25"/>
  <c r="AD56" i="25"/>
  <c r="AD57" i="25"/>
  <c r="AD58" i="25"/>
  <c r="AD59" i="25"/>
  <c r="AD60" i="25"/>
  <c r="AD61" i="25"/>
  <c r="AD62" i="25"/>
  <c r="AD63" i="25"/>
  <c r="AD64" i="25"/>
  <c r="AD27" i="25"/>
  <c r="AD29" i="25"/>
  <c r="AD33" i="25"/>
  <c r="AD37" i="25"/>
  <c r="AD28" i="25"/>
  <c r="AD32" i="25"/>
  <c r="AD36" i="25"/>
  <c r="AD31" i="25"/>
  <c r="AD40" i="25"/>
  <c r="AD42" i="25"/>
  <c r="AD34" i="25"/>
  <c r="AD41" i="25"/>
  <c r="AD30" i="25"/>
  <c r="AD38" i="25"/>
  <c r="AD39" i="25"/>
  <c r="AD35" i="25"/>
  <c r="Y84" i="25"/>
  <c r="T8" i="25"/>
  <c r="AH43" i="25"/>
  <c r="AH4" i="25" s="1"/>
  <c r="AH5" i="25" s="1"/>
  <c r="AH26" i="25"/>
  <c r="AH53" i="25"/>
  <c r="AH54" i="25"/>
  <c r="AH55" i="25"/>
  <c r="AH56" i="25"/>
  <c r="AH57" i="25"/>
  <c r="AH58" i="25"/>
  <c r="AH59" i="25"/>
  <c r="AH60" i="25"/>
  <c r="AH61" i="25"/>
  <c r="AH62" i="25"/>
  <c r="AH63" i="25"/>
  <c r="AH64" i="25"/>
  <c r="AH45" i="25"/>
  <c r="AH47" i="25"/>
  <c r="AH29" i="25"/>
  <c r="AH33" i="25"/>
  <c r="AH37" i="25"/>
  <c r="AH49" i="25"/>
  <c r="AH50" i="25"/>
  <c r="AH51" i="25"/>
  <c r="AH52" i="25"/>
  <c r="AH28" i="25"/>
  <c r="AH32" i="25"/>
  <c r="AH36" i="25"/>
  <c r="AH44" i="25"/>
  <c r="AH35" i="25"/>
  <c r="AH40" i="25"/>
  <c r="AH27" i="25"/>
  <c r="AH38" i="25"/>
  <c r="AH48" i="25"/>
  <c r="AH34" i="25"/>
  <c r="AH39" i="25"/>
  <c r="AH46" i="25"/>
  <c r="AH31" i="25"/>
  <c r="AH42" i="25"/>
  <c r="AH30" i="25"/>
  <c r="AH41" i="25"/>
  <c r="Z44" i="25"/>
  <c r="Z45" i="25"/>
  <c r="Z46" i="25"/>
  <c r="Z47" i="25"/>
  <c r="Z48" i="25"/>
  <c r="Z26" i="25"/>
  <c r="Z49" i="25"/>
  <c r="Z50" i="25"/>
  <c r="Z51" i="25"/>
  <c r="Z52" i="25"/>
  <c r="Z53" i="25"/>
  <c r="Z54" i="25"/>
  <c r="Z55" i="25"/>
  <c r="Z56" i="25"/>
  <c r="Z57" i="25"/>
  <c r="Z58" i="25"/>
  <c r="Z59" i="25"/>
  <c r="Z60" i="25"/>
  <c r="Z61" i="25"/>
  <c r="Z62" i="25"/>
  <c r="Z63" i="25"/>
  <c r="Z64" i="25"/>
  <c r="Z29" i="25"/>
  <c r="Z33" i="25"/>
  <c r="Z37" i="25"/>
  <c r="Z27" i="25"/>
  <c r="Z28" i="25"/>
  <c r="Z32" i="25"/>
  <c r="Z36" i="25"/>
  <c r="Z43" i="25"/>
  <c r="Z4" i="25" s="1"/>
  <c r="Z5" i="25" s="1"/>
  <c r="Z35" i="25"/>
  <c r="Z40" i="25"/>
  <c r="Z30" i="25"/>
  <c r="Z34" i="25"/>
  <c r="Z31" i="25"/>
  <c r="Z39" i="25"/>
  <c r="Z42" i="25"/>
  <c r="Z38" i="25"/>
  <c r="Z41" i="25"/>
  <c r="Y69" i="25"/>
  <c r="J19" i="25"/>
  <c r="T87" i="25"/>
  <c r="U103" i="25"/>
  <c r="U94" i="25"/>
  <c r="U105" i="25"/>
  <c r="Y95" i="25"/>
  <c r="U95" i="25"/>
  <c r="U96" i="25"/>
  <c r="U100" i="25"/>
  <c r="U98" i="25"/>
  <c r="U93" i="25"/>
  <c r="Y96" i="25"/>
  <c r="Y91" i="25"/>
  <c r="Y6" i="25" s="1"/>
  <c r="AC99" i="25"/>
  <c r="AC7" i="25" s="1"/>
  <c r="AC94" i="25"/>
  <c r="AC105" i="25"/>
  <c r="U80" i="25"/>
  <c r="U77" i="25"/>
  <c r="U76" i="25"/>
  <c r="U84" i="25"/>
  <c r="U71" i="25"/>
  <c r="U82" i="25"/>
  <c r="U83" i="25"/>
  <c r="Y72" i="25"/>
  <c r="Y80" i="25"/>
  <c r="Y83" i="25"/>
  <c r="Y94" i="25"/>
  <c r="Y105" i="25"/>
  <c r="T86" i="25"/>
  <c r="AC96" i="25"/>
  <c r="U91" i="25"/>
  <c r="U6" i="25" s="1"/>
  <c r="T88" i="25"/>
  <c r="AC68" i="25"/>
  <c r="AC71" i="25"/>
  <c r="AC73" i="25"/>
  <c r="AC76" i="25"/>
  <c r="AC74" i="25"/>
  <c r="AC75" i="25"/>
  <c r="AC82" i="25"/>
  <c r="AC103" i="25"/>
  <c r="AC100" i="25"/>
  <c r="AC98" i="25"/>
  <c r="AC93" i="25"/>
  <c r="U79" i="25"/>
  <c r="U72" i="25"/>
  <c r="U75" i="25"/>
  <c r="U88" i="25"/>
  <c r="U104" i="25"/>
  <c r="U102" i="25"/>
  <c r="U97" i="25"/>
  <c r="Y79" i="25"/>
  <c r="Y76" i="25"/>
  <c r="AI2" i="25"/>
  <c r="Y92" i="25"/>
  <c r="Y104" i="25"/>
  <c r="Y98" i="25"/>
  <c r="Y93" i="25"/>
  <c r="X85" i="25"/>
  <c r="X90" i="25"/>
  <c r="AC69" i="25"/>
  <c r="Y86" i="25"/>
  <c r="AC70" i="25"/>
  <c r="AC89" i="25"/>
  <c r="AC80" i="25"/>
  <c r="AC72" i="25"/>
  <c r="AC77" i="25"/>
  <c r="AC87" i="25"/>
  <c r="AC84" i="25"/>
  <c r="AC104" i="25"/>
  <c r="AC102" i="25"/>
  <c r="AC97" i="25"/>
  <c r="U69" i="25"/>
  <c r="U74" i="25"/>
  <c r="U81" i="25"/>
  <c r="W2" i="25"/>
  <c r="U87" i="25"/>
  <c r="U106" i="25"/>
  <c r="U101" i="25"/>
  <c r="Y74" i="25"/>
  <c r="Y81" i="25"/>
  <c r="Y70" i="25"/>
  <c r="Y71" i="25"/>
  <c r="Y78" i="25"/>
  <c r="Y100" i="25"/>
  <c r="Y103" i="25"/>
  <c r="Y102" i="25"/>
  <c r="Y97" i="25"/>
  <c r="X86" i="25"/>
  <c r="T85" i="25"/>
  <c r="T90" i="25"/>
  <c r="AC78" i="25"/>
  <c r="AC79" i="25"/>
  <c r="AC81" i="25"/>
  <c r="AC83" i="25"/>
  <c r="AM2" i="25"/>
  <c r="AC88" i="25"/>
  <c r="AC106" i="25"/>
  <c r="AC101" i="25"/>
  <c r="U68" i="25"/>
  <c r="U70" i="25"/>
  <c r="AA2" i="25"/>
  <c r="AE2" i="25"/>
  <c r="U78" i="25"/>
  <c r="U89" i="25"/>
  <c r="Y68" i="25"/>
  <c r="Y75" i="25"/>
  <c r="Y82" i="25"/>
  <c r="Y106" i="25"/>
  <c r="Y101" i="25"/>
  <c r="X87" i="25"/>
  <c r="AC8" i="25" l="1"/>
  <c r="V100" i="25"/>
  <c r="V96" i="25"/>
  <c r="Z101" i="25"/>
  <c r="Z97" i="25"/>
  <c r="AD81" i="25"/>
  <c r="AD78" i="25"/>
  <c r="Z80" i="25"/>
  <c r="Z69" i="25"/>
  <c r="U8" i="25"/>
  <c r="Z70" i="25"/>
  <c r="V93" i="25"/>
  <c r="V105" i="25"/>
  <c r="AH80" i="25"/>
  <c r="AD97" i="25"/>
  <c r="V77" i="25"/>
  <c r="Y8" i="25"/>
  <c r="AD74" i="25"/>
  <c r="AD105" i="25"/>
  <c r="AH97" i="25"/>
  <c r="AD71" i="25"/>
  <c r="AD70" i="25"/>
  <c r="AD69" i="25"/>
  <c r="AH100" i="25"/>
  <c r="AH104" i="25"/>
  <c r="AH96" i="25"/>
  <c r="AH101" i="25"/>
  <c r="AD77" i="25"/>
  <c r="AD73" i="25"/>
  <c r="AH92" i="25"/>
  <c r="AD101" i="25"/>
  <c r="AD92" i="25"/>
  <c r="V75" i="25"/>
  <c r="V74" i="25"/>
  <c r="AD91" i="25"/>
  <c r="AD6" i="25" s="1"/>
  <c r="Z74" i="25"/>
  <c r="AH99" i="25"/>
  <c r="AH7" i="25" s="1"/>
  <c r="AD104" i="25"/>
  <c r="AD100" i="25"/>
  <c r="AD96" i="25"/>
  <c r="V95" i="25"/>
  <c r="AD93" i="25"/>
  <c r="Z81" i="25"/>
  <c r="Z77" i="25"/>
  <c r="Z71" i="25"/>
  <c r="AH93" i="25"/>
  <c r="AD95" i="25"/>
  <c r="V70" i="25"/>
  <c r="AE44" i="25"/>
  <c r="AE45" i="25"/>
  <c r="AE46" i="25"/>
  <c r="AE47" i="25"/>
  <c r="AE48" i="25"/>
  <c r="AE43" i="25"/>
  <c r="AE4" i="25" s="1"/>
  <c r="AE5" i="25" s="1"/>
  <c r="AE27" i="25"/>
  <c r="AE49" i="25"/>
  <c r="AE50" i="25"/>
  <c r="AE51" i="25"/>
  <c r="AE52" i="25"/>
  <c r="AE26" i="25"/>
  <c r="AE30" i="25"/>
  <c r="AE34" i="25"/>
  <c r="AE38" i="25"/>
  <c r="AE29" i="25"/>
  <c r="AE33" i="25"/>
  <c r="AE37" i="25"/>
  <c r="AE32" i="25"/>
  <c r="AE41" i="25"/>
  <c r="AE35" i="25"/>
  <c r="AE42" i="25"/>
  <c r="AE31" i="25"/>
  <c r="AE40" i="25"/>
  <c r="AE53" i="25"/>
  <c r="AE54" i="25"/>
  <c r="AE55" i="25"/>
  <c r="AE56" i="25"/>
  <c r="AE57" i="25"/>
  <c r="AE58" i="25"/>
  <c r="AE59" i="25"/>
  <c r="AE60" i="25"/>
  <c r="AE61" i="25"/>
  <c r="AE62" i="25"/>
  <c r="AE63" i="25"/>
  <c r="AE64" i="25"/>
  <c r="AE28" i="25"/>
  <c r="AE36" i="25"/>
  <c r="AE39" i="25"/>
  <c r="AM44" i="25"/>
  <c r="AM45" i="25"/>
  <c r="AM46" i="25"/>
  <c r="AM47" i="25"/>
  <c r="AM48" i="25"/>
  <c r="AM43" i="25"/>
  <c r="AM4" i="25" s="1"/>
  <c r="AM5" i="25" s="1"/>
  <c r="AM27" i="25"/>
  <c r="AM26" i="25"/>
  <c r="AM30" i="25"/>
  <c r="AM34" i="25"/>
  <c r="AM38" i="25"/>
  <c r="AM29" i="25"/>
  <c r="AM33" i="25"/>
  <c r="AM37" i="25"/>
  <c r="AM53" i="25"/>
  <c r="AM54" i="25"/>
  <c r="AM55" i="25"/>
  <c r="AM56" i="25"/>
  <c r="AM57" i="25"/>
  <c r="AM58" i="25"/>
  <c r="AM59" i="25"/>
  <c r="AM60" i="25"/>
  <c r="AM61" i="25"/>
  <c r="AM62" i="25"/>
  <c r="AM63" i="25"/>
  <c r="AM64" i="25"/>
  <c r="AM32" i="25"/>
  <c r="AM41" i="25"/>
  <c r="AM49" i="25"/>
  <c r="AM42" i="25"/>
  <c r="AM50" i="25"/>
  <c r="AM52" i="25"/>
  <c r="AM31" i="25"/>
  <c r="AM40" i="25"/>
  <c r="AM28" i="25"/>
  <c r="AM36" i="25"/>
  <c r="AM39" i="25"/>
  <c r="AM51" i="25"/>
  <c r="AM35" i="25"/>
  <c r="AI44" i="25"/>
  <c r="AI45" i="25"/>
  <c r="AI46" i="25"/>
  <c r="AI47" i="25"/>
  <c r="AI48" i="25"/>
  <c r="AI43" i="25"/>
  <c r="AI4" i="25" s="1"/>
  <c r="AI5" i="25" s="1"/>
  <c r="AI49" i="25"/>
  <c r="AI50" i="25"/>
  <c r="AI51" i="25"/>
  <c r="AI52" i="25"/>
  <c r="AI27" i="25"/>
  <c r="AI26" i="25"/>
  <c r="AI53" i="25"/>
  <c r="AI54" i="25"/>
  <c r="AI55" i="25"/>
  <c r="AI56" i="25"/>
  <c r="AI57" i="25"/>
  <c r="AI58" i="25"/>
  <c r="AI59" i="25"/>
  <c r="AI60" i="25"/>
  <c r="AI61" i="25"/>
  <c r="AI62" i="25"/>
  <c r="AI63" i="25"/>
  <c r="AI64" i="25"/>
  <c r="AI30" i="25"/>
  <c r="AI34" i="25"/>
  <c r="AI38" i="25"/>
  <c r="AI29" i="25"/>
  <c r="AI33" i="25"/>
  <c r="AI37" i="25"/>
  <c r="AI28" i="25"/>
  <c r="AI36" i="25"/>
  <c r="AI41" i="25"/>
  <c r="AI35" i="25"/>
  <c r="AI40" i="25"/>
  <c r="AI32" i="25"/>
  <c r="AI39" i="25"/>
  <c r="AI31" i="25"/>
  <c r="AI42" i="25"/>
  <c r="AA44" i="25"/>
  <c r="AA45" i="25"/>
  <c r="AA46" i="25"/>
  <c r="AA47" i="25"/>
  <c r="AA48" i="25"/>
  <c r="AA27" i="25"/>
  <c r="AA26" i="25"/>
  <c r="AA53" i="25"/>
  <c r="AA54" i="25"/>
  <c r="AA55" i="25"/>
  <c r="AA56" i="25"/>
  <c r="AA57" i="25"/>
  <c r="AA58" i="25"/>
  <c r="AA59" i="25"/>
  <c r="AA60" i="25"/>
  <c r="AA61" i="25"/>
  <c r="AA62" i="25"/>
  <c r="AA63" i="25"/>
  <c r="AA64" i="25"/>
  <c r="AA30" i="25"/>
  <c r="AA34" i="25"/>
  <c r="AA38" i="25"/>
  <c r="AA29" i="25"/>
  <c r="AA33" i="25"/>
  <c r="AA37" i="25"/>
  <c r="AA49" i="25"/>
  <c r="AA51" i="25"/>
  <c r="AA28" i="25"/>
  <c r="AA36" i="25"/>
  <c r="AA41" i="25"/>
  <c r="AA31" i="25"/>
  <c r="AA39" i="25"/>
  <c r="AA43" i="25"/>
  <c r="AA4" i="25" s="1"/>
  <c r="AA5" i="25" s="1"/>
  <c r="AA35" i="25"/>
  <c r="AA40" i="25"/>
  <c r="AA50" i="25"/>
  <c r="AA52" i="25"/>
  <c r="AA32" i="25"/>
  <c r="AA42" i="25"/>
  <c r="W44" i="25"/>
  <c r="W45" i="25"/>
  <c r="W46" i="25"/>
  <c r="W47" i="25"/>
  <c r="W48" i="25"/>
  <c r="W43" i="25"/>
  <c r="W4" i="25" s="1"/>
  <c r="W5" i="25" s="1"/>
  <c r="W27" i="25"/>
  <c r="W26" i="25"/>
  <c r="W30" i="25"/>
  <c r="W34" i="25"/>
  <c r="W38" i="25"/>
  <c r="W49" i="25"/>
  <c r="W50" i="25"/>
  <c r="W51" i="25"/>
  <c r="W52" i="25"/>
  <c r="W29" i="25"/>
  <c r="W33" i="25"/>
  <c r="W37" i="25"/>
  <c r="W53" i="25"/>
  <c r="W54" i="25"/>
  <c r="W55" i="25"/>
  <c r="W56" i="25"/>
  <c r="W57" i="25"/>
  <c r="W58" i="25"/>
  <c r="W59" i="25"/>
  <c r="W60" i="25"/>
  <c r="W61" i="25"/>
  <c r="W62" i="25"/>
  <c r="W63" i="25"/>
  <c r="W64" i="25"/>
  <c r="W32" i="25"/>
  <c r="W39" i="25"/>
  <c r="W41" i="25"/>
  <c r="W42" i="25"/>
  <c r="W31" i="25"/>
  <c r="W40" i="25"/>
  <c r="W28" i="25"/>
  <c r="W36" i="25"/>
  <c r="W35" i="25"/>
  <c r="Y87" i="25"/>
  <c r="V92" i="25"/>
  <c r="Z75" i="25"/>
  <c r="Z73" i="25"/>
  <c r="Z78" i="25"/>
  <c r="V82" i="25"/>
  <c r="V71" i="25"/>
  <c r="V76" i="25"/>
  <c r="V79" i="25"/>
  <c r="V104" i="25"/>
  <c r="V103" i="25"/>
  <c r="V98" i="25"/>
  <c r="Z82" i="25"/>
  <c r="Z84" i="25"/>
  <c r="Z72" i="25"/>
  <c r="Z79" i="25"/>
  <c r="AH74" i="25"/>
  <c r="AH69" i="25"/>
  <c r="AH71" i="25"/>
  <c r="AH76" i="25"/>
  <c r="AH91" i="25"/>
  <c r="AH6" i="25" s="1"/>
  <c r="AH82" i="25"/>
  <c r="AH98" i="25"/>
  <c r="V91" i="25"/>
  <c r="V6" i="25" s="1"/>
  <c r="AD75" i="25"/>
  <c r="AD76" i="25"/>
  <c r="AD79" i="25"/>
  <c r="AD103" i="25"/>
  <c r="AD98" i="25"/>
  <c r="AD80" i="25"/>
  <c r="Z106" i="25"/>
  <c r="AB2" i="25"/>
  <c r="AJ2" i="25"/>
  <c r="Z68" i="25"/>
  <c r="Z93" i="25"/>
  <c r="Z83" i="25"/>
  <c r="Z104" i="25"/>
  <c r="Z99" i="25"/>
  <c r="Z7" i="25" s="1"/>
  <c r="Z94" i="25"/>
  <c r="AH81" i="25"/>
  <c r="AH78" i="25"/>
  <c r="AH73" i="25"/>
  <c r="AH83" i="25"/>
  <c r="AH77" i="25"/>
  <c r="AH95" i="25"/>
  <c r="AH102" i="25"/>
  <c r="V73" i="25"/>
  <c r="V69" i="25"/>
  <c r="V81" i="25"/>
  <c r="V84" i="25"/>
  <c r="V87" i="25"/>
  <c r="V102" i="25"/>
  <c r="Y90" i="25"/>
  <c r="Y85" i="25"/>
  <c r="AD83" i="25"/>
  <c r="AD88" i="25"/>
  <c r="AD102" i="25"/>
  <c r="U90" i="25"/>
  <c r="U85" i="25"/>
  <c r="AF2" i="25"/>
  <c r="Z92" i="25"/>
  <c r="Z105" i="25"/>
  <c r="Z103" i="25"/>
  <c r="Z98" i="25"/>
  <c r="AH68" i="25"/>
  <c r="AH79" i="25"/>
  <c r="AH106" i="25"/>
  <c r="V68" i="25"/>
  <c r="V83" i="25"/>
  <c r="V106" i="25"/>
  <c r="AC90" i="25"/>
  <c r="AC85" i="25"/>
  <c r="AD89" i="25"/>
  <c r="AD68" i="25"/>
  <c r="AD82" i="25"/>
  <c r="AD106" i="25"/>
  <c r="U86" i="25"/>
  <c r="Z95" i="25"/>
  <c r="AD87" i="25"/>
  <c r="Z96" i="25"/>
  <c r="Z76" i="25"/>
  <c r="Z100" i="25"/>
  <c r="Z91" i="25"/>
  <c r="Z6" i="25" s="1"/>
  <c r="Z86" i="25"/>
  <c r="Z102" i="25"/>
  <c r="AH70" i="25"/>
  <c r="AH75" i="25"/>
  <c r="AH72" i="25"/>
  <c r="AH84" i="25"/>
  <c r="AH105" i="25"/>
  <c r="AH103" i="25"/>
  <c r="AH94" i="25"/>
  <c r="V80" i="25"/>
  <c r="V78" i="25"/>
  <c r="V72" i="25"/>
  <c r="V101" i="25"/>
  <c r="V97" i="25"/>
  <c r="V99" i="25"/>
  <c r="V7" i="25" s="1"/>
  <c r="V94" i="25"/>
  <c r="AC86" i="25"/>
  <c r="Y88" i="25"/>
  <c r="AD72" i="25"/>
  <c r="AD84" i="25"/>
  <c r="AD99" i="25"/>
  <c r="AD7" i="25" s="1"/>
  <c r="AD94" i="25"/>
  <c r="Y89" i="25"/>
  <c r="AE82" i="25" l="1"/>
  <c r="AI71" i="25"/>
  <c r="AE92" i="25"/>
  <c r="AD8" i="25"/>
  <c r="AE93" i="25"/>
  <c r="AE81" i="25"/>
  <c r="AH8" i="25"/>
  <c r="AE102" i="25"/>
  <c r="V8" i="25"/>
  <c r="Z8" i="25"/>
  <c r="AE77" i="25"/>
  <c r="AF44" i="25"/>
  <c r="AF45" i="25"/>
  <c r="AF46" i="25"/>
  <c r="AF47" i="25"/>
  <c r="AF48" i="25"/>
  <c r="AF43" i="25"/>
  <c r="AF4" i="25" s="1"/>
  <c r="AF5" i="25" s="1"/>
  <c r="AF49" i="25"/>
  <c r="AF50" i="25"/>
  <c r="AF51" i="25"/>
  <c r="AF52" i="25"/>
  <c r="AF26" i="25"/>
  <c r="AF31" i="25"/>
  <c r="AF35" i="25"/>
  <c r="AF27" i="25"/>
  <c r="AF30" i="25"/>
  <c r="AF34" i="25"/>
  <c r="AF38" i="25"/>
  <c r="AF33" i="25"/>
  <c r="AF42" i="25"/>
  <c r="AF53" i="25"/>
  <c r="AF54" i="25"/>
  <c r="AF55" i="25"/>
  <c r="AF56" i="25"/>
  <c r="AF57" i="25"/>
  <c r="AF58" i="25"/>
  <c r="AF59" i="25"/>
  <c r="AF60" i="25"/>
  <c r="AF61" i="25"/>
  <c r="AF62" i="25"/>
  <c r="AF63" i="25"/>
  <c r="AF64" i="25"/>
  <c r="AF36" i="25"/>
  <c r="AF32" i="25"/>
  <c r="AF41" i="25"/>
  <c r="AF29" i="25"/>
  <c r="AF37" i="25"/>
  <c r="AF40" i="25"/>
  <c r="AF28" i="25"/>
  <c r="AF39" i="25"/>
  <c r="AJ48" i="25"/>
  <c r="AJ49" i="25"/>
  <c r="AJ50" i="25"/>
  <c r="AJ51" i="25"/>
  <c r="AJ52" i="25"/>
  <c r="AJ43" i="25"/>
  <c r="AJ4" i="25" s="1"/>
  <c r="AJ5" i="25" s="1"/>
  <c r="AJ27" i="25"/>
  <c r="AJ31" i="25"/>
  <c r="AJ35" i="25"/>
  <c r="AJ45" i="25"/>
  <c r="AJ47" i="25"/>
  <c r="AJ53" i="25"/>
  <c r="AJ54" i="25"/>
  <c r="AJ55" i="25"/>
  <c r="AJ56" i="25"/>
  <c r="AJ57" i="25"/>
  <c r="AJ58" i="25"/>
  <c r="AJ59" i="25"/>
  <c r="AJ60" i="25"/>
  <c r="AJ61" i="25"/>
  <c r="AJ62" i="25"/>
  <c r="AJ63" i="25"/>
  <c r="AJ64" i="25"/>
  <c r="AJ30" i="25"/>
  <c r="AJ34" i="25"/>
  <c r="AJ38" i="25"/>
  <c r="AJ26" i="25"/>
  <c r="AJ29" i="25"/>
  <c r="AJ37" i="25"/>
  <c r="AJ42" i="25"/>
  <c r="AJ39" i="25"/>
  <c r="AJ44" i="25"/>
  <c r="AJ28" i="25"/>
  <c r="AJ36" i="25"/>
  <c r="AJ41" i="25"/>
  <c r="AJ33" i="25"/>
  <c r="AJ40" i="25"/>
  <c r="AJ46" i="25"/>
  <c r="AJ32" i="25"/>
  <c r="AE72" i="25"/>
  <c r="AB43" i="25"/>
  <c r="AB4" i="25" s="1"/>
  <c r="AB5" i="25" s="1"/>
  <c r="AB44" i="25"/>
  <c r="AB45" i="25"/>
  <c r="AB46" i="25"/>
  <c r="AB47" i="25"/>
  <c r="AB48" i="25"/>
  <c r="AB31" i="25"/>
  <c r="AB35" i="25"/>
  <c r="AB39" i="25"/>
  <c r="AB53" i="25"/>
  <c r="AB54" i="25"/>
  <c r="AB55" i="25"/>
  <c r="AB56" i="25"/>
  <c r="AB57" i="25"/>
  <c r="AB58" i="25"/>
  <c r="AB59" i="25"/>
  <c r="AB60" i="25"/>
  <c r="AB61" i="25"/>
  <c r="AB62" i="25"/>
  <c r="AB63" i="25"/>
  <c r="AB64" i="25"/>
  <c r="AB30" i="25"/>
  <c r="AB34" i="25"/>
  <c r="AB38" i="25"/>
  <c r="AB27" i="25"/>
  <c r="AB29" i="25"/>
  <c r="AB37" i="25"/>
  <c r="AB42" i="25"/>
  <c r="AB52" i="25"/>
  <c r="AB32" i="25"/>
  <c r="AB49" i="25"/>
  <c r="AB51" i="25"/>
  <c r="AB28" i="25"/>
  <c r="AB36" i="25"/>
  <c r="AB41" i="25"/>
  <c r="AB26" i="25"/>
  <c r="AB33" i="25"/>
  <c r="AB40" i="25"/>
  <c r="AB50" i="25"/>
  <c r="AA97" i="25"/>
  <c r="AA93" i="25"/>
  <c r="AE94" i="25"/>
  <c r="AM97" i="25"/>
  <c r="AE97" i="25"/>
  <c r="AE105" i="25"/>
  <c r="AM94" i="25"/>
  <c r="AE79" i="25"/>
  <c r="AD86" i="25"/>
  <c r="AI75" i="25"/>
  <c r="AI76" i="25"/>
  <c r="AI82" i="25"/>
  <c r="AI70" i="25"/>
  <c r="W71" i="25"/>
  <c r="W76" i="25"/>
  <c r="W72" i="25"/>
  <c r="W77" i="25"/>
  <c r="AM102" i="25"/>
  <c r="AM92" i="25"/>
  <c r="AM99" i="25"/>
  <c r="AM7" i="25" s="1"/>
  <c r="AA98" i="25"/>
  <c r="AA104" i="25"/>
  <c r="AA95" i="25"/>
  <c r="AE84" i="25"/>
  <c r="AE76" i="25"/>
  <c r="AE80" i="25"/>
  <c r="AE83" i="25"/>
  <c r="AE99" i="25"/>
  <c r="AE7" i="25" s="1"/>
  <c r="AI81" i="25"/>
  <c r="AI79" i="25"/>
  <c r="AI93" i="25"/>
  <c r="AI69" i="25"/>
  <c r="AI101" i="25"/>
  <c r="AI97" i="25"/>
  <c r="AI106" i="25"/>
  <c r="AI100" i="25"/>
  <c r="AI91" i="25"/>
  <c r="AI6" i="25" s="1"/>
  <c r="AA68" i="25"/>
  <c r="AA79" i="25"/>
  <c r="AA73" i="25"/>
  <c r="V85" i="25"/>
  <c r="V90" i="25"/>
  <c r="AH85" i="25"/>
  <c r="AH90" i="25"/>
  <c r="AM68" i="25"/>
  <c r="AM73" i="25"/>
  <c r="AM84" i="25"/>
  <c r="V89" i="25"/>
  <c r="AH87" i="25"/>
  <c r="AH89" i="25"/>
  <c r="AA72" i="25"/>
  <c r="AK2" i="25"/>
  <c r="AA101" i="25"/>
  <c r="AA81" i="25"/>
  <c r="AA94" i="25"/>
  <c r="AA102" i="25"/>
  <c r="AA92" i="25"/>
  <c r="AA83" i="25"/>
  <c r="AA99" i="25"/>
  <c r="AA7" i="25" s="1"/>
  <c r="V86" i="25"/>
  <c r="AH86" i="25"/>
  <c r="AE71" i="25"/>
  <c r="AE70" i="25"/>
  <c r="AE69" i="25"/>
  <c r="AE101" i="25"/>
  <c r="AE96" i="25"/>
  <c r="AE103" i="25"/>
  <c r="AI84" i="25"/>
  <c r="AI74" i="25"/>
  <c r="AI72" i="25"/>
  <c r="AI73" i="25"/>
  <c r="AI80" i="25"/>
  <c r="AI98" i="25"/>
  <c r="AI104" i="25"/>
  <c r="AI95" i="25"/>
  <c r="W75" i="25"/>
  <c r="W70" i="25"/>
  <c r="W81" i="25"/>
  <c r="W79" i="25"/>
  <c r="W98" i="25"/>
  <c r="W93" i="25"/>
  <c r="W104" i="25"/>
  <c r="W95" i="25"/>
  <c r="AM72" i="25"/>
  <c r="AM75" i="25"/>
  <c r="AM77" i="25"/>
  <c r="AM82" i="25"/>
  <c r="AM86" i="25"/>
  <c r="AM105" i="25"/>
  <c r="AM96" i="25"/>
  <c r="AM103" i="25"/>
  <c r="AA89" i="25"/>
  <c r="V88" i="25"/>
  <c r="W87" i="25"/>
  <c r="W91" i="25"/>
  <c r="W6" i="25" s="1"/>
  <c r="AM74" i="25"/>
  <c r="AM80" i="25"/>
  <c r="AM83" i="25"/>
  <c r="AA76" i="25"/>
  <c r="AA71" i="25"/>
  <c r="AA74" i="25"/>
  <c r="AA70" i="25"/>
  <c r="AA80" i="25"/>
  <c r="AA105" i="25"/>
  <c r="AA96" i="25"/>
  <c r="AA103" i="25"/>
  <c r="AE75" i="25"/>
  <c r="AE74" i="25"/>
  <c r="AE73" i="25"/>
  <c r="AE98" i="25"/>
  <c r="AE106" i="25"/>
  <c r="AE100" i="25"/>
  <c r="AE91" i="25"/>
  <c r="AE6" i="25" s="1"/>
  <c r="AI68" i="25"/>
  <c r="AI78" i="25"/>
  <c r="AI77" i="25"/>
  <c r="AI89" i="25"/>
  <c r="AI94" i="25"/>
  <c r="AI102" i="25"/>
  <c r="AI92" i="25"/>
  <c r="AI83" i="25"/>
  <c r="AI99" i="25"/>
  <c r="AI7" i="25" s="1"/>
  <c r="W97" i="25"/>
  <c r="W78" i="25"/>
  <c r="W74" i="25"/>
  <c r="W69" i="25"/>
  <c r="W94" i="25"/>
  <c r="W102" i="25"/>
  <c r="W101" i="25"/>
  <c r="W92" i="25"/>
  <c r="W83" i="25"/>
  <c r="W99" i="25"/>
  <c r="W7" i="25" s="1"/>
  <c r="AM76" i="25"/>
  <c r="AM78" i="25"/>
  <c r="AM81" i="25"/>
  <c r="AM79" i="25"/>
  <c r="AM93" i="25"/>
  <c r="AM106" i="25"/>
  <c r="AM100" i="25"/>
  <c r="AM91" i="25"/>
  <c r="AM6" i="25" s="1"/>
  <c r="AA82" i="25"/>
  <c r="AE86" i="25"/>
  <c r="W106" i="25"/>
  <c r="W100" i="25"/>
  <c r="AM71" i="25"/>
  <c r="AH88" i="25"/>
  <c r="Z85" i="25"/>
  <c r="Z90" i="25"/>
  <c r="Z89" i="25"/>
  <c r="Z88" i="25"/>
  <c r="AA78" i="25"/>
  <c r="AA75" i="25"/>
  <c r="AA77" i="25"/>
  <c r="AA69" i="25"/>
  <c r="AA84" i="25"/>
  <c r="AA106" i="25"/>
  <c r="AA100" i="25"/>
  <c r="AA91" i="25"/>
  <c r="AA6" i="25" s="1"/>
  <c r="AD90" i="25"/>
  <c r="AD85" i="25"/>
  <c r="AE68" i="25"/>
  <c r="AE78" i="25"/>
  <c r="AE88" i="25"/>
  <c r="AE104" i="25"/>
  <c r="AE95" i="25"/>
  <c r="AI105" i="25"/>
  <c r="AI96" i="25"/>
  <c r="AI103" i="25"/>
  <c r="AG2" i="25"/>
  <c r="W68" i="25"/>
  <c r="W82" i="25"/>
  <c r="W73" i="25"/>
  <c r="W80" i="25"/>
  <c r="W84" i="25"/>
  <c r="W105" i="25"/>
  <c r="W96" i="25"/>
  <c r="W103" i="25"/>
  <c r="AM70" i="25"/>
  <c r="AM69" i="25"/>
  <c r="AM98" i="25"/>
  <c r="AM101" i="25"/>
  <c r="AM88" i="25"/>
  <c r="AM104" i="25"/>
  <c r="AM95" i="25"/>
  <c r="Z87" i="25"/>
  <c r="K15" i="25" l="1"/>
  <c r="K17" i="25"/>
  <c r="AF102" i="25"/>
  <c r="AF91" i="25"/>
  <c r="AF6" i="25" s="1"/>
  <c r="AF94" i="25"/>
  <c r="AM8" i="25"/>
  <c r="AK43" i="25"/>
  <c r="AK4" i="25" s="1"/>
  <c r="AK5" i="25" s="1"/>
  <c r="AK44" i="25"/>
  <c r="AK45" i="25"/>
  <c r="AK46" i="25"/>
  <c r="AK47" i="25"/>
  <c r="AK48" i="25"/>
  <c r="AK49" i="25"/>
  <c r="AK50" i="25"/>
  <c r="AK51" i="25"/>
  <c r="AK52" i="25"/>
  <c r="AK53" i="25"/>
  <c r="AK54" i="25"/>
  <c r="AK55" i="25"/>
  <c r="AK56" i="25"/>
  <c r="AK57" i="25"/>
  <c r="AK58" i="25"/>
  <c r="AK59" i="25"/>
  <c r="AK60" i="25"/>
  <c r="AK61" i="25"/>
  <c r="AK62" i="25"/>
  <c r="AK63" i="25"/>
  <c r="AK64" i="25"/>
  <c r="AK28" i="25"/>
  <c r="AK32" i="25"/>
  <c r="AK36" i="25"/>
  <c r="AK27" i="25"/>
  <c r="AK31" i="25"/>
  <c r="AK35" i="25"/>
  <c r="AK30" i="25"/>
  <c r="AK38" i="25"/>
  <c r="AK39" i="25"/>
  <c r="AK41" i="25"/>
  <c r="AK40" i="25"/>
  <c r="AK26" i="25"/>
  <c r="AK29" i="25"/>
  <c r="AK37" i="25"/>
  <c r="AK42" i="25"/>
  <c r="AK34" i="25"/>
  <c r="AK33" i="25"/>
  <c r="W8" i="25"/>
  <c r="AA8" i="25"/>
  <c r="AG43" i="25"/>
  <c r="AG4" i="25" s="1"/>
  <c r="AG5" i="25" s="1"/>
  <c r="AG49" i="25"/>
  <c r="AG50" i="25"/>
  <c r="AG51" i="25"/>
  <c r="AG52" i="25"/>
  <c r="AG44" i="25"/>
  <c r="AG45" i="25"/>
  <c r="AG46" i="25"/>
  <c r="AG47" i="25"/>
  <c r="AG53" i="25"/>
  <c r="AG54" i="25"/>
  <c r="AG55" i="25"/>
  <c r="AG56" i="25"/>
  <c r="AG57" i="25"/>
  <c r="AG58" i="25"/>
  <c r="AG59" i="25"/>
  <c r="AG60" i="25"/>
  <c r="AG61" i="25"/>
  <c r="AG62" i="25"/>
  <c r="AG63" i="25"/>
  <c r="AG64" i="25"/>
  <c r="AG28" i="25"/>
  <c r="AG32" i="25"/>
  <c r="AG36" i="25"/>
  <c r="AG26" i="25"/>
  <c r="AG31" i="25"/>
  <c r="AG35" i="25"/>
  <c r="AG48" i="25"/>
  <c r="AG34" i="25"/>
  <c r="AG39" i="25"/>
  <c r="AG37" i="25"/>
  <c r="AG33" i="25"/>
  <c r="AG42" i="25"/>
  <c r="AG27" i="25"/>
  <c r="AG30" i="25"/>
  <c r="AG38" i="25"/>
  <c r="AG41" i="25"/>
  <c r="AG29" i="25"/>
  <c r="AG40" i="25"/>
  <c r="AE8" i="25"/>
  <c r="AI8" i="25"/>
  <c r="AM89" i="25"/>
  <c r="AM87" i="25"/>
  <c r="AF98" i="25"/>
  <c r="AF95" i="25"/>
  <c r="AF99" i="25"/>
  <c r="AF7" i="25" s="1"/>
  <c r="AJ105" i="25"/>
  <c r="AJ96" i="25"/>
  <c r="AF72" i="25"/>
  <c r="AF69" i="25"/>
  <c r="AF70" i="25"/>
  <c r="AF77" i="25"/>
  <c r="AF93" i="25"/>
  <c r="AF84" i="25"/>
  <c r="AF100" i="25"/>
  <c r="AB72" i="25"/>
  <c r="AB83" i="25"/>
  <c r="AB71" i="25"/>
  <c r="AB79" i="25"/>
  <c r="K18" i="25"/>
  <c r="AF103" i="25"/>
  <c r="AB99" i="25"/>
  <c r="AB7" i="25" s="1"/>
  <c r="AB92" i="25"/>
  <c r="AI85" i="25"/>
  <c r="AI90" i="25"/>
  <c r="W85" i="25"/>
  <c r="W90" i="25"/>
  <c r="AJ69" i="25"/>
  <c r="W89" i="25"/>
  <c r="AB69" i="25"/>
  <c r="AB76" i="25"/>
  <c r="AB95" i="25"/>
  <c r="AB75" i="25"/>
  <c r="AL2" i="25"/>
  <c r="AB77" i="25"/>
  <c r="AB89" i="25"/>
  <c r="AB105" i="25"/>
  <c r="AB96" i="25"/>
  <c r="AI87" i="25"/>
  <c r="AE85" i="25"/>
  <c r="AE90" i="25"/>
  <c r="K13" i="25"/>
  <c r="K14" i="25"/>
  <c r="AI86" i="25"/>
  <c r="W86" i="25"/>
  <c r="AJ73" i="25"/>
  <c r="AJ72" i="25"/>
  <c r="AJ71" i="25"/>
  <c r="AJ70" i="25"/>
  <c r="AJ82" i="25"/>
  <c r="AJ83" i="25"/>
  <c r="AJ94" i="25"/>
  <c r="AJ93" i="25"/>
  <c r="AJ84" i="25"/>
  <c r="AJ100" i="25"/>
  <c r="AM85" i="25"/>
  <c r="AM90" i="25"/>
  <c r="W88" i="25"/>
  <c r="AF76" i="25"/>
  <c r="AF75" i="25"/>
  <c r="AF78" i="25"/>
  <c r="AF74" i="25"/>
  <c r="AF81" i="25"/>
  <c r="AF83" i="25"/>
  <c r="AF97" i="25"/>
  <c r="AF104" i="25"/>
  <c r="AB101" i="25"/>
  <c r="AJ86" i="25"/>
  <c r="AA85" i="25"/>
  <c r="AA90" i="25"/>
  <c r="AB73" i="25"/>
  <c r="AB78" i="25"/>
  <c r="AB98" i="25"/>
  <c r="AB82" i="25"/>
  <c r="AB70" i="25"/>
  <c r="AB81" i="25"/>
  <c r="AB94" i="25"/>
  <c r="AB93" i="25"/>
  <c r="AB84" i="25"/>
  <c r="AB100" i="25"/>
  <c r="K16" i="25"/>
  <c r="AA87" i="25"/>
  <c r="AJ76" i="25"/>
  <c r="AJ75" i="25"/>
  <c r="AJ74" i="25"/>
  <c r="AJ95" i="25"/>
  <c r="AJ91" i="25"/>
  <c r="AJ6" i="25" s="1"/>
  <c r="AJ102" i="25"/>
  <c r="AJ97" i="25"/>
  <c r="AJ104" i="25"/>
  <c r="AF82" i="25"/>
  <c r="AF79" i="25"/>
  <c r="AF80" i="25"/>
  <c r="AF87" i="25"/>
  <c r="AF106" i="25"/>
  <c r="AF101" i="25"/>
  <c r="AF92" i="25"/>
  <c r="AB106" i="25"/>
  <c r="AJ68" i="25"/>
  <c r="AJ80" i="25"/>
  <c r="AJ81" i="25"/>
  <c r="AB68" i="25"/>
  <c r="AB80" i="25"/>
  <c r="AB103" i="25"/>
  <c r="AB87" i="25"/>
  <c r="AB74" i="25"/>
  <c r="AB91" i="25"/>
  <c r="AB6" i="25" s="1"/>
  <c r="AB102" i="25"/>
  <c r="AB97" i="25"/>
  <c r="AB88" i="25"/>
  <c r="AB104" i="25"/>
  <c r="AA88" i="25"/>
  <c r="AJ106" i="25"/>
  <c r="AJ79" i="25"/>
  <c r="AJ98" i="25"/>
  <c r="AJ78" i="25"/>
  <c r="AJ77" i="25"/>
  <c r="AJ99" i="25"/>
  <c r="AJ7" i="25" s="1"/>
  <c r="AJ103" i="25"/>
  <c r="AJ101" i="25"/>
  <c r="AJ92" i="25"/>
  <c r="AA86" i="25"/>
  <c r="AI88" i="25"/>
  <c r="AE87" i="25"/>
  <c r="AE89" i="25"/>
  <c r="AF68" i="25"/>
  <c r="AF73" i="25"/>
  <c r="AF71" i="25"/>
  <c r="AF105" i="25"/>
  <c r="AF96" i="25"/>
  <c r="AF8" i="25" l="1"/>
  <c r="AK103" i="25"/>
  <c r="AK91" i="25"/>
  <c r="AK6" i="25" s="1"/>
  <c r="AG91" i="25"/>
  <c r="AG6" i="25" s="1"/>
  <c r="AG100" i="25"/>
  <c r="AG99" i="25"/>
  <c r="AG7" i="25" s="1"/>
  <c r="AG94" i="25"/>
  <c r="K19" i="25"/>
  <c r="AG104" i="25"/>
  <c r="AG96" i="25"/>
  <c r="AG92" i="25"/>
  <c r="AB8" i="25"/>
  <c r="AJ8" i="25"/>
  <c r="AL44" i="25"/>
  <c r="AL45" i="25"/>
  <c r="AL46" i="25"/>
  <c r="AL47" i="25"/>
  <c r="AL26" i="25"/>
  <c r="AL48" i="25"/>
  <c r="AL53" i="25"/>
  <c r="AL54" i="25"/>
  <c r="AL55" i="25"/>
  <c r="AL56" i="25"/>
  <c r="AL57" i="25"/>
  <c r="AL58" i="25"/>
  <c r="AL59" i="25"/>
  <c r="AL60" i="25"/>
  <c r="AL61" i="25"/>
  <c r="AL62" i="25"/>
  <c r="AL63" i="25"/>
  <c r="AL64" i="25"/>
  <c r="AL29" i="25"/>
  <c r="AL33" i="25"/>
  <c r="AL37" i="25"/>
  <c r="AL43" i="25"/>
  <c r="AL4" i="25" s="1"/>
  <c r="AL5" i="25" s="1"/>
  <c r="AL28" i="25"/>
  <c r="AL32" i="25"/>
  <c r="AL36" i="25"/>
  <c r="AL50" i="25"/>
  <c r="AL52" i="25"/>
  <c r="AL27" i="25"/>
  <c r="AL31" i="25"/>
  <c r="AL40" i="25"/>
  <c r="AL42" i="25"/>
  <c r="AL41" i="25"/>
  <c r="AL30" i="25"/>
  <c r="AL38" i="25"/>
  <c r="AL39" i="25"/>
  <c r="AL49" i="25"/>
  <c r="AL51" i="25"/>
  <c r="AL35" i="25"/>
  <c r="AL34" i="25"/>
  <c r="AK99" i="25"/>
  <c r="AK7" i="25" s="1"/>
  <c r="AK100" i="25"/>
  <c r="AJ88" i="25"/>
  <c r="AK95" i="25"/>
  <c r="AK92" i="25"/>
  <c r="AK96" i="25"/>
  <c r="AK104" i="25"/>
  <c r="AJ89" i="25"/>
  <c r="AG103" i="25"/>
  <c r="AG102" i="25"/>
  <c r="AG97" i="25"/>
  <c r="AJ87" i="25"/>
  <c r="AK98" i="25"/>
  <c r="AK93" i="25"/>
  <c r="AF89" i="25"/>
  <c r="AF86" i="25"/>
  <c r="AK102" i="25"/>
  <c r="AK77" i="25"/>
  <c r="AG77" i="25"/>
  <c r="AK76" i="25"/>
  <c r="AK78" i="25"/>
  <c r="AK83" i="25"/>
  <c r="AK97" i="25"/>
  <c r="AB85" i="25"/>
  <c r="AB90" i="25"/>
  <c r="AG72" i="25"/>
  <c r="AG79" i="25"/>
  <c r="AG78" i="25"/>
  <c r="AG106" i="25"/>
  <c r="AG101" i="25"/>
  <c r="AK80" i="25"/>
  <c r="AK84" i="25"/>
  <c r="AG80" i="25"/>
  <c r="AG75" i="25"/>
  <c r="AK70" i="25"/>
  <c r="AK69" i="25"/>
  <c r="AK79" i="25"/>
  <c r="AK72" i="25"/>
  <c r="AK87" i="25"/>
  <c r="AK106" i="25"/>
  <c r="AK101" i="25"/>
  <c r="AB86" i="25"/>
  <c r="AG69" i="25"/>
  <c r="AG74" i="25"/>
  <c r="AG70" i="25"/>
  <c r="AG81" i="25"/>
  <c r="AG82" i="25"/>
  <c r="AG87" i="25"/>
  <c r="AG105" i="25"/>
  <c r="AK68" i="25"/>
  <c r="AK75" i="25"/>
  <c r="AG68" i="25"/>
  <c r="AF85" i="25"/>
  <c r="AF90" i="25"/>
  <c r="AK74" i="25"/>
  <c r="AK73" i="25"/>
  <c r="AK82" i="25"/>
  <c r="AK81" i="25"/>
  <c r="AK71" i="25"/>
  <c r="AK88" i="25"/>
  <c r="AK94" i="25"/>
  <c r="AK89" i="25"/>
  <c r="AK105" i="25"/>
  <c r="AJ85" i="25"/>
  <c r="AJ90" i="25"/>
  <c r="AF88" i="25"/>
  <c r="AG73" i="25"/>
  <c r="AG76" i="25"/>
  <c r="AG71" i="25"/>
  <c r="AG83" i="25"/>
  <c r="AG84" i="25"/>
  <c r="AG95" i="25"/>
  <c r="AG98" i="25"/>
  <c r="AG93" i="25"/>
  <c r="AK8" i="25" l="1"/>
  <c r="AG8" i="25"/>
  <c r="AL80" i="25"/>
  <c r="AL93" i="25"/>
  <c r="AL105" i="25"/>
  <c r="AL104" i="25"/>
  <c r="AL74" i="25"/>
  <c r="AL83" i="25"/>
  <c r="AL75" i="25"/>
  <c r="AL71" i="25"/>
  <c r="AL95" i="25"/>
  <c r="AL77" i="25"/>
  <c r="AG89" i="25"/>
  <c r="AL100" i="25"/>
  <c r="AL96" i="25"/>
  <c r="AL91" i="25"/>
  <c r="AL6" i="25" s="1"/>
  <c r="AL92" i="25"/>
  <c r="AL101" i="25"/>
  <c r="AL97" i="25"/>
  <c r="AL99" i="25"/>
  <c r="AL7" i="25" s="1"/>
  <c r="AL73" i="25"/>
  <c r="AL69" i="25"/>
  <c r="AL81" i="25"/>
  <c r="AL84" i="25"/>
  <c r="AL82" i="25"/>
  <c r="AL98" i="25"/>
  <c r="AG90" i="25"/>
  <c r="AG85" i="25"/>
  <c r="AL68" i="25"/>
  <c r="AL102" i="25"/>
  <c r="AK90" i="25"/>
  <c r="AK85" i="25"/>
  <c r="AG88" i="25"/>
  <c r="AG86" i="25"/>
  <c r="AL72" i="25"/>
  <c r="AL106" i="25"/>
  <c r="AK86" i="25"/>
  <c r="AL70" i="25"/>
  <c r="AL78" i="25"/>
  <c r="AL76" i="25"/>
  <c r="AL79" i="25"/>
  <c r="AL103" i="25"/>
  <c r="AL94" i="25"/>
  <c r="AL8" i="25" l="1"/>
  <c r="AL85" i="25"/>
  <c r="AL90" i="25"/>
  <c r="AL86" i="25"/>
  <c r="AL88" i="25"/>
  <c r="AL87" i="25"/>
  <c r="AL89" i="25"/>
  <c r="E2" i="14" l="1"/>
  <c r="F2" i="14" s="1"/>
  <c r="G2" i="14" s="1"/>
  <c r="H2" i="14" l="1"/>
  <c r="G11" i="14"/>
  <c r="G7" i="14"/>
  <c r="G10" i="14"/>
  <c r="G6" i="14"/>
  <c r="G9" i="14"/>
  <c r="G5" i="14"/>
  <c r="G8" i="14"/>
  <c r="G15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E11" i="13"/>
  <c r="E15" i="13"/>
  <c r="E20" i="13"/>
  <c r="E24" i="13"/>
  <c r="E12" i="13"/>
  <c r="E16" i="13"/>
  <c r="E21" i="13"/>
  <c r="E25" i="13"/>
  <c r="E8" i="13"/>
  <c r="E13" i="13"/>
  <c r="E17" i="13"/>
  <c r="E22" i="13"/>
  <c r="E26" i="13"/>
  <c r="E9" i="13"/>
  <c r="E14" i="13"/>
  <c r="E18" i="13"/>
  <c r="E23" i="13"/>
  <c r="F5" i="13"/>
  <c r="E5" i="14"/>
  <c r="E4" i="14"/>
  <c r="E33" i="13" l="1"/>
  <c r="G5" i="13"/>
  <c r="G44" i="13" s="1"/>
  <c r="K14" i="16"/>
  <c r="F9" i="31" s="1"/>
  <c r="G19" i="14"/>
  <c r="G21" i="14"/>
  <c r="G16" i="14"/>
  <c r="G18" i="14"/>
  <c r="G20" i="14"/>
  <c r="G22" i="14"/>
  <c r="G17" i="14"/>
  <c r="I2" i="14"/>
  <c r="H15" i="14"/>
  <c r="H8" i="14"/>
  <c r="H7" i="14"/>
  <c r="H11" i="14"/>
  <c r="H6" i="14"/>
  <c r="H10" i="14"/>
  <c r="H5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J14" i="16"/>
  <c r="H17" i="16"/>
  <c r="H14" i="16"/>
  <c r="I14" i="16"/>
  <c r="D9" i="31" s="1"/>
  <c r="K13" i="16"/>
  <c r="I17" i="16"/>
  <c r="J13" i="16"/>
  <c r="J15" i="16"/>
  <c r="K19" i="16"/>
  <c r="H19" i="16"/>
  <c r="E7" i="13"/>
  <c r="E19" i="13"/>
  <c r="E10" i="13"/>
  <c r="E16" i="14"/>
  <c r="E15" i="14"/>
  <c r="H13" i="16"/>
  <c r="K15" i="16"/>
  <c r="J19" i="16"/>
  <c r="H15" i="16"/>
  <c r="I19" i="16"/>
  <c r="J17" i="16"/>
  <c r="K18" i="16"/>
  <c r="I13" i="16"/>
  <c r="I12" i="16"/>
  <c r="D7" i="31" s="1"/>
  <c r="J12" i="16"/>
  <c r="K17" i="16"/>
  <c r="I18" i="16"/>
  <c r="F20" i="13"/>
  <c r="F11" i="13"/>
  <c r="H12" i="16"/>
  <c r="J18" i="16"/>
  <c r="F26" i="13"/>
  <c r="F25" i="13"/>
  <c r="F23" i="13"/>
  <c r="K12" i="16"/>
  <c r="F7" i="31" s="1"/>
  <c r="F6" i="31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G15" i="13" l="1"/>
  <c r="G39" i="13"/>
  <c r="G17" i="13"/>
  <c r="G16" i="13"/>
  <c r="G48" i="13"/>
  <c r="G14" i="13"/>
  <c r="G51" i="13"/>
  <c r="G24" i="13"/>
  <c r="G11" i="13"/>
  <c r="G47" i="13"/>
  <c r="G13" i="13"/>
  <c r="G12" i="13"/>
  <c r="G23" i="13"/>
  <c r="G9" i="13"/>
  <c r="G35" i="13"/>
  <c r="G26" i="13"/>
  <c r="G41" i="13"/>
  <c r="G22" i="13"/>
  <c r="G8" i="13"/>
  <c r="G49" i="13"/>
  <c r="G34" i="13"/>
  <c r="H5" i="13"/>
  <c r="H37" i="13" s="1"/>
  <c r="G25" i="13"/>
  <c r="G46" i="13"/>
  <c r="G21" i="13"/>
  <c r="G20" i="13"/>
  <c r="G43" i="13"/>
  <c r="G18" i="13"/>
  <c r="G38" i="13"/>
  <c r="G52" i="13"/>
  <c r="G50" i="13"/>
  <c r="G40" i="13"/>
  <c r="G37" i="13"/>
  <c r="G42" i="13"/>
  <c r="F14" i="31"/>
  <c r="H17" i="14"/>
  <c r="H16" i="14"/>
  <c r="H18" i="14"/>
  <c r="H21" i="14"/>
  <c r="H19" i="14"/>
  <c r="H20" i="14"/>
  <c r="H22" i="14"/>
  <c r="J2" i="14"/>
  <c r="I5" i="14"/>
  <c r="I9" i="14"/>
  <c r="I15" i="14"/>
  <c r="I8" i="14"/>
  <c r="I7" i="14"/>
  <c r="I11" i="14"/>
  <c r="I6" i="14"/>
  <c r="I10" i="14"/>
  <c r="H50" i="13"/>
  <c r="H35" i="13"/>
  <c r="H25" i="13"/>
  <c r="H11" i="13"/>
  <c r="H15" i="13"/>
  <c r="D6" i="31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G7" i="13" l="1"/>
  <c r="G45" i="13"/>
  <c r="G33" i="13"/>
  <c r="G10" i="13"/>
  <c r="G19" i="13"/>
  <c r="H40" i="13"/>
  <c r="H43" i="13"/>
  <c r="H52" i="13"/>
  <c r="H24" i="13"/>
  <c r="H34" i="13"/>
  <c r="H33" i="13" s="1"/>
  <c r="H41" i="13"/>
  <c r="H22" i="13"/>
  <c r="H38" i="13"/>
  <c r="H42" i="13"/>
  <c r="H20" i="13"/>
  <c r="H44" i="13"/>
  <c r="H46" i="13"/>
  <c r="H13" i="13"/>
  <c r="H9" i="13"/>
  <c r="H47" i="13"/>
  <c r="H21" i="13"/>
  <c r="H17" i="13"/>
  <c r="H26" i="13"/>
  <c r="H8" i="13"/>
  <c r="H51" i="13"/>
  <c r="H14" i="13"/>
  <c r="H16" i="13"/>
  <c r="H23" i="13"/>
  <c r="H39" i="13"/>
  <c r="H48" i="13"/>
  <c r="I5" i="13"/>
  <c r="I42" i="13" s="1"/>
  <c r="H12" i="13"/>
  <c r="H18" i="13"/>
  <c r="H49" i="13"/>
  <c r="G36" i="13"/>
  <c r="I17" i="14"/>
  <c r="I22" i="14"/>
  <c r="I20" i="14"/>
  <c r="I18" i="14"/>
  <c r="I16" i="14"/>
  <c r="I21" i="14"/>
  <c r="I19" i="14"/>
  <c r="J5" i="13"/>
  <c r="I51" i="13"/>
  <c r="I47" i="13"/>
  <c r="I38" i="13"/>
  <c r="I49" i="13"/>
  <c r="I52" i="13"/>
  <c r="I48" i="13"/>
  <c r="I43" i="13"/>
  <c r="I39" i="13"/>
  <c r="I34" i="13"/>
  <c r="I44" i="13"/>
  <c r="I41" i="13"/>
  <c r="I37" i="13"/>
  <c r="I46" i="13"/>
  <c r="I50" i="13"/>
  <c r="I40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K2" i="14"/>
  <c r="J6" i="14"/>
  <c r="J10" i="14"/>
  <c r="J5" i="14"/>
  <c r="J9" i="14"/>
  <c r="J15" i="14"/>
  <c r="J8" i="14"/>
  <c r="J7" i="14"/>
  <c r="J11" i="14"/>
  <c r="D14" i="31"/>
  <c r="F53" i="13"/>
  <c r="F17" i="14"/>
  <c r="F22" i="14"/>
  <c r="F21" i="14"/>
  <c r="F16" i="14"/>
  <c r="F19" i="14"/>
  <c r="F18" i="14"/>
  <c r="F20" i="14"/>
  <c r="J20" i="16"/>
  <c r="K20" i="16"/>
  <c r="H20" i="16"/>
  <c r="L11" i="16"/>
  <c r="I20" i="16"/>
  <c r="F27" i="13"/>
  <c r="L16" i="16"/>
  <c r="G27" i="13" l="1"/>
  <c r="G53" i="13"/>
  <c r="H45" i="13"/>
  <c r="H7" i="13"/>
  <c r="H10" i="13"/>
  <c r="H36" i="13"/>
  <c r="H19" i="13"/>
  <c r="I35" i="13"/>
  <c r="I33" i="13" s="1"/>
  <c r="AA47" i="13" s="1"/>
  <c r="K27" i="16"/>
  <c r="F22" i="31" s="1"/>
  <c r="H31" i="16"/>
  <c r="H28" i="16"/>
  <c r="I31" i="16"/>
  <c r="K30" i="16"/>
  <c r="J30" i="16"/>
  <c r="J27" i="16"/>
  <c r="I25" i="16"/>
  <c r="D20" i="31" s="1"/>
  <c r="J28" i="16"/>
  <c r="H26" i="16"/>
  <c r="H30" i="16"/>
  <c r="H32" i="16"/>
  <c r="I32" i="16"/>
  <c r="I27" i="16"/>
  <c r="D22" i="31" s="1"/>
  <c r="J31" i="16"/>
  <c r="K28" i="16"/>
  <c r="H25" i="16"/>
  <c r="I28" i="16"/>
  <c r="J25" i="16"/>
  <c r="K26" i="16"/>
  <c r="H27" i="16"/>
  <c r="I30" i="16"/>
  <c r="K25" i="16"/>
  <c r="F20" i="31" s="1"/>
  <c r="J32" i="16"/>
  <c r="K31" i="16"/>
  <c r="J26" i="16"/>
  <c r="K32" i="16"/>
  <c r="I26" i="16"/>
  <c r="E7" i="31"/>
  <c r="E8" i="31"/>
  <c r="H8" i="31" s="1"/>
  <c r="E12" i="31"/>
  <c r="E10" i="31"/>
  <c r="H10" i="31" s="1"/>
  <c r="E13" i="31"/>
  <c r="H13" i="31" s="1"/>
  <c r="E9" i="31"/>
  <c r="H9" i="31" s="1"/>
  <c r="Z17" i="14"/>
  <c r="J18" i="14"/>
  <c r="Z18" i="14"/>
  <c r="Z19" i="14"/>
  <c r="J16" i="14"/>
  <c r="J22" i="14"/>
  <c r="J20" i="14"/>
  <c r="L2" i="14"/>
  <c r="K7" i="14"/>
  <c r="K11" i="14"/>
  <c r="K6" i="14"/>
  <c r="K10" i="14"/>
  <c r="K5" i="14"/>
  <c r="K9" i="14"/>
  <c r="K15" i="14"/>
  <c r="K8" i="14"/>
  <c r="AK34" i="13"/>
  <c r="I7" i="13"/>
  <c r="AA46" i="13"/>
  <c r="AK33" i="13"/>
  <c r="I45" i="13"/>
  <c r="AA48" i="13"/>
  <c r="AA45" i="13"/>
  <c r="J19" i="14"/>
  <c r="J21" i="14"/>
  <c r="I36" i="13"/>
  <c r="AA44" i="13" s="1"/>
  <c r="J17" i="14"/>
  <c r="I19" i="13"/>
  <c r="I10" i="13"/>
  <c r="K5" i="13"/>
  <c r="J52" i="13"/>
  <c r="J48" i="13"/>
  <c r="J43" i="13"/>
  <c r="J39" i="13"/>
  <c r="J34" i="13"/>
  <c r="J50" i="13"/>
  <c r="J41" i="13"/>
  <c r="J49" i="13"/>
  <c r="J44" i="13"/>
  <c r="J40" i="13"/>
  <c r="J35" i="13"/>
  <c r="J46" i="13"/>
  <c r="J42" i="13"/>
  <c r="J51" i="13"/>
  <c r="J38" i="13"/>
  <c r="J47" i="13"/>
  <c r="J37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L20" i="16"/>
  <c r="H53" i="13" l="1"/>
  <c r="H27" i="13"/>
  <c r="J24" i="16"/>
  <c r="J29" i="16"/>
  <c r="L27" i="16"/>
  <c r="K29" i="16"/>
  <c r="L25" i="16"/>
  <c r="H24" i="16"/>
  <c r="K24" i="16"/>
  <c r="F19" i="31"/>
  <c r="F27" i="31" s="1"/>
  <c r="L30" i="16"/>
  <c r="H29" i="16"/>
  <c r="I29" i="16"/>
  <c r="L26" i="16"/>
  <c r="L28" i="16"/>
  <c r="L31" i="16"/>
  <c r="D19" i="31"/>
  <c r="D27" i="31" s="1"/>
  <c r="I24" i="16"/>
  <c r="L32" i="16"/>
  <c r="AA33" i="13"/>
  <c r="Z20" i="14"/>
  <c r="K19" i="14"/>
  <c r="AA49" i="13"/>
  <c r="AF33" i="13"/>
  <c r="J36" i="13"/>
  <c r="I27" i="13"/>
  <c r="AA8" i="13" s="1"/>
  <c r="K20" i="14"/>
  <c r="J33" i="13"/>
  <c r="AA37" i="13"/>
  <c r="AA38" i="13"/>
  <c r="K22" i="14"/>
  <c r="J19" i="13"/>
  <c r="J10" i="13"/>
  <c r="J45" i="13"/>
  <c r="L5" i="13"/>
  <c r="K49" i="13"/>
  <c r="K44" i="13"/>
  <c r="K40" i="13"/>
  <c r="K35" i="13"/>
  <c r="K51" i="13"/>
  <c r="K50" i="13"/>
  <c r="K46" i="13"/>
  <c r="K41" i="13"/>
  <c r="K37" i="13"/>
  <c r="K47" i="13"/>
  <c r="K42" i="13"/>
  <c r="K43" i="13"/>
  <c r="K34" i="13"/>
  <c r="K39" i="13"/>
  <c r="K48" i="13"/>
  <c r="K38" i="13"/>
  <c r="K52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6" i="13"/>
  <c r="K25" i="13"/>
  <c r="AA34" i="13"/>
  <c r="AF34" i="13"/>
  <c r="K16" i="14"/>
  <c r="K18" i="14"/>
  <c r="I53" i="13"/>
  <c r="K21" i="14"/>
  <c r="M2" i="14"/>
  <c r="L15" i="14"/>
  <c r="L8" i="14"/>
  <c r="L7" i="14"/>
  <c r="L11" i="14"/>
  <c r="L6" i="14"/>
  <c r="L10" i="14"/>
  <c r="L5" i="14"/>
  <c r="L9" i="14"/>
  <c r="J7" i="13"/>
  <c r="AA35" i="13"/>
  <c r="AK35" i="13"/>
  <c r="AA36" i="13"/>
  <c r="K17" i="14"/>
  <c r="E6" i="31"/>
  <c r="H7" i="31"/>
  <c r="E11" i="31"/>
  <c r="H11" i="31" s="1"/>
  <c r="H12" i="31"/>
  <c r="K33" i="16" l="1"/>
  <c r="J33" i="16"/>
  <c r="I33" i="16"/>
  <c r="L29" i="16"/>
  <c r="H33" i="16"/>
  <c r="L24" i="16"/>
  <c r="J27" i="13"/>
  <c r="AF35" i="13"/>
  <c r="L17" i="14"/>
  <c r="K33" i="13"/>
  <c r="L20" i="14"/>
  <c r="L22" i="14"/>
  <c r="L16" i="14"/>
  <c r="L18" i="14"/>
  <c r="AA39" i="13"/>
  <c r="L21" i="14"/>
  <c r="L19" i="14"/>
  <c r="J53" i="13"/>
  <c r="N2" i="14"/>
  <c r="M5" i="14"/>
  <c r="M9" i="14"/>
  <c r="M15" i="14"/>
  <c r="M8" i="14"/>
  <c r="M7" i="14"/>
  <c r="M11" i="14"/>
  <c r="M6" i="14"/>
  <c r="M10" i="14"/>
  <c r="K7" i="13"/>
  <c r="K36" i="13"/>
  <c r="K19" i="13"/>
  <c r="K10" i="13"/>
  <c r="M5" i="13"/>
  <c r="L50" i="13"/>
  <c r="L46" i="13"/>
  <c r="L41" i="13"/>
  <c r="L37" i="13"/>
  <c r="L43" i="13"/>
  <c r="L51" i="13"/>
  <c r="L47" i="13"/>
  <c r="L42" i="13"/>
  <c r="L38" i="13"/>
  <c r="L52" i="13"/>
  <c r="L48" i="13"/>
  <c r="L44" i="13"/>
  <c r="L35" i="13"/>
  <c r="L40" i="13"/>
  <c r="L49" i="13"/>
  <c r="L39" i="13"/>
  <c r="L34" i="13"/>
  <c r="L8" i="13"/>
  <c r="L9" i="13"/>
  <c r="L13" i="13"/>
  <c r="L17" i="13"/>
  <c r="L22" i="13"/>
  <c r="L11" i="13"/>
  <c r="L15" i="13"/>
  <c r="L25" i="13"/>
  <c r="L12" i="13"/>
  <c r="L16" i="13"/>
  <c r="L21" i="13"/>
  <c r="L26" i="13"/>
  <c r="L14" i="13"/>
  <c r="L18" i="13"/>
  <c r="L23" i="13"/>
  <c r="L20" i="13"/>
  <c r="L24" i="13"/>
  <c r="K45" i="13"/>
  <c r="E14" i="31"/>
  <c r="H14" i="31" s="1"/>
  <c r="H6" i="31"/>
  <c r="L33" i="16" l="1"/>
  <c r="E22" i="31"/>
  <c r="H22" i="31" s="1"/>
  <c r="L9" i="31" s="1"/>
  <c r="E25" i="31"/>
  <c r="E23" i="31"/>
  <c r="H23" i="31" s="1"/>
  <c r="L10" i="31" s="1"/>
  <c r="E26" i="31"/>
  <c r="H26" i="31" s="1"/>
  <c r="E21" i="31"/>
  <c r="H21" i="31" s="1"/>
  <c r="E20" i="31"/>
  <c r="L33" i="13"/>
  <c r="K53" i="13"/>
  <c r="M17" i="14"/>
  <c r="L7" i="13"/>
  <c r="K27" i="13"/>
  <c r="L36" i="13"/>
  <c r="N5" i="13"/>
  <c r="K40" i="16" s="1"/>
  <c r="F35" i="31" s="1"/>
  <c r="M51" i="13"/>
  <c r="M47" i="13"/>
  <c r="M42" i="13"/>
  <c r="M38" i="13"/>
  <c r="M44" i="13"/>
  <c r="M52" i="13"/>
  <c r="M48" i="13"/>
  <c r="M43" i="13"/>
  <c r="M39" i="13"/>
  <c r="M34" i="13"/>
  <c r="M49" i="13"/>
  <c r="M46" i="13"/>
  <c r="M37" i="13"/>
  <c r="M50" i="13"/>
  <c r="M40" i="13"/>
  <c r="M41" i="13"/>
  <c r="M35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L10" i="13"/>
  <c r="M22" i="14"/>
  <c r="M20" i="14"/>
  <c r="L45" i="13"/>
  <c r="M18" i="14"/>
  <c r="M16" i="14"/>
  <c r="L19" i="13"/>
  <c r="M21" i="14"/>
  <c r="M19" i="14"/>
  <c r="O2" i="14"/>
  <c r="N6" i="14"/>
  <c r="N10" i="14"/>
  <c r="N5" i="14"/>
  <c r="N9" i="14"/>
  <c r="N15" i="14"/>
  <c r="N8" i="14"/>
  <c r="N7" i="14"/>
  <c r="N11" i="14"/>
  <c r="E19" i="31" l="1"/>
  <c r="H19" i="31" s="1"/>
  <c r="L8" i="31" s="1"/>
  <c r="H20" i="31"/>
  <c r="H25" i="31"/>
  <c r="E24" i="31"/>
  <c r="L53" i="13"/>
  <c r="L27" i="13"/>
  <c r="N18" i="14"/>
  <c r="N22" i="14"/>
  <c r="N20" i="14"/>
  <c r="P2" i="14"/>
  <c r="O7" i="14"/>
  <c r="O11" i="14"/>
  <c r="O6" i="14"/>
  <c r="O10" i="14"/>
  <c r="O5" i="14"/>
  <c r="O9" i="14"/>
  <c r="O15" i="14"/>
  <c r="O8" i="14"/>
  <c r="M7" i="13"/>
  <c r="M33" i="13"/>
  <c r="N16" i="14"/>
  <c r="M36" i="13"/>
  <c r="N19" i="14"/>
  <c r="N21" i="14"/>
  <c r="M19" i="13"/>
  <c r="M10" i="13"/>
  <c r="M45" i="13"/>
  <c r="O5" i="13"/>
  <c r="N52" i="13"/>
  <c r="N48" i="13"/>
  <c r="N43" i="13"/>
  <c r="N39" i="13"/>
  <c r="N34" i="13"/>
  <c r="N46" i="13"/>
  <c r="N49" i="13"/>
  <c r="N44" i="13"/>
  <c r="N40" i="13"/>
  <c r="N35" i="13"/>
  <c r="N50" i="13"/>
  <c r="N41" i="13"/>
  <c r="N47" i="13"/>
  <c r="N38" i="13"/>
  <c r="N42" i="13"/>
  <c r="N51" i="13"/>
  <c r="N37" i="13"/>
  <c r="N25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6" i="13"/>
  <c r="H45" i="16"/>
  <c r="H44" i="16"/>
  <c r="H40" i="16"/>
  <c r="K43" i="16"/>
  <c r="K38" i="16"/>
  <c r="F33" i="31" s="1"/>
  <c r="J43" i="16"/>
  <c r="I45" i="16"/>
  <c r="I39" i="16"/>
  <c r="J38" i="16"/>
  <c r="H43" i="16"/>
  <c r="H41" i="16"/>
  <c r="I43" i="16"/>
  <c r="K44" i="16"/>
  <c r="K39" i="16"/>
  <c r="I41" i="16"/>
  <c r="J45" i="16"/>
  <c r="K41" i="16"/>
  <c r="K45" i="16"/>
  <c r="H39" i="16"/>
  <c r="H38" i="16"/>
  <c r="I44" i="16"/>
  <c r="J41" i="16"/>
  <c r="I38" i="16"/>
  <c r="D33" i="31" s="1"/>
  <c r="J39" i="16"/>
  <c r="J40" i="16"/>
  <c r="I40" i="16"/>
  <c r="D35" i="31" s="1"/>
  <c r="J44" i="16"/>
  <c r="N17" i="14"/>
  <c r="H24" i="31" l="1"/>
  <c r="L11" i="31" s="1"/>
  <c r="L12" i="31" s="1"/>
  <c r="E27" i="31"/>
  <c r="H27" i="31" s="1"/>
  <c r="M27" i="13"/>
  <c r="N7" i="13"/>
  <c r="M53" i="13"/>
  <c r="J37" i="16"/>
  <c r="F32" i="31"/>
  <c r="F40" i="31" s="1"/>
  <c r="K37" i="16"/>
  <c r="L45" i="16"/>
  <c r="O17" i="14"/>
  <c r="I42" i="16"/>
  <c r="N45" i="13"/>
  <c r="O20" i="14"/>
  <c r="O22" i="14"/>
  <c r="I37" i="16"/>
  <c r="H37" i="16"/>
  <c r="L38" i="16"/>
  <c r="K42" i="16"/>
  <c r="L39" i="16"/>
  <c r="L41" i="16"/>
  <c r="L40" i="16"/>
  <c r="N19" i="13"/>
  <c r="N10" i="13"/>
  <c r="N36" i="13"/>
  <c r="N33" i="13"/>
  <c r="O16" i="14"/>
  <c r="O18" i="14"/>
  <c r="L43" i="16"/>
  <c r="H42" i="16"/>
  <c r="J42" i="16"/>
  <c r="L44" i="16"/>
  <c r="P5" i="13"/>
  <c r="O49" i="13"/>
  <c r="O44" i="13"/>
  <c r="O40" i="13"/>
  <c r="O35" i="13"/>
  <c r="O47" i="13"/>
  <c r="O42" i="13"/>
  <c r="O50" i="13"/>
  <c r="O46" i="13"/>
  <c r="O41" i="13"/>
  <c r="O37" i="13"/>
  <c r="O51" i="13"/>
  <c r="O48" i="13"/>
  <c r="O39" i="13"/>
  <c r="O52" i="13"/>
  <c r="O34" i="13"/>
  <c r="O43" i="13"/>
  <c r="O38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9" i="14"/>
  <c r="O21" i="14"/>
  <c r="Q2" i="14"/>
  <c r="P15" i="14"/>
  <c r="P8" i="14"/>
  <c r="P7" i="14"/>
  <c r="P11" i="14"/>
  <c r="P6" i="14"/>
  <c r="P10" i="14"/>
  <c r="P5" i="14"/>
  <c r="P9" i="14"/>
  <c r="O33" i="13" l="1"/>
  <c r="N27" i="13"/>
  <c r="P17" i="14"/>
  <c r="P16" i="14"/>
  <c r="N53" i="13"/>
  <c r="I46" i="16"/>
  <c r="O7" i="13"/>
  <c r="O36" i="13"/>
  <c r="L37" i="16"/>
  <c r="H46" i="16"/>
  <c r="K46" i="16"/>
  <c r="P20" i="14"/>
  <c r="P22" i="14"/>
  <c r="R2" i="14"/>
  <c r="Q5" i="14"/>
  <c r="Q9" i="14"/>
  <c r="Q15" i="14"/>
  <c r="Q8" i="14"/>
  <c r="Q7" i="14"/>
  <c r="Q11" i="14"/>
  <c r="Q6" i="14"/>
  <c r="Q10" i="14"/>
  <c r="P18" i="14"/>
  <c r="O19" i="13"/>
  <c r="O10" i="13"/>
  <c r="O45" i="13"/>
  <c r="Q5" i="13"/>
  <c r="P50" i="13"/>
  <c r="P46" i="13"/>
  <c r="P41" i="13"/>
  <c r="P37" i="13"/>
  <c r="P52" i="13"/>
  <c r="P48" i="13"/>
  <c r="P51" i="13"/>
  <c r="P47" i="13"/>
  <c r="P42" i="13"/>
  <c r="P38" i="13"/>
  <c r="P43" i="13"/>
  <c r="P49" i="13"/>
  <c r="P40" i="13"/>
  <c r="P44" i="13"/>
  <c r="P39" i="13"/>
  <c r="P34" i="13"/>
  <c r="P35" i="13"/>
  <c r="P8" i="13"/>
  <c r="P9" i="13"/>
  <c r="P14" i="13"/>
  <c r="P18" i="13"/>
  <c r="P23" i="13"/>
  <c r="P25" i="13"/>
  <c r="P16" i="13"/>
  <c r="P21" i="13"/>
  <c r="P13" i="13"/>
  <c r="P17" i="13"/>
  <c r="P22" i="13"/>
  <c r="P12" i="13"/>
  <c r="P11" i="13"/>
  <c r="P15" i="13"/>
  <c r="P20" i="13"/>
  <c r="P24" i="13"/>
  <c r="P26" i="13"/>
  <c r="L42" i="16"/>
  <c r="D32" i="31"/>
  <c r="P21" i="14"/>
  <c r="P19" i="14"/>
  <c r="J46" i="16"/>
  <c r="E34" i="31" l="1"/>
  <c r="H34" i="31" s="1"/>
  <c r="E35" i="31"/>
  <c r="E36" i="31"/>
  <c r="H36" i="31" s="1"/>
  <c r="E39" i="31"/>
  <c r="H39" i="31" s="1"/>
  <c r="E38" i="31"/>
  <c r="E33" i="31"/>
  <c r="Q17" i="14"/>
  <c r="Q18" i="14"/>
  <c r="O27" i="13"/>
  <c r="Q22" i="14"/>
  <c r="Q21" i="14"/>
  <c r="O53" i="13"/>
  <c r="Q20" i="14"/>
  <c r="P19" i="13"/>
  <c r="P33" i="13"/>
  <c r="P36" i="13"/>
  <c r="R5" i="13"/>
  <c r="Q51" i="13"/>
  <c r="Q47" i="13"/>
  <c r="Q42" i="13"/>
  <c r="Q38" i="13"/>
  <c r="Q49" i="13"/>
  <c r="Q52" i="13"/>
  <c r="Q48" i="13"/>
  <c r="Q43" i="13"/>
  <c r="Q39" i="13"/>
  <c r="Q34" i="13"/>
  <c r="Q44" i="13"/>
  <c r="Q50" i="13"/>
  <c r="Q41" i="13"/>
  <c r="Q46" i="13"/>
  <c r="Q40" i="13"/>
  <c r="Q35" i="13"/>
  <c r="Q37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16" i="14"/>
  <c r="D40" i="31"/>
  <c r="Q19" i="14"/>
  <c r="S2" i="14"/>
  <c r="R6" i="14"/>
  <c r="R10" i="14"/>
  <c r="R5" i="14"/>
  <c r="R9" i="14"/>
  <c r="R15" i="14"/>
  <c r="R8" i="14"/>
  <c r="R7" i="14"/>
  <c r="R11" i="14"/>
  <c r="L46" i="16"/>
  <c r="P10" i="13"/>
  <c r="P7" i="13"/>
  <c r="P45" i="13"/>
  <c r="P53" i="13" l="1"/>
  <c r="P27" i="13"/>
  <c r="Q7" i="13"/>
  <c r="Q45" i="13"/>
  <c r="Q36" i="13"/>
  <c r="R17" i="14"/>
  <c r="Q33" i="13"/>
  <c r="R22" i="14"/>
  <c r="R20" i="14"/>
  <c r="S15" i="14"/>
  <c r="S8" i="14"/>
  <c r="S5" i="14"/>
  <c r="S9" i="14"/>
  <c r="S6" i="14"/>
  <c r="S10" i="14"/>
  <c r="S7" i="14"/>
  <c r="S11" i="14"/>
  <c r="E37" i="31"/>
  <c r="H37" i="31" s="1"/>
  <c r="H38" i="31"/>
  <c r="E32" i="31"/>
  <c r="H32" i="31" s="1"/>
  <c r="H33" i="31"/>
  <c r="R18" i="14"/>
  <c r="R16" i="14"/>
  <c r="Q19" i="13"/>
  <c r="Q10" i="13"/>
  <c r="S5" i="13"/>
  <c r="K53" i="16" s="1"/>
  <c r="F48" i="31" s="1"/>
  <c r="R52" i="13"/>
  <c r="R48" i="13"/>
  <c r="R43" i="13"/>
  <c r="R39" i="13"/>
  <c r="R34" i="13"/>
  <c r="R50" i="13"/>
  <c r="R49" i="13"/>
  <c r="R44" i="13"/>
  <c r="R40" i="13"/>
  <c r="R35" i="13"/>
  <c r="R46" i="13"/>
  <c r="R41" i="13"/>
  <c r="R51" i="13"/>
  <c r="R37" i="13"/>
  <c r="R42" i="13"/>
  <c r="R38" i="13"/>
  <c r="R47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H35" i="31"/>
  <c r="Y10" i="14" l="1"/>
  <c r="S17" i="14"/>
  <c r="S21" i="14"/>
  <c r="S22" i="14"/>
  <c r="E40" i="31"/>
  <c r="H40" i="31" s="1"/>
  <c r="S18" i="14"/>
  <c r="S19" i="14"/>
  <c r="S20" i="14"/>
  <c r="Q27" i="13"/>
  <c r="Q53" i="13"/>
  <c r="R45" i="13"/>
  <c r="R19" i="13"/>
  <c r="R10" i="13"/>
  <c r="S49" i="13"/>
  <c r="S44" i="13"/>
  <c r="S40" i="13"/>
  <c r="S35" i="13"/>
  <c r="S51" i="13"/>
  <c r="S42" i="13"/>
  <c r="S50" i="13"/>
  <c r="S46" i="13"/>
  <c r="S41" i="13"/>
  <c r="S37" i="13"/>
  <c r="S47" i="13"/>
  <c r="S52" i="13"/>
  <c r="S34" i="13"/>
  <c r="S43" i="13"/>
  <c r="S38" i="13"/>
  <c r="S39" i="13"/>
  <c r="S48" i="13"/>
  <c r="I58" i="16"/>
  <c r="J54" i="16"/>
  <c r="I52" i="16"/>
  <c r="I53" i="16"/>
  <c r="D48" i="31" s="1"/>
  <c r="K58" i="16"/>
  <c r="S25" i="13"/>
  <c r="K56" i="16"/>
  <c r="S9" i="13"/>
  <c r="K54" i="16"/>
  <c r="S12" i="13"/>
  <c r="S14" i="13"/>
  <c r="S17" i="13"/>
  <c r="T5" i="13"/>
  <c r="K66" i="16" s="1"/>
  <c r="F61" i="31" s="1"/>
  <c r="H52" i="16"/>
  <c r="H57" i="16"/>
  <c r="H58" i="16"/>
  <c r="S20" i="13"/>
  <c r="K57" i="16"/>
  <c r="K52" i="16"/>
  <c r="S13" i="13"/>
  <c r="K51" i="16"/>
  <c r="F46" i="31" s="1"/>
  <c r="S15" i="13"/>
  <c r="S21" i="13"/>
  <c r="I57" i="16"/>
  <c r="H56" i="16"/>
  <c r="S16" i="13"/>
  <c r="S24" i="13"/>
  <c r="J57" i="16"/>
  <c r="H53" i="16"/>
  <c r="I54" i="16"/>
  <c r="J58" i="16"/>
  <c r="I56" i="16"/>
  <c r="S18" i="13"/>
  <c r="S23" i="13"/>
  <c r="J52" i="16"/>
  <c r="H54" i="16"/>
  <c r="I51" i="16"/>
  <c r="D46" i="31" s="1"/>
  <c r="J51" i="16"/>
  <c r="H51" i="16"/>
  <c r="S22" i="13"/>
  <c r="J56" i="16"/>
  <c r="S11" i="13"/>
  <c r="J53" i="16"/>
  <c r="S26" i="13"/>
  <c r="S8" i="13"/>
  <c r="U2" i="14"/>
  <c r="U4" i="14" s="1"/>
  <c r="T6" i="14"/>
  <c r="T10" i="14"/>
  <c r="T7" i="14"/>
  <c r="T11" i="14"/>
  <c r="T15" i="14"/>
  <c r="T8" i="14"/>
  <c r="T5" i="14"/>
  <c r="T9" i="14"/>
  <c r="R7" i="13"/>
  <c r="R36" i="13"/>
  <c r="S16" i="14"/>
  <c r="R33" i="13"/>
  <c r="AA19" i="14" l="1"/>
  <c r="AA18" i="14"/>
  <c r="S19" i="13"/>
  <c r="AA17" i="14"/>
  <c r="I55" i="16"/>
  <c r="R27" i="13"/>
  <c r="AL34" i="13"/>
  <c r="T22" i="14"/>
  <c r="T16" i="14"/>
  <c r="T18" i="14"/>
  <c r="S7" i="13"/>
  <c r="AB45" i="13"/>
  <c r="T20" i="14"/>
  <c r="T19" i="14"/>
  <c r="T21" i="14"/>
  <c r="L54" i="16"/>
  <c r="L58" i="16"/>
  <c r="U5" i="13"/>
  <c r="T44" i="13"/>
  <c r="T46" i="13"/>
  <c r="T42" i="13"/>
  <c r="T43" i="13"/>
  <c r="K69" i="16"/>
  <c r="I65" i="16"/>
  <c r="I69" i="16"/>
  <c r="I67" i="16"/>
  <c r="I66" i="16"/>
  <c r="D61" i="31" s="1"/>
  <c r="T20" i="13"/>
  <c r="H71" i="16"/>
  <c r="T26" i="13"/>
  <c r="J67" i="16"/>
  <c r="T24" i="13"/>
  <c r="T9" i="13"/>
  <c r="T40" i="13"/>
  <c r="T41" i="13"/>
  <c r="T38" i="13"/>
  <c r="T52" i="13"/>
  <c r="K70" i="16"/>
  <c r="I71" i="16"/>
  <c r="K65" i="16"/>
  <c r="T14" i="13"/>
  <c r="H69" i="16"/>
  <c r="H67" i="16"/>
  <c r="T8" i="13"/>
  <c r="H66" i="16"/>
  <c r="T13" i="13"/>
  <c r="T16" i="13"/>
  <c r="T23" i="13"/>
  <c r="T25" i="13"/>
  <c r="T34" i="13"/>
  <c r="T37" i="13"/>
  <c r="T51" i="13"/>
  <c r="T48" i="13"/>
  <c r="J71" i="16"/>
  <c r="I64" i="16"/>
  <c r="D59" i="31" s="1"/>
  <c r="J65" i="16"/>
  <c r="K67" i="16"/>
  <c r="I70" i="16"/>
  <c r="T17" i="13"/>
  <c r="H65" i="16"/>
  <c r="H64" i="16"/>
  <c r="T12" i="13"/>
  <c r="H70" i="16"/>
  <c r="T18" i="13"/>
  <c r="T15" i="13"/>
  <c r="T50" i="13"/>
  <c r="T47" i="13"/>
  <c r="J66" i="16"/>
  <c r="K64" i="16"/>
  <c r="F59" i="31" s="1"/>
  <c r="J64" i="16"/>
  <c r="T21" i="13"/>
  <c r="T22" i="13"/>
  <c r="T49" i="13"/>
  <c r="T35" i="13"/>
  <c r="T39" i="13"/>
  <c r="K71" i="16"/>
  <c r="J69" i="16"/>
  <c r="J70" i="16"/>
  <c r="T11" i="13"/>
  <c r="S36" i="13"/>
  <c r="AB44" i="13" s="1"/>
  <c r="R53" i="13"/>
  <c r="T17" i="14"/>
  <c r="H50" i="16"/>
  <c r="L51" i="16"/>
  <c r="S33" i="13"/>
  <c r="AB47" i="13" s="1"/>
  <c r="S10" i="13"/>
  <c r="J50" i="16"/>
  <c r="L57" i="16"/>
  <c r="K55" i="16"/>
  <c r="AB48" i="13"/>
  <c r="AL33" i="13"/>
  <c r="AB46" i="13"/>
  <c r="S45" i="13"/>
  <c r="V2" i="14"/>
  <c r="V4" i="14" s="1"/>
  <c r="U15" i="14"/>
  <c r="U8" i="14"/>
  <c r="U5" i="14"/>
  <c r="U9" i="14"/>
  <c r="U6" i="14"/>
  <c r="U10" i="14"/>
  <c r="U7" i="14"/>
  <c r="U11" i="14"/>
  <c r="J55" i="16"/>
  <c r="I50" i="16"/>
  <c r="L53" i="16"/>
  <c r="H55" i="16"/>
  <c r="L56" i="16"/>
  <c r="F45" i="31"/>
  <c r="F53" i="31" s="1"/>
  <c r="K50" i="16"/>
  <c r="L52" i="16"/>
  <c r="S27" i="13" l="1"/>
  <c r="AB8" i="13" s="1"/>
  <c r="AA20" i="14"/>
  <c r="I59" i="16"/>
  <c r="T7" i="13"/>
  <c r="AL35" i="13"/>
  <c r="U21" i="14"/>
  <c r="U19" i="14"/>
  <c r="U17" i="14"/>
  <c r="U22" i="14"/>
  <c r="AB33" i="13"/>
  <c r="U20" i="14"/>
  <c r="L55" i="16"/>
  <c r="K59" i="16"/>
  <c r="T10" i="13"/>
  <c r="L70" i="16"/>
  <c r="U18" i="14"/>
  <c r="U16" i="14"/>
  <c r="AG34" i="13"/>
  <c r="AB36" i="13"/>
  <c r="S53" i="13"/>
  <c r="AB37" i="13"/>
  <c r="AB35" i="13"/>
  <c r="L67" i="16"/>
  <c r="T19" i="13"/>
  <c r="T45" i="13"/>
  <c r="AB38" i="13"/>
  <c r="J59" i="16"/>
  <c r="AG33" i="13"/>
  <c r="AB34" i="13"/>
  <c r="J63" i="16"/>
  <c r="T33" i="13"/>
  <c r="H68" i="16"/>
  <c r="L69" i="16"/>
  <c r="K68" i="16"/>
  <c r="W2" i="14"/>
  <c r="W4" i="14" s="1"/>
  <c r="V5" i="14"/>
  <c r="V9" i="14"/>
  <c r="V6" i="14"/>
  <c r="V10" i="14"/>
  <c r="V7" i="14"/>
  <c r="V11" i="14"/>
  <c r="V8" i="14"/>
  <c r="V15" i="14"/>
  <c r="AB49" i="13"/>
  <c r="J68" i="16"/>
  <c r="F58" i="31"/>
  <c r="F66" i="31" s="1"/>
  <c r="K63" i="16"/>
  <c r="L64" i="16"/>
  <c r="H63" i="16"/>
  <c r="L66" i="16"/>
  <c r="V5" i="13"/>
  <c r="U50" i="13"/>
  <c r="U46" i="13"/>
  <c r="U41" i="13"/>
  <c r="U37" i="13"/>
  <c r="U43" i="13"/>
  <c r="U51" i="13"/>
  <c r="U47" i="13"/>
  <c r="U42" i="13"/>
  <c r="U38" i="13"/>
  <c r="U52" i="13"/>
  <c r="U48" i="13"/>
  <c r="U35" i="13"/>
  <c r="U44" i="13"/>
  <c r="U49" i="13"/>
  <c r="U34" i="13"/>
  <c r="U39" i="13"/>
  <c r="U40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I63" i="16"/>
  <c r="T36" i="13"/>
  <c r="D45" i="31"/>
  <c r="H59" i="16"/>
  <c r="L50" i="16"/>
  <c r="L65" i="16"/>
  <c r="L71" i="16"/>
  <c r="I68" i="16"/>
  <c r="E48" i="31" l="1"/>
  <c r="E46" i="31"/>
  <c r="E47" i="31"/>
  <c r="H47" i="31" s="1"/>
  <c r="E51" i="31"/>
  <c r="E52" i="31"/>
  <c r="H52" i="31" s="1"/>
  <c r="E49" i="31"/>
  <c r="H49" i="31" s="1"/>
  <c r="M10" i="31" s="1"/>
  <c r="L59" i="16"/>
  <c r="T53" i="13"/>
  <c r="T27" i="13"/>
  <c r="V22" i="14"/>
  <c r="V20" i="14"/>
  <c r="AB39" i="13"/>
  <c r="I72" i="16"/>
  <c r="V18" i="14"/>
  <c r="V16" i="14"/>
  <c r="AG35" i="13"/>
  <c r="U19" i="13"/>
  <c r="U10" i="13"/>
  <c r="U33" i="13"/>
  <c r="K72" i="16"/>
  <c r="U36" i="13"/>
  <c r="W5" i="13"/>
  <c r="K92" i="16" s="1"/>
  <c r="V51" i="13"/>
  <c r="V47" i="13"/>
  <c r="V42" i="13"/>
  <c r="V38" i="13"/>
  <c r="V44" i="13"/>
  <c r="V52" i="13"/>
  <c r="V48" i="13"/>
  <c r="V43" i="13"/>
  <c r="V39" i="13"/>
  <c r="V34" i="13"/>
  <c r="V49" i="13"/>
  <c r="V37" i="13"/>
  <c r="V35" i="13"/>
  <c r="V41" i="13"/>
  <c r="V40" i="13"/>
  <c r="V46" i="13"/>
  <c r="V50" i="13"/>
  <c r="V8" i="13"/>
  <c r="V11" i="13"/>
  <c r="V13" i="13"/>
  <c r="V15" i="13"/>
  <c r="V17" i="13"/>
  <c r="V20" i="13"/>
  <c r="V22" i="13"/>
  <c r="V24" i="13"/>
  <c r="V26" i="13"/>
  <c r="V9" i="13"/>
  <c r="V12" i="13"/>
  <c r="V14" i="13"/>
  <c r="V16" i="13"/>
  <c r="V18" i="13"/>
  <c r="V21" i="13"/>
  <c r="V23" i="13"/>
  <c r="V25" i="13"/>
  <c r="L68" i="16"/>
  <c r="J72" i="16"/>
  <c r="D58" i="31"/>
  <c r="D53" i="31"/>
  <c r="U7" i="13"/>
  <c r="U45" i="13"/>
  <c r="V21" i="14"/>
  <c r="W5" i="14"/>
  <c r="W9" i="14"/>
  <c r="W6" i="14"/>
  <c r="W10" i="14"/>
  <c r="W7" i="14"/>
  <c r="W11" i="14"/>
  <c r="W8" i="14"/>
  <c r="W15" i="14"/>
  <c r="L63" i="16"/>
  <c r="H72" i="16"/>
  <c r="V19" i="14"/>
  <c r="V17" i="14"/>
  <c r="F74" i="31" l="1"/>
  <c r="K107" i="16"/>
  <c r="R107" i="16"/>
  <c r="E62" i="31"/>
  <c r="H62" i="31" s="1"/>
  <c r="E61" i="31"/>
  <c r="E59" i="31"/>
  <c r="E60" i="31"/>
  <c r="H60" i="31" s="1"/>
  <c r="E65" i="31"/>
  <c r="H65" i="31" s="1"/>
  <c r="E64" i="31"/>
  <c r="U27" i="13"/>
  <c r="L72" i="16"/>
  <c r="W18" i="14"/>
  <c r="W16" i="14"/>
  <c r="U53" i="13"/>
  <c r="W22" i="14"/>
  <c r="V7" i="13"/>
  <c r="V33" i="13"/>
  <c r="W21" i="14"/>
  <c r="D66" i="31"/>
  <c r="H48" i="31"/>
  <c r="M9" i="31" s="1"/>
  <c r="W19" i="14"/>
  <c r="W17" i="14"/>
  <c r="V45" i="13"/>
  <c r="V36" i="13"/>
  <c r="W43" i="13"/>
  <c r="X43" i="13" s="1"/>
  <c r="W40" i="13"/>
  <c r="X40" i="13" s="1"/>
  <c r="W50" i="13"/>
  <c r="X50" i="13" s="1"/>
  <c r="W42" i="13"/>
  <c r="X42" i="13" s="1"/>
  <c r="H91" i="16"/>
  <c r="J97" i="16"/>
  <c r="J95" i="16"/>
  <c r="H90" i="16"/>
  <c r="W25" i="13"/>
  <c r="X25" i="13" s="1"/>
  <c r="H97" i="16"/>
  <c r="W8" i="13"/>
  <c r="X8" i="13" s="1"/>
  <c r="I90" i="16"/>
  <c r="W15" i="13"/>
  <c r="X15" i="13" s="1"/>
  <c r="J92" i="16"/>
  <c r="I91" i="16"/>
  <c r="I92" i="16"/>
  <c r="W14" i="13"/>
  <c r="X14" i="13" s="1"/>
  <c r="W18" i="13"/>
  <c r="X18" i="13" s="1"/>
  <c r="W39" i="13"/>
  <c r="X39" i="13" s="1"/>
  <c r="W34" i="13"/>
  <c r="X34" i="13" s="1"/>
  <c r="W46" i="13"/>
  <c r="X46" i="13" s="1"/>
  <c r="W51" i="13"/>
  <c r="X51" i="13" s="1"/>
  <c r="H92" i="16"/>
  <c r="J91" i="16"/>
  <c r="K93" i="16"/>
  <c r="J90" i="16"/>
  <c r="W24" i="13"/>
  <c r="X24" i="13" s="1"/>
  <c r="I95" i="16"/>
  <c r="J96" i="16"/>
  <c r="H95" i="16"/>
  <c r="W13" i="13"/>
  <c r="X13" i="13" s="1"/>
  <c r="H96" i="16"/>
  <c r="W12" i="13"/>
  <c r="X12" i="13" s="1"/>
  <c r="W20" i="13"/>
  <c r="X20" i="13" s="1"/>
  <c r="W52" i="13"/>
  <c r="W49" i="13"/>
  <c r="X49" i="13" s="1"/>
  <c r="W41" i="13"/>
  <c r="X41" i="13" s="1"/>
  <c r="W37" i="13"/>
  <c r="X37" i="13" s="1"/>
  <c r="W38" i="13"/>
  <c r="X38" i="13" s="1"/>
  <c r="J93" i="16"/>
  <c r="H93" i="16"/>
  <c r="K95" i="16"/>
  <c r="K90" i="16"/>
  <c r="I96" i="16"/>
  <c r="W22" i="13"/>
  <c r="X22" i="13" s="1"/>
  <c r="W23" i="13"/>
  <c r="X23" i="13" s="1"/>
  <c r="W17" i="13"/>
  <c r="X17" i="13" s="1"/>
  <c r="I93" i="16"/>
  <c r="W9" i="13"/>
  <c r="X9" i="13" s="1"/>
  <c r="W48" i="13"/>
  <c r="X48" i="13" s="1"/>
  <c r="W44" i="13"/>
  <c r="X44" i="13" s="1"/>
  <c r="W47" i="13"/>
  <c r="X47" i="13" s="1"/>
  <c r="W35" i="13"/>
  <c r="X35" i="13" s="1"/>
  <c r="I97" i="16"/>
  <c r="K97" i="16"/>
  <c r="K91" i="16"/>
  <c r="K96" i="16"/>
  <c r="W26" i="13"/>
  <c r="W21" i="13"/>
  <c r="X21" i="13" s="1"/>
  <c r="W11" i="13"/>
  <c r="X11" i="13" s="1"/>
  <c r="W16" i="13"/>
  <c r="X16" i="13" s="1"/>
  <c r="E45" i="31"/>
  <c r="H45" i="31" s="1"/>
  <c r="M8" i="31" s="1"/>
  <c r="H46" i="31"/>
  <c r="E50" i="31"/>
  <c r="H50" i="31" s="1"/>
  <c r="M11" i="31" s="1"/>
  <c r="H51" i="31"/>
  <c r="W20" i="14"/>
  <c r="V19" i="13"/>
  <c r="V10" i="13"/>
  <c r="P108" i="16" l="1"/>
  <c r="I108" i="16"/>
  <c r="J106" i="16"/>
  <c r="Q106" i="16"/>
  <c r="D72" i="31"/>
  <c r="I105" i="16"/>
  <c r="P105" i="16"/>
  <c r="O107" i="16"/>
  <c r="H107" i="16"/>
  <c r="K106" i="16"/>
  <c r="R106" i="16"/>
  <c r="I111" i="16"/>
  <c r="P111" i="16"/>
  <c r="H111" i="16"/>
  <c r="O111" i="16"/>
  <c r="H105" i="16"/>
  <c r="O105" i="16"/>
  <c r="K112" i="16"/>
  <c r="R112" i="16"/>
  <c r="F72" i="31"/>
  <c r="F71" i="31" s="1"/>
  <c r="F79" i="31" s="1"/>
  <c r="R105" i="16"/>
  <c r="K105" i="16"/>
  <c r="Q110" i="16"/>
  <c r="J110" i="16"/>
  <c r="J112" i="16"/>
  <c r="Q112" i="16"/>
  <c r="I112" i="16"/>
  <c r="P112" i="16"/>
  <c r="H110" i="16"/>
  <c r="O110" i="16"/>
  <c r="O108" i="16"/>
  <c r="H108" i="16"/>
  <c r="H106" i="16"/>
  <c r="O106" i="16"/>
  <c r="R110" i="16"/>
  <c r="K110" i="16"/>
  <c r="H112" i="16"/>
  <c r="O112" i="16"/>
  <c r="R111" i="16"/>
  <c r="K111" i="16"/>
  <c r="J111" i="16"/>
  <c r="Q111" i="16"/>
  <c r="Q108" i="16"/>
  <c r="J108" i="16"/>
  <c r="P110" i="16"/>
  <c r="I110" i="16"/>
  <c r="D74" i="31"/>
  <c r="P107" i="16"/>
  <c r="I107" i="16"/>
  <c r="I106" i="16"/>
  <c r="P106" i="16"/>
  <c r="J105" i="16"/>
  <c r="Q105" i="16"/>
  <c r="J107" i="16"/>
  <c r="Q107" i="16"/>
  <c r="R108" i="16"/>
  <c r="K108" i="16"/>
  <c r="L91" i="16"/>
  <c r="AM34" i="13"/>
  <c r="L90" i="16"/>
  <c r="AB17" i="14"/>
  <c r="M12" i="31"/>
  <c r="AB19" i="14"/>
  <c r="V27" i="13"/>
  <c r="K94" i="16"/>
  <c r="W7" i="13"/>
  <c r="V53" i="13"/>
  <c r="AB18" i="14"/>
  <c r="J94" i="16"/>
  <c r="H94" i="16"/>
  <c r="L95" i="16"/>
  <c r="L93" i="16"/>
  <c r="AM33" i="13"/>
  <c r="W45" i="13"/>
  <c r="AC46" i="13"/>
  <c r="L97" i="16"/>
  <c r="E63" i="31"/>
  <c r="H63" i="31" s="1"/>
  <c r="H64" i="31"/>
  <c r="E53" i="31"/>
  <c r="H53" i="31" s="1"/>
  <c r="W19" i="13"/>
  <c r="W10" i="13"/>
  <c r="AC45" i="13"/>
  <c r="L96" i="16"/>
  <c r="I94" i="16"/>
  <c r="W33" i="13"/>
  <c r="AC47" i="13" s="1"/>
  <c r="H61" i="31"/>
  <c r="E58" i="31"/>
  <c r="H58" i="31" s="1"/>
  <c r="H59" i="31"/>
  <c r="W36" i="13"/>
  <c r="AC44" i="13" s="1"/>
  <c r="J89" i="16"/>
  <c r="K89" i="16"/>
  <c r="AC48" i="13"/>
  <c r="L92" i="16"/>
  <c r="I89" i="16"/>
  <c r="H89" i="16"/>
  <c r="L107" i="16" l="1"/>
  <c r="S107" i="16"/>
  <c r="L106" i="16"/>
  <c r="S106" i="16"/>
  <c r="Q109" i="16"/>
  <c r="J109" i="16"/>
  <c r="R104" i="16"/>
  <c r="K104" i="16"/>
  <c r="Q104" i="16"/>
  <c r="J104" i="16"/>
  <c r="R109" i="16"/>
  <c r="K109" i="16"/>
  <c r="L112" i="16"/>
  <c r="S112" i="16"/>
  <c r="H104" i="16"/>
  <c r="O104" i="16"/>
  <c r="P109" i="16"/>
  <c r="I109" i="16"/>
  <c r="L108" i="16"/>
  <c r="S108" i="16"/>
  <c r="S105" i="16"/>
  <c r="L105" i="16"/>
  <c r="O109" i="16"/>
  <c r="H109" i="16"/>
  <c r="P104" i="16"/>
  <c r="I104" i="16"/>
  <c r="S111" i="16"/>
  <c r="L111" i="16"/>
  <c r="S110" i="16"/>
  <c r="L110" i="16"/>
  <c r="AM35" i="13"/>
  <c r="AC38" i="13"/>
  <c r="W27" i="13"/>
  <c r="AC8" i="13" s="1"/>
  <c r="AB20" i="14"/>
  <c r="J98" i="16"/>
  <c r="AC36" i="13"/>
  <c r="AC33" i="13"/>
  <c r="AC34" i="13"/>
  <c r="K98" i="16"/>
  <c r="I98" i="16"/>
  <c r="AC35" i="13"/>
  <c r="AC37" i="13"/>
  <c r="L94" i="16"/>
  <c r="AC49" i="13"/>
  <c r="D71" i="31"/>
  <c r="W53" i="13"/>
  <c r="L89" i="16"/>
  <c r="H98" i="16"/>
  <c r="E66" i="31"/>
  <c r="H66" i="31" s="1"/>
  <c r="AH33" i="13"/>
  <c r="AH34" i="13"/>
  <c r="O113" i="16" l="1"/>
  <c r="H113" i="16"/>
  <c r="S104" i="16"/>
  <c r="L104" i="16"/>
  <c r="J113" i="16"/>
  <c r="Q113" i="16"/>
  <c r="S109" i="16"/>
  <c r="L109" i="16"/>
  <c r="P113" i="16"/>
  <c r="I113" i="16"/>
  <c r="K113" i="16"/>
  <c r="R113" i="16"/>
  <c r="E75" i="31"/>
  <c r="H75" i="31" s="1"/>
  <c r="N10" i="31" s="1"/>
  <c r="E74" i="31"/>
  <c r="H74" i="31" s="1"/>
  <c r="N9" i="31" s="1"/>
  <c r="E73" i="31"/>
  <c r="H73" i="31" s="1"/>
  <c r="E78" i="31"/>
  <c r="H78" i="31" s="1"/>
  <c r="E77" i="31"/>
  <c r="E72" i="31"/>
  <c r="H72" i="31" s="1"/>
  <c r="L98" i="16"/>
  <c r="AC39" i="13"/>
  <c r="AH35" i="13"/>
  <c r="D79" i="31"/>
  <c r="L113" i="16" l="1"/>
  <c r="S113" i="16"/>
  <c r="E76" i="31"/>
  <c r="H76" i="31" s="1"/>
  <c r="N11" i="31" s="1"/>
  <c r="H77" i="31"/>
  <c r="E71" i="31"/>
  <c r="H71" i="31" s="1"/>
  <c r="N8" i="31" s="1"/>
  <c r="N12" i="31" l="1"/>
  <c r="E79" i="31"/>
  <c r="H79" i="3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69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7" authorId="0" shapeId="0" xr:uid="{00000000-0006-0000-0A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<sst xmlns="http://schemas.openxmlformats.org/spreadsheetml/2006/main" count="1237" uniqueCount="529">
  <si>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</si>
  <si>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</si>
  <si>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</si>
  <si>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</si>
  <si>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</si>
  <si>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</si>
  <si>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</si>
  <si>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</si>
  <si>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</si>
  <si>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</si>
  <si>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</si>
  <si>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</si>
  <si>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</si>
  <si>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</si>
  <si>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</si>
  <si>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</si>
  <si>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</si>
  <si>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</si>
  <si>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</si>
  <si>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</si>
  <si>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</si>
  <si>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</si>
  <si>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</si>
  <si>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</si>
  <si>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</si>
  <si>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</si>
  <si>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</si>
  <si>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</si>
  <si>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</si>
  <si>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</si>
  <si>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</si>
  <si>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</si>
  <si>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</si>
  <si>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</si>
  <si>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</si>
  <si>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</si>
  <si>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</si>
  <si>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</si>
  <si>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</si>
  <si>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</si>
  <si>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</si>
  <si>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</si>
  <si>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</si>
  <si>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</si>
  <si>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</si>
  <si>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electric</t>
  </si>
  <si>
    <t>Combustion</t>
  </si>
  <si>
    <t>Industry non energetic uses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</si>
  <si>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</si>
  <si>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</si>
  <si>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</si>
  <si>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</si>
  <si>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</si>
  <si>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</si>
  <si>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</si>
  <si>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</si>
  <si>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</si>
  <si>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</si>
  <si>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</si>
  <si>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</si>
  <si>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</si>
  <si>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</si>
  <si>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</si>
  <si>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</si>
  <si>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</si>
  <si>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</si>
  <si>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</si>
  <si>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</si>
  <si>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</si>
  <si>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</si>
  <si>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</si>
  <si>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</si>
  <si>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</si>
  <si>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</si>
  <si>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</si>
  <si>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</si>
  <si>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</si>
  <si>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</si>
  <si>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</si>
  <si>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</si>
  <si>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</si>
  <si>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</si>
  <si>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</si>
  <si>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</si>
  <si>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</si>
  <si>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</si>
  <si>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</si>
  <si>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</si>
  <si>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</si>
  <si>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</si>
  <si>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</si>
  <si>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</si>
  <si>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</si>
  <si>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</si>
  <si>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</si>
  <si>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</si>
  <si>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</si>
  <si>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</si>
  <si>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</si>
  <si>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</si>
  <si>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</si>
  <si>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</si>
  <si>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</si>
  <si>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ER_OIL_2</t>
  </si>
  <si>
    <t>ER_OIL_2201_2</t>
  </si>
  <si>
    <t>ER_OIL_2202_2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</si>
  <si>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</si>
  <si>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</si>
  <si>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</si>
  <si>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</si>
  <si>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</si>
  <si>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</si>
  <si>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</si>
  <si>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</si>
  <si>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ER_ELEC_2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</si>
  <si>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</si>
  <si>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</si>
  <si>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</si>
  <si>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</si>
  <si>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</si>
  <si>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</si>
  <si>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</si>
  <si>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</si>
  <si>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</si>
  <si>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ER_AGRICULTURE_2</t>
  </si>
  <si>
    <t>ER_INDUS_2</t>
  </si>
  <si>
    <t>ER_RESIDENTIAL_2</t>
  </si>
  <si>
    <t>ER_TERTIARY_2</t>
  </si>
  <si>
    <t>ER_TRANS_PRIVATE_2</t>
  </si>
  <si>
    <t>ER_TRANS_PUBLIC_2</t>
  </si>
  <si>
    <t>ER_AUTO_2</t>
  </si>
  <si>
    <t>ER_AUTO_TH_A_2</t>
  </si>
  <si>
    <t>ER_AUTO_TH_B_2</t>
  </si>
  <si>
    <t>ER_AUTO_TH_C_2</t>
  </si>
  <si>
    <t>ER_AUTO_TH_D_2</t>
  </si>
  <si>
    <t>ER_AUTO_TH_E_2</t>
  </si>
  <si>
    <t>ER_AUTO_TH_F_2</t>
  </si>
  <si>
    <t>ER_AUTO_TH_G_2</t>
  </si>
  <si>
    <t>ER_AUTO_ELEC_A_2</t>
  </si>
  <si>
    <t>ER_AUTO_ELEC_B_2</t>
  </si>
  <si>
    <t>ER_AUTO_ELEC_C_2</t>
  </si>
  <si>
    <t>ER_AUTO_ELEC_D_2</t>
  </si>
  <si>
    <t>ER_AUTO_ELEC_E_2</t>
  </si>
  <si>
    <t>ER_AUTO_ELEC_F_2</t>
  </si>
  <si>
    <t>ER_AUTO_ELEC_G_2</t>
  </si>
  <si>
    <t>ER_AUTO_COAL_2</t>
  </si>
  <si>
    <t>ER_AUTO_TH_2</t>
  </si>
  <si>
    <t>ER_AUTO_ELEC_2</t>
  </si>
  <si>
    <t>ER_AUTO_GAS_2</t>
  </si>
  <si>
    <t>ER_NEWAUTO_2</t>
  </si>
  <si>
    <t>ER_NEWAUTO_TH_2</t>
  </si>
  <si>
    <t>ER_NEWAUTO_TH_A_2</t>
  </si>
  <si>
    <t>ER_NEWAUTO_TH_B_2</t>
  </si>
  <si>
    <t>ER_NEWAUTO_TH_C_2</t>
  </si>
  <si>
    <t>ER_NEWAUTO_TH_D_2</t>
  </si>
  <si>
    <t>ER_NEWAUTO_TH_E_2</t>
  </si>
  <si>
    <t>ER_NEWAUTO_TH_F_2</t>
  </si>
  <si>
    <t>ER_NEWAUTO_TH_G_2</t>
  </si>
  <si>
    <t>ER_NEWAUTO_ELEC_2</t>
  </si>
  <si>
    <t>ER_NEWAUTO_ELEC_A_2</t>
  </si>
  <si>
    <t>ER_NEWAUTO_ELEC_B_2</t>
  </si>
  <si>
    <t>ER_NEWAUTO_ELEC_C_2</t>
  </si>
  <si>
    <t>ER_NEWAUTO_ELEC_D_2</t>
  </si>
  <si>
    <t>ER_NEWAUTO_ELEC_E_2</t>
  </si>
  <si>
    <t>ER_NEWAUTO_ELEC_F_2</t>
  </si>
  <si>
    <t>ER_NEWAUTO_ELEC_G_2</t>
  </si>
  <si>
    <t>ER_AGRICULTURE_COAL_2</t>
  </si>
  <si>
    <t>ER_INDUS_COAL_2</t>
  </si>
  <si>
    <t>ER_RESIDENTIAL_COAL_2</t>
  </si>
  <si>
    <t>ER_TERTIARY_COAL_2</t>
  </si>
  <si>
    <t>ER_TRANS_PRIVATE_COAL_2</t>
  </si>
  <si>
    <t>ER_TRANS_PUBLIC_COAL_2</t>
  </si>
  <si>
    <t>ER_AGRICULTURE_OIL_2</t>
  </si>
  <si>
    <t>ER_INDUS_OIL_2</t>
  </si>
  <si>
    <t>ER_RESIDENTIAL_OIL_2</t>
  </si>
  <si>
    <t>ER_TERTIARY_OIL_2</t>
  </si>
  <si>
    <t>ER_TRANS_PRIVATE_OIL_2</t>
  </si>
  <si>
    <t>ER_TRANS_PUBLIC_OIL_2</t>
  </si>
  <si>
    <t>ER_AGRICULTURE_ELEC_2</t>
  </si>
  <si>
    <t>ER_INDUS_ELEC_2</t>
  </si>
  <si>
    <t>ER_RESIDENTIAL_ELEC_2</t>
  </si>
  <si>
    <t>ER_TERTIARY_ELEC_2</t>
  </si>
  <si>
    <t>ER_TRANS_PRIVATE_ELEC_2</t>
  </si>
  <si>
    <t>ER_TRANS_PUBLIC_ELEC_2</t>
  </si>
  <si>
    <t>ER_AGRICULTURE_GAS_2</t>
  </si>
  <si>
    <t>ER_INDUS_GAS_2</t>
  </si>
  <si>
    <t>ER_RESIDENTIAL_GAS_2</t>
  </si>
  <si>
    <t>ER_TERTIARY_GAS_2</t>
  </si>
  <si>
    <t>ER_TRANS_PRIVATE_GAS_2</t>
  </si>
  <si>
    <t>ER_TRANS_PUBLIC_GAS_2</t>
  </si>
  <si>
    <t>ER_BUIL_2</t>
  </si>
  <si>
    <t>ER_BUIL_A_2</t>
  </si>
  <si>
    <t>ER_BUIL_B_2</t>
  </si>
  <si>
    <t>ER_BUIL_C_2</t>
  </si>
  <si>
    <t>ER_BUIL_D_2</t>
  </si>
  <si>
    <t>ER_BUIL_E_2</t>
  </si>
  <si>
    <t>ER_BUIL_F_2</t>
  </si>
  <si>
    <t>ER_BUIL_G_2</t>
  </si>
  <si>
    <t>TTCO_VOL_SIGNAL_2</t>
  </si>
  <si>
    <t>TTCO_VOL_SIGNAL_0</t>
  </si>
  <si>
    <t>PGDP_2</t>
  </si>
  <si>
    <t>PGDP_0</t>
  </si>
  <si>
    <t>(GDP_2/GDP_0-1)*100</t>
  </si>
  <si>
    <t>(CH_2/CH_0-1)*100</t>
  </si>
  <si>
    <t>(I_2/I_0-1)*100</t>
  </si>
  <si>
    <t>(X_2/X_0-1)*100</t>
  </si>
  <si>
    <t>(M_2/M_0-1)*100</t>
  </si>
  <si>
    <t>(DC_VAL_2/(PGDP_2*GDP_2)-DC_VAL_0/(PGDP_0*GDP_0))*100</t>
  </si>
  <si>
    <t>(UNR_TOT_2-UNR_TOT_0)*100</t>
  </si>
  <si>
    <t>(L_2/L_0-1)*100</t>
  </si>
  <si>
    <t>((W_S_2/PCH_2)/(W_S_0/PCH_0)-1)*100</t>
  </si>
  <si>
    <t>INFL_FR_2-INFL_FR_0</t>
  </si>
  <si>
    <t>R_2-R_0</t>
  </si>
  <si>
    <t>(DEBT_G_VAL_2/(PGDP_2*GDP_2)-DEBT_G_VAL_0/(PGDP_0*GDP_0))*100</t>
  </si>
  <si>
    <t>(DP_G_VAL_2-DP_G_VAL_0)*100</t>
  </si>
  <si>
    <t>100*(GDP_2/GDP_0-1)</t>
  </si>
  <si>
    <t>100*(CH_2/CH_0-1)</t>
  </si>
  <si>
    <t>100*(I_2/I_0-1)</t>
  </si>
  <si>
    <t>100*(X_2/X_0-1)</t>
  </si>
  <si>
    <t>100*(M_2/M_0-1)</t>
  </si>
  <si>
    <t>100*(UNR_TOT_2-UNR_TOT_0)</t>
  </si>
  <si>
    <t>100*(L_2/L_0-1)</t>
  </si>
  <si>
    <t>100*((W_2/PCH_2)/(W_0/PCH_0)-1)</t>
  </si>
  <si>
    <t>100*(PCH_2/PCH_0-1)</t>
  </si>
  <si>
    <t>100*(R_2-R_0)</t>
  </si>
  <si>
    <t>100*(DEBT_G_VAL_2/(PGDP_2*GDP_2)-DEBT_G_VAL_0/(PGDP_0*GDP_0))</t>
  </si>
  <si>
    <t>100*(DP_G_VAL_2-DP_G_VAL_0)</t>
  </si>
  <si>
    <t>100*(GDP_2/@ELEM(GDP_2,"2006"))</t>
  </si>
  <si>
    <t>100*(EMS_TOT_2/EMS_TOT_0-1)</t>
  </si>
  <si>
    <t>100*(EMS_TOT_2/@ELEM(EMS_TOT_2,"2006"))</t>
  </si>
  <si>
    <t>EMS_DC_04_2</t>
  </si>
  <si>
    <t>EMS_DC_05_2</t>
  </si>
  <si>
    <t>EMS_DC_2</t>
  </si>
  <si>
    <t>EMS_HH_2</t>
  </si>
  <si>
    <t>EMS_HH_21_2</t>
  </si>
  <si>
    <t>EMS_HH_21_H01_2</t>
  </si>
  <si>
    <t>EMS_HH_22_2</t>
  </si>
  <si>
    <t>EMS_HH_22_H01_2</t>
  </si>
  <si>
    <t>EMS_HH_24_2</t>
  </si>
  <si>
    <t>EMS_HH_24_H01_2</t>
  </si>
  <si>
    <t>EMS_SEC_TOT_01_2</t>
  </si>
  <si>
    <t>EMS_SEC_TOT_02_2</t>
  </si>
  <si>
    <t>EMS_SEC_TOT_03_2</t>
  </si>
  <si>
    <t>EMS_SEC_TOT_04_2</t>
  </si>
  <si>
    <t>EMS_SEC_TOT_05_2</t>
  </si>
  <si>
    <t>EMS_SEC_TOT_06_2</t>
  </si>
  <si>
    <t>EMS_SEC_TOT_07_2</t>
  </si>
  <si>
    <t>EMS_SEC_TOT_08_2</t>
  </si>
  <si>
    <t>EMS_SEC_TOT_09_2</t>
  </si>
  <si>
    <t>EMS_SEC_TOT_10_2</t>
  </si>
  <si>
    <t>EMS_SEC_TOT_11_2</t>
  </si>
  <si>
    <t>EMS_SEC_TOT_12_2</t>
  </si>
  <si>
    <t>EMS_SEC_TOT_13_2</t>
  </si>
  <si>
    <t>EMS_SEC_TOT_14_2</t>
  </si>
  <si>
    <t>EMS_SEC_TOT_15_2</t>
  </si>
  <si>
    <t>EMS_SEC_TOT_16_2</t>
  </si>
  <si>
    <t>EMS_SEC_TOT_17_2</t>
  </si>
  <si>
    <t>EMS_SEC_TOT_18_2</t>
  </si>
  <si>
    <t>EMS_SEC_TOT_19_2</t>
  </si>
  <si>
    <t>EMS_SEC_TOT_2</t>
  </si>
  <si>
    <t>EMS_SEC_TOT_20_2</t>
  </si>
  <si>
    <t>EMS_SEC_TOT_21_05_2</t>
  </si>
  <si>
    <t>EMS_SEC_TOT_21_06_2</t>
  </si>
  <si>
    <t>EMS_SEC_TOT_21_07_2</t>
  </si>
  <si>
    <t>EMS_SEC_TOT_21_08_2</t>
  </si>
  <si>
    <t>EMS_SEC_TOT_21_10_2</t>
  </si>
  <si>
    <t>EMS_SEC_TOT_21_12_2</t>
  </si>
  <si>
    <t>EMS_SEC_TOT_21_19_2</t>
  </si>
  <si>
    <t>EMS_SEC_TOT_21_20_2</t>
  </si>
  <si>
    <t>EMS_SEC_TOT_21_2304_2</t>
  </si>
  <si>
    <t>EMS_SEC_TOT_2201_2</t>
  </si>
  <si>
    <t>EMS_SEC_TOT_22_01_2</t>
  </si>
  <si>
    <t>EMS_SEC_TOT_22_02_2</t>
  </si>
  <si>
    <t>EMS_SEC_TOT_22_03_2</t>
  </si>
  <si>
    <t>EMS_SEC_TOT_22_04_2</t>
  </si>
  <si>
    <t>EMS_SEC_TOT_22_05_2</t>
  </si>
  <si>
    <t>EMS_SEC_TOT_22_06_2</t>
  </si>
  <si>
    <t>EMS_SEC_TOT_22_07_2</t>
  </si>
  <si>
    <t>EMS_SEC_TOT_22_08_2</t>
  </si>
  <si>
    <t>EMS_SEC_TOT_22_09_2</t>
  </si>
  <si>
    <t>EMS_SEC_TOT_22_12_2</t>
  </si>
  <si>
    <t>EMS_SEC_TOT_22_13_2</t>
  </si>
  <si>
    <t>EMS_SEC_TOT_22_14_2</t>
  </si>
  <si>
    <t>EMS_SEC_TOT_22_15_2</t>
  </si>
  <si>
    <t>EMS_SEC_TOT_22_16_2</t>
  </si>
  <si>
    <t>EMS_SEC_TOT_22_17_2</t>
  </si>
  <si>
    <t>EMS_SEC_TOT_22_18_2</t>
  </si>
  <si>
    <t>EMS_SEC_TOT_22_19_2</t>
  </si>
  <si>
    <t>EMS_SEC_TOT_22_20_2</t>
  </si>
  <si>
    <t>EMS_SEC_TOT_22_2201_2</t>
  </si>
  <si>
    <t>EMS_SEC_TOT_22_2302_2</t>
  </si>
  <si>
    <t>EMS_SEC_TOT_2302_2</t>
  </si>
  <si>
    <t>EMS_SEC_TOT_2303_2</t>
  </si>
  <si>
    <t>EMS_SEC_TOT_2304_2</t>
  </si>
  <si>
    <t>EMS_SEC_TOT_2401_2</t>
  </si>
  <si>
    <t>EMS_SEC_TOT_24_01_2</t>
  </si>
  <si>
    <t>EMS_SEC_TOT_24_02_2</t>
  </si>
  <si>
    <t>EMS_SEC_TOT_24_03_2</t>
  </si>
  <si>
    <t>EMS_SEC_TOT_24_04_2</t>
  </si>
  <si>
    <t>EMS_SEC_TOT_24_05_2</t>
  </si>
  <si>
    <t>EMS_SEC_TOT_24_06_2</t>
  </si>
  <si>
    <t>EMS_SEC_TOT_24_07_2</t>
  </si>
  <si>
    <t>EMS_SEC_TOT_24_08_2</t>
  </si>
  <si>
    <t>EMS_SEC_TOT_24_09_2</t>
  </si>
  <si>
    <t>EMS_SEC_TOT_24_10_2</t>
  </si>
  <si>
    <t>EMS_SEC_TOT_24_11_2</t>
  </si>
  <si>
    <t>EMS_SEC_TOT_24_12_2</t>
  </si>
  <si>
    <t>EMS_SEC_TOT_24_13_2</t>
  </si>
  <si>
    <t>EMS_SEC_TOT_24_14_2</t>
  </si>
  <si>
    <t>EMS_SEC_TOT_24_15_2</t>
  </si>
  <si>
    <t>EMS_SEC_TOT_24_16_2</t>
  </si>
  <si>
    <t>EMS_SEC_TOT_24_17_2</t>
  </si>
  <si>
    <t>EMS_SEC_TOT_24_18_2</t>
  </si>
  <si>
    <t>EMS_SEC_TOT_24_19_2</t>
  </si>
  <si>
    <t>EMS_SEC_TOT_24_20_2</t>
  </si>
  <si>
    <t>EMS_SEC_TOT_24_2201_2</t>
  </si>
  <si>
    <t>EMS_SEC_TOT_24_2303_2</t>
  </si>
  <si>
    <t>EMS_SEC_TOT_24_2401_2</t>
  </si>
  <si>
    <t>EMS_SECSOU_2</t>
  </si>
  <si>
    <t>EMS_SECSOU_21_2</t>
  </si>
  <si>
    <t>EMS_SECSOU_22_2</t>
  </si>
  <si>
    <t>EMS_SECSOU_24_2</t>
  </si>
  <si>
    <t>EMS_SOU_2</t>
  </si>
  <si>
    <t>EMS_SOU_21_2</t>
  </si>
  <si>
    <t>EMS_SOU_22_2</t>
  </si>
  <si>
    <t>EMS_SOU_24_2</t>
  </si>
  <si>
    <t>EMS_TOT_2</t>
  </si>
  <si>
    <t>Q_MTEP_EP_2</t>
  </si>
  <si>
    <t>Q_MTEP_EP_21_2</t>
  </si>
  <si>
    <t>Q_MTEP_EP_21_21_2</t>
  </si>
  <si>
    <t>Q_MTEP_EP_2201_2</t>
  </si>
  <si>
    <t>Q_MTEP_EP_2202_2</t>
  </si>
  <si>
    <t>Q_MTEP_EP_22_2201_2</t>
  </si>
  <si>
    <t>Q_MTEP_EP_22_2202_2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</si>
  <si>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</si>
  <si>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</si>
  <si>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</si>
  <si>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</si>
  <si>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</si>
  <si>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</si>
  <si>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</si>
  <si>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</si>
  <si>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Q_MTEP_EP_23_2301_2</t>
  </si>
  <si>
    <t>Q_MTEP_EP_23_2302_2</t>
  </si>
  <si>
    <t>Q_MTEP_EP_23_2303_2</t>
  </si>
  <si>
    <t>Q_MTEP_EP_23_2304_2</t>
  </si>
  <si>
    <t>Q_MTEP_EP_23_2305_2</t>
  </si>
  <si>
    <t>Q_MTEP_EP_23_2306_2</t>
  </si>
  <si>
    <t>Q_MTEP_EP_23_2307_2</t>
  </si>
  <si>
    <t>Q_MTEP_EP_23_2308_2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</si>
  <si>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</si>
  <si>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</si>
  <si>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</si>
  <si>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</si>
  <si>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</si>
  <si>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</si>
  <si>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</si>
  <si>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</si>
  <si>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</si>
  <si>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</si>
  <si>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</si>
  <si>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</si>
  <si>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</si>
  <si>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</si>
  <si>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</si>
  <si>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</si>
  <si>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</si>
  <si>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</si>
  <si>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</si>
  <si>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</si>
  <si>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</si>
  <si>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</si>
  <si>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</si>
  <si>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</si>
  <si>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</si>
  <si>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</si>
  <si>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</si>
  <si>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</si>
  <si>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</si>
  <si>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</si>
  <si>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</si>
  <si>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</si>
  <si>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</si>
  <si>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</si>
  <si>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Q_Mtep_ep_2201_2</t>
  </si>
  <si>
    <t>Q_Mtep_ep_2202_2</t>
  </si>
  <si>
    <t>Q_Mtep_ep_2301_2</t>
  </si>
  <si>
    <t>Q_Mtep_ep_2302_2</t>
  </si>
  <si>
    <t>Q_Mtep_ep_2303_2</t>
  </si>
  <si>
    <t>Q_Mtep_ep_2304_2</t>
  </si>
  <si>
    <t>Q_Mtep_ep_2305_2</t>
  </si>
  <si>
    <t>Q_Mtep_ep_2306_2</t>
  </si>
  <si>
    <t>Q_Mtep_ep_2307_2</t>
  </si>
  <si>
    <t>Q_Mtep_ep_2308_2</t>
  </si>
  <si>
    <t>Q_Mtep_ep_2401_2</t>
  </si>
  <si>
    <t>Q_Mtep_ep_2402_2</t>
  </si>
  <si>
    <t>Q_Mtep_ep_2403_2</t>
  </si>
  <si>
    <t>Q_Mtep_ep_2404_2</t>
  </si>
  <si>
    <t>Q_Mtep_ep_2405_2</t>
  </si>
  <si>
    <t>Q_Mtep_ep_2406_2</t>
  </si>
  <si>
    <t>Q_Mtep_ep_21_2</t>
  </si>
  <si>
    <t>ER_Oil_2</t>
  </si>
  <si>
    <t>ER_oil_2201_2</t>
  </si>
  <si>
    <t>ER_oil_2202_2</t>
  </si>
  <si>
    <t>ER_elec_2</t>
  </si>
  <si>
    <t>ER_Elec_2301_2</t>
  </si>
  <si>
    <t>ER_elec_2302_2</t>
  </si>
  <si>
    <t>ER_Elec_2303_2</t>
  </si>
  <si>
    <t>ER_elec_2304_2</t>
  </si>
  <si>
    <t>ER_Elec_2305_2</t>
  </si>
  <si>
    <t>ER_elec_2306_2</t>
  </si>
  <si>
    <t>ER_Elec_2307_2</t>
  </si>
  <si>
    <t>ER_elec_2308_2</t>
  </si>
  <si>
    <t>ER_Gas_2</t>
  </si>
  <si>
    <t>ER_Gas_2401_2</t>
  </si>
  <si>
    <t>ER_Gas_2402_2</t>
  </si>
  <si>
    <t>ER_Gas_2403_2</t>
  </si>
  <si>
    <t>ER_Gas_2404_2</t>
  </si>
  <si>
    <t>ER_Gas_2405_2</t>
  </si>
  <si>
    <t>ER_Gas_2406_2</t>
  </si>
  <si>
    <t>ER_coal_2</t>
  </si>
  <si>
    <t>ER_Total_2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</si>
  <si>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</si>
  <si>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</si>
  <si>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</si>
  <si>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</si>
  <si>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</si>
  <si>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</si>
  <si>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</si>
  <si>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</si>
  <si>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</si>
  <si>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</si>
  <si>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</si>
  <si>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</si>
  <si>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</si>
  <si>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</si>
  <si>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</si>
  <si>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</si>
  <si>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</si>
  <si>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</si>
  <si>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</si>
  <si>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</si>
  <si>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</si>
  <si>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</si>
  <si>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</si>
  <si>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</si>
  <si>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</si>
  <si>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</si>
  <si>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</si>
  <si>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</si>
  <si>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ER_AUTO_2/1000</t>
  </si>
  <si>
    <t>ER_AUTO_ELEC_2/ER_AUTO_2</t>
  </si>
  <si>
    <t>ER_AUTO_TH_2/ER_AUTO_2</t>
  </si>
  <si>
    <t>ER_NEWAUTO_ELEC_2/ER_NEWAUTO_2</t>
  </si>
  <si>
    <t>ER_NEWAUTO_ELEC_A_2/ER_NEWAUTO_2</t>
  </si>
  <si>
    <t>ER_NEWAUTO_ELEC_B_2/ER_NEWAUTO_2</t>
  </si>
  <si>
    <t>ER_NEWAUTO_ELEC_C_2/ER_NEWAUTO_2</t>
  </si>
  <si>
    <t>ER_NEWAUTO_ELEC_D_2/ER_NEWAUTO_2</t>
  </si>
  <si>
    <t>ER_NEWAUTO_ELEC_E_2/ER_NEWAUTO_2</t>
  </si>
  <si>
    <t>ER_NEWAUTO_ELEC_F_2/ER_NEWAUTO_2</t>
  </si>
  <si>
    <t>ER_NEWAUTO_ELEC_G_2/ER_NEWAUTO_2</t>
  </si>
  <si>
    <t>ER_NEWAUTO_TH_2/ER_NEWAUTO_2</t>
  </si>
  <si>
    <t>ER_NEWAUTO_TH_A_2/ER_NEWAUTO_2</t>
  </si>
  <si>
    <t>ER_NEWAUTO_TH_B_2/ER_NEWAUTO_2</t>
  </si>
  <si>
    <t>ER_NEWAUTO_TH_C_2/ER_NEWAUTO_2</t>
  </si>
  <si>
    <t>ER_NEWAUTO_TH_D_2/ER_NEWAUTO_2</t>
  </si>
  <si>
    <t>ER_NEWAUTO_TH_E_2/ER_NEWAUTO_2</t>
  </si>
  <si>
    <t>ER_NEWAUTO_TH_F_2/ER_NEWAUTO_2</t>
  </si>
  <si>
    <t>ER_NEWAUTO_TH_G_2/ER_NEWAUTO_2</t>
  </si>
  <si>
    <t>ER_AUTO_COAL_2/ER_AUTO_2</t>
  </si>
  <si>
    <t>ER_AUTO_GAS_2/ER_AUTO_2</t>
  </si>
  <si>
    <t>ER_AUTO_ELEC_A_2/ER_AUTO_2</t>
  </si>
  <si>
    <t>ER_AUTO_ELEC_B_2/ER_AUTO_2</t>
  </si>
  <si>
    <t>ER_AUTO_ELEC_C_2/ER_AUTO_2</t>
  </si>
  <si>
    <t>ER_AUTO_ELEC_D_2/ER_AUTO_2</t>
  </si>
  <si>
    <t>ER_AUTO_ELEC_E_2/ER_AUTO_2</t>
  </si>
  <si>
    <t>ER_AUTO_ELEC_F_2/ER_AUTO_2</t>
  </si>
  <si>
    <t>ER_AUTO_ELEC_G_2/ER_AUTO_2</t>
  </si>
  <si>
    <t>ER_AUTO_TH_A_2/ER_AUTO_2</t>
  </si>
  <si>
    <t>ER_AUTO_TH_B_2/ER_AUTO_2</t>
  </si>
  <si>
    <t>ER_AUTO_TH_C_2/ER_AUTO_2</t>
  </si>
  <si>
    <t>ER_AUTO_TH_D_2/ER_AUTO_2</t>
  </si>
  <si>
    <t>ER_AUTO_TH_E_2/ER_AUTO_2</t>
  </si>
  <si>
    <t>ER_AUTO_TH_F_2/ER_AUTO_2</t>
  </si>
  <si>
    <t>ER_AUTO_TH_G_2/ER_AUTO_2</t>
  </si>
  <si>
    <t>Cf. onglet "G mix energie"</t>
  </si>
  <si>
    <t>electricité</t>
  </si>
  <si>
    <t>chaleur (bois…)</t>
  </si>
  <si>
    <t>gaz</t>
  </si>
  <si>
    <t>carburant</t>
  </si>
  <si>
    <t>Electric</t>
  </si>
  <si>
    <t>Stock of vehicles</t>
  </si>
  <si>
    <t>S1</t>
  </si>
  <si>
    <t>Transport (milliers de km voyageurs)</t>
  </si>
  <si>
    <t>Avion (France + RDM)</t>
  </si>
  <si>
    <t>Longue Distance (LD)</t>
  </si>
  <si>
    <t xml:space="preserve">    voiture LD</t>
  </si>
  <si>
    <t xml:space="preserve">    train</t>
  </si>
  <si>
    <t>Courte Distance (CD)</t>
  </si>
  <si>
    <t xml:space="preserve">    voiture CD</t>
  </si>
  <si>
    <t xml:space="preserve">    bus</t>
  </si>
  <si>
    <t>Voiture CD+LD</t>
  </si>
  <si>
    <t>TEND</t>
  </si>
  <si>
    <t>Ecarts de transport 
(milliers de km voyageurs)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</si>
  <si>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</si>
  <si>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</si>
  <si>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</si>
  <si>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</si>
  <si>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</si>
  <si>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</si>
  <si>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</si>
  <si>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</si>
  <si>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</si>
  <si>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</si>
  <si>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</si>
  <si>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</si>
  <si>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</si>
  <si>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</si>
  <si>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</si>
  <si>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</si>
  <si>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1) Copier-coller sorties Eviews en B2
2) veillez à ce que les données commencent en 2004
3) modifier le scénario si besoin en B1</t>
  </si>
  <si>
    <t>Energie finale</t>
  </si>
  <si>
    <t>EMS_TOT_2/@ELEM(EMS_TOT,"2006")*100</t>
  </si>
  <si>
    <t>c</t>
  </si>
  <si>
    <t>Différences en 2050 résultant des modifs de chocs</t>
  </si>
  <si>
    <t>Ecarts par rapport à la cible</t>
  </si>
  <si>
    <t>Industry</t>
  </si>
  <si>
    <t>Industry energetic uses</t>
  </si>
  <si>
    <t>SNBC3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</si>
</sst>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#,##0.0"/>
    <numFmt numFmtId="167" formatCode="0.000"/>
    <numFmt numFmtId="168" formatCode="0.000%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302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5" fillId="0" borderId="0" xfId="0" applyFont="1"/>
    <xf numFmtId="0" fontId="2" fillId="0" borderId="1" xfId="0" applyFont="1" applyBorder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2" fillId="3" borderId="3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" fontId="11" fillId="6" borderId="4" xfId="0" applyNumberFormat="1" applyFont="1" applyFill="1" applyBorder="1"/>
    <xf numFmtId="2" fontId="2" fillId="0" borderId="0" xfId="0" applyNumberFormat="1" applyFont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1" fontId="0" fillId="0" borderId="0" xfId="0" applyNumberFormat="1"/>
    <xf numFmtId="0" fontId="19" fillId="0" borderId="0" xfId="3" applyFill="1"/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0" fontId="2" fillId="2" borderId="1" xfId="0" applyFont="1" applyFill="1" applyBorder="1" applyAlignment="1">
      <alignment horizontal="right" wrapText="1" shrinkToFit="1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11" fillId="2" borderId="0" xfId="0" applyNumberFormat="1" applyFont="1" applyFill="1" applyAlignment="1">
      <alignment horizontal="right"/>
    </xf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0" fontId="22" fillId="2" borderId="0" xfId="4" applyFill="1"/>
    <xf numFmtId="1" fontId="22" fillId="2" borderId="0" xfId="4" applyNumberFormat="1" applyFill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9" fontId="2" fillId="3" borderId="21" xfId="0" applyNumberFormat="1" applyFont="1" applyFill="1" applyBorder="1" applyAlignment="1">
      <alignment horizontal="center"/>
    </xf>
    <xf numFmtId="9" fontId="2" fillId="3" borderId="26" xfId="0" applyNumberFormat="1" applyFont="1" applyFill="1" applyBorder="1" applyAlignment="1">
      <alignment horizontal="center"/>
    </xf>
    <xf numFmtId="9" fontId="0" fillId="2" borderId="18" xfId="0" applyNumberFormat="1" applyFill="1" applyBorder="1" applyAlignment="1">
      <alignment vertical="center"/>
    </xf>
    <xf numFmtId="9" fontId="0" fillId="2" borderId="37" xfId="0" applyNumberFormat="1" applyFill="1" applyBorder="1" applyAlignment="1">
      <alignment vertical="center"/>
    </xf>
    <xf numFmtId="9" fontId="22" fillId="2" borderId="17" xfId="4" applyNumberFormat="1" applyFill="1" applyBorder="1" applyAlignment="1">
      <alignment vertical="center"/>
    </xf>
    <xf numFmtId="0" fontId="12" fillId="2" borderId="1" xfId="0" applyFont="1" applyFill="1" applyBorder="1"/>
    <xf numFmtId="1" fontId="2" fillId="7" borderId="1" xfId="0" applyNumberFormat="1" applyFont="1" applyFill="1" applyBorder="1" applyAlignment="1">
      <alignment horizontal="left"/>
    </xf>
    <xf numFmtId="1" fontId="22" fillId="2" borderId="0" xfId="4" applyNumberFormat="1" applyFill="1" applyBorder="1"/>
    <xf numFmtId="1" fontId="22" fillId="2" borderId="0" xfId="4" applyNumberFormat="1" applyFill="1" applyBorder="1" applyAlignment="1">
      <alignment horizontal="right"/>
    </xf>
    <xf numFmtId="1" fontId="2" fillId="2" borderId="15" xfId="0" applyNumberFormat="1" applyFont="1" applyFill="1" applyBorder="1" applyAlignment="1">
      <alignment horizontal="right"/>
    </xf>
    <xf numFmtId="1" fontId="2" fillId="2" borderId="3" xfId="0" applyNumberFormat="1" applyFont="1" applyFill="1" applyBorder="1" applyAlignment="1">
      <alignment horizontal="right"/>
    </xf>
    <xf numFmtId="1" fontId="0" fillId="0" borderId="0" xfId="0" applyNumberFormat="1" applyAlignment="1">
      <alignment vertical="center"/>
    </xf>
    <xf numFmtId="1" fontId="26" fillId="10" borderId="0" xfId="5" applyNumberFormat="1" applyFont="1" applyFill="1"/>
    <xf numFmtId="2" fontId="2" fillId="2" borderId="8" xfId="0" applyNumberFormat="1" applyFont="1" applyFill="1" applyBorder="1"/>
    <xf numFmtId="1" fontId="2" fillId="2" borderId="2" xfId="0" applyNumberFormat="1" applyFont="1" applyFill="1" applyBorder="1"/>
    <xf numFmtId="1" fontId="2" fillId="2" borderId="7" xfId="0" applyNumberFormat="1" applyFont="1" applyFill="1" applyBorder="1"/>
    <xf numFmtId="2" fontId="2" fillId="2" borderId="5" xfId="0" applyNumberFormat="1" applyFont="1" applyFill="1" applyBorder="1"/>
    <xf numFmtId="2" fontId="2" fillId="2" borderId="9" xfId="0" applyNumberFormat="1" applyFont="1" applyFill="1" applyBorder="1"/>
    <xf numFmtId="1" fontId="0" fillId="2" borderId="3" xfId="0" applyNumberFormat="1" applyFill="1" applyBorder="1"/>
    <xf numFmtId="2" fontId="22" fillId="2" borderId="0" xfId="4" applyNumberFormat="1" applyFill="1" applyBorder="1"/>
    <xf numFmtId="9" fontId="0" fillId="2" borderId="0" xfId="0" applyNumberFormat="1" applyFill="1" applyAlignment="1">
      <alignment horizontal="right"/>
    </xf>
    <xf numFmtId="9" fontId="0" fillId="2" borderId="6" xfId="0" applyNumberForma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9" fontId="0" fillId="2" borderId="10" xfId="0" applyNumberFormat="1" applyFill="1" applyBorder="1" applyAlignment="1">
      <alignment horizontal="right"/>
    </xf>
    <xf numFmtId="9" fontId="22" fillId="2" borderId="0" xfId="4" applyNumberFormat="1" applyFill="1" applyBorder="1" applyAlignment="1">
      <alignment horizontal="right"/>
    </xf>
    <xf numFmtId="165" fontId="2" fillId="2" borderId="0" xfId="1" applyNumberFormat="1" applyFont="1" applyFill="1" applyBorder="1"/>
    <xf numFmtId="2" fontId="2" fillId="2" borderId="0" xfId="0" applyNumberFormat="1" applyFont="1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" fontId="13" fillId="2" borderId="0" xfId="0" applyNumberFormat="1" applyFont="1" applyFill="1"/>
    <xf numFmtId="164" fontId="14" fillId="2" borderId="0" xfId="0" applyNumberFormat="1" applyFont="1" applyFill="1"/>
    <xf numFmtId="11" fontId="0" fillId="2" borderId="0" xfId="0" applyNumberFormat="1" applyFill="1"/>
    <xf numFmtId="3" fontId="0" fillId="2" borderId="0" xfId="0" applyNumberFormat="1" applyFill="1"/>
    <xf numFmtId="3" fontId="2" fillId="3" borderId="22" xfId="0" applyNumberFormat="1" applyFont="1" applyFill="1" applyBorder="1" applyAlignment="1">
      <alignment horizontal="right"/>
    </xf>
    <xf numFmtId="3" fontId="0" fillId="2" borderId="22" xfId="0" applyNumberFormat="1" applyFill="1" applyBorder="1" applyAlignment="1">
      <alignment horizontal="right"/>
    </xf>
    <xf numFmtId="3" fontId="0" fillId="2" borderId="10" xfId="0" applyNumberFormat="1" applyFill="1" applyBorder="1" applyAlignment="1">
      <alignment horizontal="right"/>
    </xf>
    <xf numFmtId="0" fontId="8" fillId="2" borderId="27" xfId="0" applyFont="1" applyFill="1" applyBorder="1"/>
    <xf numFmtId="0" fontId="0" fillId="2" borderId="28" xfId="0" applyFill="1" applyBorder="1"/>
    <xf numFmtId="0" fontId="7" fillId="2" borderId="18" xfId="0" applyFont="1" applyFill="1" applyBorder="1" applyAlignment="1">
      <alignment horizontal="left" indent="2"/>
    </xf>
    <xf numFmtId="0" fontId="7" fillId="2" borderId="17" xfId="0" applyFont="1" applyFill="1" applyBorder="1" applyAlignment="1">
      <alignment horizontal="left" indent="2"/>
    </xf>
    <xf numFmtId="0" fontId="2" fillId="2" borderId="25" xfId="0" applyFont="1" applyFill="1" applyBorder="1"/>
    <xf numFmtId="0" fontId="2" fillId="2" borderId="18" xfId="0" applyFont="1" applyFill="1" applyBorder="1"/>
    <xf numFmtId="0" fontId="7" fillId="2" borderId="37" xfId="0" applyFont="1" applyFill="1" applyBorder="1" applyAlignment="1">
      <alignment horizontal="left" indent="2"/>
    </xf>
    <xf numFmtId="0" fontId="2" fillId="2" borderId="28" xfId="0" applyFont="1" applyFill="1" applyBorder="1"/>
    <xf numFmtId="3" fontId="0" fillId="2" borderId="3" xfId="1" applyNumberFormat="1" applyFont="1" applyFill="1" applyBorder="1" applyAlignment="1">
      <alignment horizontal="right"/>
    </xf>
    <xf numFmtId="3" fontId="2" fillId="3" borderId="24" xfId="0" applyNumberFormat="1" applyFont="1" applyFill="1" applyBorder="1" applyAlignment="1">
      <alignment horizontal="right"/>
    </xf>
    <xf numFmtId="3" fontId="0" fillId="2" borderId="6" xfId="1" applyNumberFormat="1" applyFont="1" applyFill="1" applyBorder="1" applyAlignment="1">
      <alignment horizontal="right"/>
    </xf>
    <xf numFmtId="3" fontId="0" fillId="2" borderId="10" xfId="1" applyNumberFormat="1" applyFont="1" applyFill="1" applyBorder="1" applyAlignment="1">
      <alignment horizontal="right"/>
    </xf>
    <xf numFmtId="0" fontId="9" fillId="2" borderId="0" xfId="0" applyFont="1" applyFill="1"/>
    <xf numFmtId="0" fontId="2" fillId="2" borderId="6" xfId="0" applyFont="1" applyFill="1" applyBorder="1"/>
    <xf numFmtId="0" fontId="0" fillId="2" borderId="6" xfId="0" applyFill="1" applyBorder="1"/>
    <xf numFmtId="9" fontId="22" fillId="2" borderId="0" xfId="4" applyNumberFormat="1" applyFill="1"/>
    <xf numFmtId="165" fontId="0" fillId="2" borderId="0" xfId="0" applyNumberFormat="1" applyFill="1"/>
    <xf numFmtId="3" fontId="2" fillId="3" borderId="15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7" fillId="11" borderId="3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2" fillId="10" borderId="0" xfId="0" applyFont="1" applyFill="1" applyAlignment="1">
      <alignment horizontal="center" vertical="center"/>
    </xf>
    <xf numFmtId="0" fontId="11" fillId="11" borderId="15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8" xfId="0" applyFont="1" applyBorder="1"/>
    <xf numFmtId="3" fontId="2" fillId="2" borderId="5" xfId="0" applyNumberFormat="1" applyFont="1" applyFill="1" applyBorder="1"/>
    <xf numFmtId="3" fontId="2" fillId="2" borderId="0" xfId="0" applyNumberFormat="1" applyFont="1" applyFill="1"/>
    <xf numFmtId="3" fontId="2" fillId="2" borderId="7" xfId="0" applyNumberFormat="1" applyFont="1" applyFill="1" applyBorder="1"/>
    <xf numFmtId="0" fontId="0" fillId="0" borderId="15" xfId="0" applyBorder="1"/>
    <xf numFmtId="3" fontId="0" fillId="2" borderId="4" xfId="0" applyNumberFormat="1" applyFill="1" applyBorder="1"/>
    <xf numFmtId="3" fontId="0" fillId="2" borderId="1" xfId="0" applyNumberFormat="1" applyFill="1" applyBorder="1"/>
    <xf numFmtId="3" fontId="0" fillId="2" borderId="16" xfId="0" applyNumberFormat="1" applyFill="1" applyBorder="1"/>
    <xf numFmtId="3" fontId="0" fillId="0" borderId="0" xfId="0" applyNumberFormat="1"/>
    <xf numFmtId="0" fontId="0" fillId="0" borderId="27" xfId="0" applyBorder="1"/>
    <xf numFmtId="3" fontId="0" fillId="2" borderId="8" xfId="0" applyNumberFormat="1" applyFill="1" applyBorder="1"/>
    <xf numFmtId="3" fontId="0" fillId="2" borderId="2" xfId="0" applyNumberFormat="1" applyFill="1" applyBorder="1"/>
    <xf numFmtId="3" fontId="0" fillId="2" borderId="7" xfId="0" applyNumberFormat="1" applyFill="1" applyBorder="1"/>
    <xf numFmtId="0" fontId="0" fillId="0" borderId="18" xfId="0" applyBorder="1"/>
    <xf numFmtId="3" fontId="0" fillId="2" borderId="5" xfId="0" applyNumberFormat="1" applyFill="1" applyBorder="1"/>
    <xf numFmtId="3" fontId="0" fillId="2" borderId="6" xfId="0" applyNumberFormat="1" applyFill="1" applyBorder="1"/>
    <xf numFmtId="0" fontId="0" fillId="0" borderId="17" xfId="0" applyBorder="1"/>
    <xf numFmtId="3" fontId="0" fillId="2" borderId="9" xfId="0" applyNumberFormat="1" applyFill="1" applyBorder="1"/>
    <xf numFmtId="3" fontId="0" fillId="2" borderId="3" xfId="0" applyNumberFormat="1" applyFill="1" applyBorder="1"/>
    <xf numFmtId="3" fontId="0" fillId="2" borderId="10" xfId="0" applyNumberFormat="1" applyFill="1" applyBorder="1"/>
    <xf numFmtId="167" fontId="0" fillId="2" borderId="0" xfId="0" applyNumberFormat="1" applyFill="1"/>
    <xf numFmtId="0" fontId="11" fillId="11" borderId="15" xfId="0" applyFont="1" applyFill="1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5" xfId="0" applyBorder="1"/>
    <xf numFmtId="0" fontId="2" fillId="5" borderId="41" xfId="0" applyFont="1" applyFill="1" applyBorder="1" applyAlignment="1">
      <alignment horizontal="center" vertical="center"/>
    </xf>
    <xf numFmtId="2" fontId="21" fillId="2" borderId="0" xfId="0" applyNumberFormat="1" applyFont="1" applyFill="1" applyAlignment="1">
      <alignment horizontal="right"/>
    </xf>
    <xf numFmtId="164" fontId="16" fillId="2" borderId="0" xfId="0" applyNumberFormat="1" applyFont="1" applyFill="1" applyAlignment="1">
      <alignment horizontal="right"/>
    </xf>
    <xf numFmtId="165" fontId="0" fillId="10" borderId="36" xfId="0" applyNumberFormat="1" applyFill="1" applyBorder="1"/>
    <xf numFmtId="1" fontId="0" fillId="0" borderId="0" xfId="0" applyNumberFormat="1" applyAlignment="1">
      <alignment horizontal="right"/>
    </xf>
    <xf numFmtId="0" fontId="13" fillId="0" borderId="0" xfId="0" applyFont="1"/>
    <xf numFmtId="0" fontId="16" fillId="0" borderId="0" xfId="0" applyFont="1"/>
    <xf numFmtId="1" fontId="2" fillId="13" borderId="4" xfId="0" applyNumberFormat="1" applyFont="1" applyFill="1" applyBorder="1" applyAlignment="1">
      <alignment horizontal="left"/>
    </xf>
    <xf numFmtId="0" fontId="0" fillId="13" borderId="0" xfId="0" applyFill="1"/>
    <xf numFmtId="164" fontId="2" fillId="13" borderId="1" xfId="0" applyNumberFormat="1" applyFont="1" applyFill="1" applyBorder="1" applyAlignment="1">
      <alignment horizontal="right"/>
    </xf>
    <xf numFmtId="164" fontId="2" fillId="13" borderId="1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" fontId="2" fillId="14" borderId="4" xfId="0" applyNumberFormat="1" applyFont="1" applyFill="1" applyBorder="1"/>
    <xf numFmtId="0" fontId="0" fillId="14" borderId="3" xfId="0" applyFill="1" applyBorder="1"/>
    <xf numFmtId="164" fontId="2" fillId="14" borderId="1" xfId="0" applyNumberFormat="1" applyFont="1" applyFill="1" applyBorder="1"/>
    <xf numFmtId="164" fontId="2" fillId="14" borderId="15" xfId="0" applyNumberFormat="1" applyFont="1" applyFill="1" applyBorder="1"/>
    <xf numFmtId="164" fontId="11" fillId="13" borderId="4" xfId="0" quotePrefix="1" applyNumberFormat="1" applyFont="1" applyFill="1" applyBorder="1" applyAlignment="1">
      <alignment horizontal="right"/>
    </xf>
    <xf numFmtId="164" fontId="11" fillId="13" borderId="1" xfId="0" applyNumberFormat="1" applyFont="1" applyFill="1" applyBorder="1" applyAlignment="1">
      <alignment horizontal="right"/>
    </xf>
    <xf numFmtId="164" fontId="11" fillId="13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11" fillId="13" borderId="4" xfId="0" applyNumberFormat="1" applyFont="1" applyFill="1" applyBorder="1" applyAlignment="1">
      <alignment horizontal="right"/>
    </xf>
    <xf numFmtId="164" fontId="0" fillId="2" borderId="5" xfId="0" applyNumberFormat="1" applyFill="1" applyBorder="1" applyAlignment="1">
      <alignment horizontal="right"/>
    </xf>
    <xf numFmtId="164" fontId="11" fillId="14" borderId="4" xfId="0" applyNumberFormat="1" applyFont="1" applyFill="1" applyBorder="1"/>
    <xf numFmtId="164" fontId="11" fillId="14" borderId="1" xfId="0" applyNumberFormat="1" applyFont="1" applyFill="1" applyBorder="1"/>
    <xf numFmtId="164" fontId="11" fillId="14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1" fillId="2" borderId="0" xfId="0" applyFont="1" applyFill="1"/>
    <xf numFmtId="168" fontId="21" fillId="2" borderId="6" xfId="0" applyNumberFormat="1" applyFont="1" applyFill="1" applyBorder="1" applyAlignment="1">
      <alignment horizontal="right"/>
    </xf>
    <xf numFmtId="168" fontId="21" fillId="2" borderId="10" xfId="0" applyNumberFormat="1" applyFont="1" applyFill="1" applyBorder="1" applyAlignment="1">
      <alignment horizontal="right"/>
    </xf>
    <xf numFmtId="0" fontId="21" fillId="0" borderId="0" xfId="0" applyFont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7.xml"/><Relationship Id="rId1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6.xml"/><Relationship Id="rId17" Type="http://schemas.openxmlformats.org/officeDocument/2006/relationships/chartsheet" Target="chartsheets/sheet10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7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9.xml"/><Relationship Id="rId23" Type="http://schemas.openxmlformats.org/officeDocument/2006/relationships/styles" Target="styles.xml"/><Relationship Id="rId10" Type="http://schemas.openxmlformats.org/officeDocument/2006/relationships/chartsheet" Target="chartsheets/sheet5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8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SNBC3 : Energie finale par usage et énergie primaire (Mtep)</c:v>
            </c:pt>
          </c:strCache>
        </c:strRef>
      </c:tx>
      <c:layout>
        <c:manualLayout>
          <c:xMode val="edge"/>
          <c:yMode val="edge"/>
          <c:x val="4.15560737277888E-2"/>
          <c:y val="1.879086784349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ER_RESIDENTIAL_coal_2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ER_TRANS_PUBLIC_coal_2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ER_TERTIARY_coal_2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230.64031465520003</c:v>
                </c:pt>
                <c:pt idx="1">
                  <c:v>222.69874108120001</c:v>
                </c:pt>
                <c:pt idx="2">
                  <c:v>187.3540106769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ER_INDUS_coal_2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647219379051268E-3"/>
                  <c:y val="-3.1347962382445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87-4F22-A5E8-E4153E109927}"/>
                </c:ext>
              </c:extLst>
            </c:dLbl>
            <c:dLbl>
              <c:idx val="1"/>
              <c:layout>
                <c:manualLayout>
                  <c:x val="1.3647219379051519E-3"/>
                  <c:y val="-2.50783699059561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87-4F22-A5E8-E4153E109927}"/>
                </c:ext>
              </c:extLst>
            </c:dLbl>
            <c:dLbl>
              <c:idx val="2"/>
              <c:layout>
                <c:manualLayout>
                  <c:x val="5.4588877516206077E-3"/>
                  <c:y val="-1.4629049111807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87-4F22-A5E8-E4153E109927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</c:numRef>
          </c:val>
          <c:smooth val="0"/>
          <c:extLst>
            <c:ext xmlns:c16="http://schemas.microsoft.com/office/drawing/2014/chart" uri="{C3380CC4-5D6E-409C-BE32-E72D297353CC}">
              <c16:uniqueId val="{00000000-B687-4F22-A5E8-E4153E109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5068572227844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Graphs'!$B$11</c:f>
          <c:strCache>
            <c:ptCount val="1"/>
            <c:pt idx="0">
              <c:v>SNBC3 : Ventilation du parc de logements (%)</c:v>
            </c:pt>
          </c:strCache>
        </c:strRef>
      </c:tx>
      <c:layout>
        <c:manualLayout>
          <c:xMode val="edge"/>
          <c:yMode val="edge"/>
          <c:x val="3.4237370593317988E-2"/>
          <c:y val="1.2537313727519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0.15571068556024675</c:v>
                </c:pt>
                <c:pt idx="1">
                  <c:v>0.10488166216320094</c:v>
                </c:pt>
                <c:pt idx="2">
                  <c:v>6.5088160055406893E-2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0.75980430920170017</c:v>
                </c:pt>
                <c:pt idx="1">
                  <c:v>0.71720517328148903</c:v>
                </c:pt>
                <c:pt idx="2">
                  <c:v>0.59238833716242567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8.4485005415891698E-2</c:v>
                </c:pt>
                <c:pt idx="1">
                  <c:v>0.17791316456941414</c:v>
                </c:pt>
                <c:pt idx="2">
                  <c:v>0.34285356119717264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vecteurs'!$Z$48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CC-4F25-BB18-D2DE93E1EAE8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CC-4F25-BB18-D2DE93E1EAE8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vecteurs'!$AA$48:$AC$48</c:f>
              <c:numCache>
                <c:formatCode>0</c:formatCode>
                <c:ptCount val="3"/>
                <c:pt idx="0">
                  <c:v>2.4817315610000001</c:v>
                </c:pt>
                <c:pt idx="1">
                  <c:v>2.6689234829999999</c:v>
                </c:pt>
                <c:pt idx="2">
                  <c:v>3.762311145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CC-4F25-BB18-D2DE93E1EAE8}"/>
            </c:ext>
          </c:extLst>
        </c:ser>
        <c:ser>
          <c:idx val="3"/>
          <c:order val="1"/>
          <c:tx>
            <c:strRef>
              <c:f>'T energie vecteurs'!$Z$47</c:f>
              <c:strCache>
                <c:ptCount val="1"/>
                <c:pt idx="0">
                  <c:v>carburant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accent6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1CC-4F25-BB18-D2DE93E1EAE8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1CC-4F25-BB18-D2DE93E1EAE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vecteurs'!$AA$47:$AC$47</c:f>
              <c:numCache>
                <c:formatCode>0</c:formatCode>
                <c:ptCount val="3"/>
                <c:pt idx="0">
                  <c:v>69.108042960000006</c:v>
                </c:pt>
                <c:pt idx="1">
                  <c:v>63.270997088999998</c:v>
                </c:pt>
                <c:pt idx="2">
                  <c:v>57.348742703000006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C-4F25-BB18-D2DE93E1EAE8}"/>
            </c:ext>
          </c:extLst>
        </c:ser>
        <c:ser>
          <c:idx val="1"/>
          <c:order val="2"/>
          <c:tx>
            <c:strRef>
              <c:f>'T energie vecteurs'!$Z$45</c:f>
              <c:strCache>
                <c:ptCount val="1"/>
                <c:pt idx="0">
                  <c:v>chaleur (bois…)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vecteurs'!$AA$45:$AC$45</c:f>
              <c:numCache>
                <c:formatCode>0</c:formatCode>
                <c:ptCount val="3"/>
                <c:pt idx="0">
                  <c:v>10.326186843400002</c:v>
                </c:pt>
                <c:pt idx="1">
                  <c:v>11.3994921283</c:v>
                </c:pt>
                <c:pt idx="2">
                  <c:v>13.5301602491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CC-4F25-BB18-D2DE93E1EAE8}"/>
            </c:ext>
          </c:extLst>
        </c:ser>
        <c:ser>
          <c:idx val="2"/>
          <c:order val="3"/>
          <c:tx>
            <c:strRef>
              <c:f>'T energie vecteurs'!$Z$46</c:f>
              <c:strCache>
                <c:ptCount val="1"/>
                <c:pt idx="0">
                  <c:v>gaz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vecteurs'!$AA$46:$AC$46</c:f>
              <c:numCache>
                <c:formatCode>0</c:formatCode>
                <c:ptCount val="3"/>
                <c:pt idx="0">
                  <c:v>23.560287503500003</c:v>
                </c:pt>
                <c:pt idx="1">
                  <c:v>20.316325652700002</c:v>
                </c:pt>
                <c:pt idx="2">
                  <c:v>18.0810727669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CC-4F25-BB18-D2DE93E1EAE8}"/>
            </c:ext>
          </c:extLst>
        </c:ser>
        <c:ser>
          <c:idx val="4"/>
          <c:order val="4"/>
          <c:tx>
            <c:strRef>
              <c:f>'T energie vecteurs'!$Z$44</c:f>
              <c:strCache>
                <c:ptCount val="1"/>
                <c:pt idx="0">
                  <c:v>electricité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vecteurs'!$AA$43:$AC$43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vecteurs'!$AA$44:$AC$44</c:f>
              <c:numCache>
                <c:formatCode>0</c:formatCode>
                <c:ptCount val="3"/>
                <c:pt idx="0">
                  <c:v>36.438662085999994</c:v>
                </c:pt>
                <c:pt idx="1">
                  <c:v>34.095673807500006</c:v>
                </c:pt>
                <c:pt idx="2">
                  <c:v>41.701800979000005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1CC-4F25-BB18-D2DE93E1E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11088"/>
        <c:axId val="231610696"/>
      </c:barChart>
      <c:catAx>
        <c:axId val="231611088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0696"/>
        <c:crosses val="autoZero"/>
        <c:auto val="1"/>
        <c:lblAlgn val="ctr"/>
        <c:lblOffset val="100"/>
        <c:noMultiLvlLbl val="0"/>
      </c:catAx>
      <c:valAx>
        <c:axId val="231610696"/>
        <c:scaling>
          <c:orientation val="minMax"/>
          <c:max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SNBC3 : Ventilation du mix énergie (Mtep)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0739596005"/>
          <c:y val="0.24874563404511155"/>
          <c:w val="0.1834512958142259"/>
          <c:h val="0.236074017393593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8.6413757771029494E-3</c:v>
                </c:pt>
                <c:pt idx="1">
                  <c:v>6.9572056924072558E-3</c:v>
                </c:pt>
                <c:pt idx="2">
                  <c:v>7.0660959978296372E-3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0.6940809130233444</c:v>
                </c:pt>
                <c:pt idx="1">
                  <c:v>0.64846858621507819</c:v>
                </c:pt>
                <c:pt idx="2">
                  <c:v>0.37300389179433957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0.10258601323444871</c:v>
                </c:pt>
                <c:pt idx="1">
                  <c:v>0.10222058430865634</c:v>
                </c:pt>
                <c:pt idx="2">
                  <c:v>9.7911814001897607E-2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3.6998234288024963E-2</c:v>
                </c:pt>
                <c:pt idx="1">
                  <c:v>6.0326902222637632E-2</c:v>
                </c:pt>
                <c:pt idx="2">
                  <c:v>0.17656228753064662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8.3952357053617879E-2</c:v>
                </c:pt>
                <c:pt idx="1">
                  <c:v>0.13922108434636188</c:v>
                </c:pt>
                <c:pt idx="2">
                  <c:v>0.26336672858639126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7.3741106623461242E-2</c:v>
                </c:pt>
                <c:pt idx="1">
                  <c:v>4.2805637214858548E-2</c:v>
                </c:pt>
                <c:pt idx="2">
                  <c:v>8.2089182088895221E-2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SNBC3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6046167306E-2"/>
              <c:y val="2.402380831726580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0.95161573824431156</c:v>
                </c:pt>
                <c:pt idx="1">
                  <c:v>0.9391269651783376</c:v>
                </c:pt>
                <c:pt idx="2">
                  <c:v>0.93651036759678541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4.8384261755688412E-2</c:v>
                </c:pt>
                <c:pt idx="1">
                  <c:v>6.0873034821662446E-2</c:v>
                </c:pt>
                <c:pt idx="2">
                  <c:v>6.3489632403214494E-2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SNBC3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0.9843965625018205</c:v>
                </c:pt>
                <c:pt idx="1">
                  <c:v>0.97850009740112864</c:v>
                </c:pt>
                <c:pt idx="2">
                  <c:v>0.95693676437576247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1.5603437498179423E-2</c:v>
                </c:pt>
                <c:pt idx="1">
                  <c:v>2.1499902598871277E-2</c:v>
                </c:pt>
                <c:pt idx="2">
                  <c:v>4.3063235624237584E-2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SNBC3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72797247235E-2"/>
              <c:y val="9.0671820577557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131.40298905081193</c:v>
                </c:pt>
                <c:pt idx="1">
                  <c:v>119.08597390933342</c:v>
                </c:pt>
                <c:pt idx="2">
                  <c:v>89.292544882171569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46.427167984658453</c:v>
                </c:pt>
                <c:pt idx="1">
                  <c:v>36.373179129480327</c:v>
                </c:pt>
                <c:pt idx="2">
                  <c:v>29.133100729564759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25.092350263195144</c:v>
                </c:pt>
                <c:pt idx="1">
                  <c:v>15.925401578938889</c:v>
                </c:pt>
                <c:pt idx="2">
                  <c:v>9.4934516608809325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110.31478591436024</c:v>
                </c:pt>
                <c:pt idx="1">
                  <c:v>117.83645456863155</c:v>
                </c:pt>
                <c:pt idx="2">
                  <c:v>155.45093782459907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Graphs'!$B$9</c:f>
              <c:strCache>
                <c:ptCount val="1"/>
                <c:pt idx="0">
                  <c:v>SNBC3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0677304466662714E-2"/>
          <c:y val="0.18782278038184441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auto'!$I$5:$AM$5</c:f>
              <c:numCache>
                <c:formatCode>#\ ##0.0</c:formatCode>
                <c:ptCount val="31"/>
                <c:pt idx="0">
                  <c:v>34.664484680000001</c:v>
                </c:pt>
                <c:pt idx="1">
                  <c:v>34.956164829999999</c:v>
                </c:pt>
                <c:pt idx="2">
                  <c:v>35.115993589999995</c:v>
                </c:pt>
                <c:pt idx="3">
                  <c:v>35.229799480000004</c:v>
                </c:pt>
                <c:pt idx="4">
                  <c:v>35.279725250000006</c:v>
                </c:pt>
                <c:pt idx="5">
                  <c:v>35.285378889999997</c:v>
                </c:pt>
                <c:pt idx="6">
                  <c:v>35.342768720000002</c:v>
                </c:pt>
                <c:pt idx="7">
                  <c:v>35.452621700000002</c:v>
                </c:pt>
                <c:pt idx="8">
                  <c:v>35.604135580000005</c:v>
                </c:pt>
                <c:pt idx="9">
                  <c:v>35.783515729999998</c:v>
                </c:pt>
                <c:pt idx="10">
                  <c:v>35.981269380000001</c:v>
                </c:pt>
                <c:pt idx="11">
                  <c:v>36.185074409999999</c:v>
                </c:pt>
                <c:pt idx="12">
                  <c:v>36.390018069999996</c:v>
                </c:pt>
                <c:pt idx="13">
                  <c:v>36.593606979999997</c:v>
                </c:pt>
                <c:pt idx="14">
                  <c:v>36.795084869999997</c:v>
                </c:pt>
                <c:pt idx="15">
                  <c:v>36.995443420000001</c:v>
                </c:pt>
                <c:pt idx="16">
                  <c:v>37.19262981</c:v>
                </c:pt>
                <c:pt idx="17">
                  <c:v>37.388869729999996</c:v>
                </c:pt>
                <c:pt idx="18">
                  <c:v>37.585773739999993</c:v>
                </c:pt>
                <c:pt idx="19">
                  <c:v>37.785001579999999</c:v>
                </c:pt>
                <c:pt idx="20">
                  <c:v>37.987353660000004</c:v>
                </c:pt>
                <c:pt idx="21">
                  <c:v>38.20029031</c:v>
                </c:pt>
                <c:pt idx="22">
                  <c:v>38.422717299999995</c:v>
                </c:pt>
                <c:pt idx="23">
                  <c:v>38.652068460000002</c:v>
                </c:pt>
                <c:pt idx="24">
                  <c:v>38.886873919999999</c:v>
                </c:pt>
                <c:pt idx="25">
                  <c:v>39.125134789999997</c:v>
                </c:pt>
                <c:pt idx="26">
                  <c:v>39.364909420000004</c:v>
                </c:pt>
                <c:pt idx="27">
                  <c:v>39.606018949999999</c:v>
                </c:pt>
                <c:pt idx="28">
                  <c:v>39.848138349999999</c:v>
                </c:pt>
                <c:pt idx="29">
                  <c:v>40.090937670000002</c:v>
                </c:pt>
                <c:pt idx="30">
                  <c:v>40.336706270000001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3-45D2-B2A5-76AA1C492B9B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auto'!$I$5:$AM$5</c:f>
              <c:numCache>
                <c:formatCode>General</c:formatCode>
                <c:ptCount val="31"/>
                <c:pt idx="0">
                  <c:v>34.664492700000004</c:v>
                </c:pt>
                <c:pt idx="1">
                  <c:v>34.956187980000003</c:v>
                </c:pt>
                <c:pt idx="2">
                  <c:v>35.116030049999999</c:v>
                </c:pt>
                <c:pt idx="3">
                  <c:v>35.22984451</c:v>
                </c:pt>
                <c:pt idx="4">
                  <c:v>35.293663940000002</c:v>
                </c:pt>
                <c:pt idx="5">
                  <c:v>35.310390290000001</c:v>
                </c:pt>
                <c:pt idx="6">
                  <c:v>35.378433780000002</c:v>
                </c:pt>
                <c:pt idx="7">
                  <c:v>35.496856720000004</c:v>
                </c:pt>
                <c:pt idx="8">
                  <c:v>35.653829440000003</c:v>
                </c:pt>
                <c:pt idx="9">
                  <c:v>35.834650719999999</c:v>
                </c:pt>
                <c:pt idx="10">
                  <c:v>36.029956510000005</c:v>
                </c:pt>
                <c:pt idx="11">
                  <c:v>36.22702245</c:v>
                </c:pt>
                <c:pt idx="12">
                  <c:v>36.422585409999996</c:v>
                </c:pt>
                <c:pt idx="13">
                  <c:v>36.615497920000003</c:v>
                </c:pt>
                <c:pt idx="14">
                  <c:v>36.806113070000002</c:v>
                </c:pt>
                <c:pt idx="15">
                  <c:v>36.99621071</c:v>
                </c:pt>
                <c:pt idx="16">
                  <c:v>37.184294620000003</c:v>
                </c:pt>
                <c:pt idx="17">
                  <c:v>37.372872549999997</c:v>
                </c:pt>
                <c:pt idx="18">
                  <c:v>37.563526299999999</c:v>
                </c:pt>
                <c:pt idx="19">
                  <c:v>37.757729379999994</c:v>
                </c:pt>
                <c:pt idx="20">
                  <c:v>37.955981359999996</c:v>
                </c:pt>
                <c:pt idx="21">
                  <c:v>38.166927919999999</c:v>
                </c:pt>
                <c:pt idx="22">
                  <c:v>38.388725370000003</c:v>
                </c:pt>
                <c:pt idx="23">
                  <c:v>38.617999920000003</c:v>
                </c:pt>
                <c:pt idx="24">
                  <c:v>38.852641049999995</c:v>
                </c:pt>
                <c:pt idx="25">
                  <c:v>39.090289320000004</c:v>
                </c:pt>
                <c:pt idx="26">
                  <c:v>39.328744280000002</c:v>
                </c:pt>
                <c:pt idx="27">
                  <c:v>39.56777889</c:v>
                </c:pt>
                <c:pt idx="28">
                  <c:v>39.807161919999999</c:v>
                </c:pt>
                <c:pt idx="29">
                  <c:v>40.046711999999999</c:v>
                </c:pt>
                <c:pt idx="30">
                  <c:v>40.288447350000006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C3-45D2-B2A5-76AA1C492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Parc auto</a:t>
                </a:r>
                <a:br>
                  <a:rPr lang="fr-FR" b="1">
                    <a:solidFill>
                      <a:schemeClr val="tx1"/>
                    </a:solidFill>
                  </a:rPr>
                </a:br>
                <a:r>
                  <a:rPr lang="fr-FR" b="1">
                    <a:solidFill>
                      <a:schemeClr val="tx1"/>
                    </a:solidFill>
                  </a:rPr>
                  <a:t>(millions de</a:t>
                </a:r>
                <a:r>
                  <a:rPr lang="fr-FR" b="1" baseline="0">
                    <a:solidFill>
                      <a:schemeClr val="tx1"/>
                    </a:solidFill>
                  </a:rPr>
                  <a:t> véhicules)</a:t>
                </a:r>
              </a:p>
              <a:p>
                <a:pPr>
                  <a:defRPr>
                    <a:solidFill>
                      <a:schemeClr val="tx1"/>
                    </a:solidFill>
                  </a:defRPr>
                </a:pPr>
                <a:r>
                  <a:rPr lang="fr-FR" b="1" baseline="0">
                    <a:solidFill>
                      <a:schemeClr val="tx1"/>
                    </a:solidFill>
                  </a:rPr>
                  <a:t>(actualiser TEND)</a:t>
                </a:r>
                <a:endParaRPr lang="fr-FR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417526627996E-2"/>
              <c:y val="3.87923891023665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Titre du graphique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7.3835039786960974E-2"/>
          <c:y val="0.19199059976233585"/>
          <c:w val="0.91111197791769516"/>
          <c:h val="0.62158940284337161"/>
        </c:manualLayout>
      </c:layout>
      <c:lineChart>
        <c:grouping val="standard"/>
        <c:varyColors val="0"/>
        <c:ser>
          <c:idx val="1"/>
          <c:order val="0"/>
          <c:tx>
            <c:strRef>
              <c:f>'T parc auto'!$A$4</c:f>
              <c:strCache>
                <c:ptCount val="1"/>
                <c:pt idx="0">
                  <c:v>SNBC3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'T parc auto'!$I$6:$AM$6</c:f>
              <c:numCache>
                <c:formatCode>0%</c:formatCode>
                <c:ptCount val="31"/>
                <c:pt idx="0">
                  <c:v>8.5699666399887166E-3</c:v>
                </c:pt>
                <c:pt idx="1">
                  <c:v>1.3125741033988596E-2</c:v>
                </c:pt>
                <c:pt idx="2">
                  <c:v>2.0938089341415674E-2</c:v>
                </c:pt>
                <c:pt idx="3">
                  <c:v>2.9339521208083807E-2</c:v>
                </c:pt>
                <c:pt idx="4">
                  <c:v>3.8381212166611188E-2</c:v>
                </c:pt>
                <c:pt idx="5">
                  <c:v>4.8224208936643788E-2</c:v>
                </c:pt>
                <c:pt idx="6">
                  <c:v>5.9319557887766973E-2</c:v>
                </c:pt>
                <c:pt idx="7">
                  <c:v>7.1812866888769464E-2</c:v>
                </c:pt>
                <c:pt idx="8">
                  <c:v>8.5797033750088861E-2</c:v>
                </c:pt>
                <c:pt idx="9">
                  <c:v>0.10133292302410667</c:v>
                </c:pt>
                <c:pt idx="10">
                  <c:v>0.11847714762307811</c:v>
                </c:pt>
                <c:pt idx="11">
                  <c:v>0.1372401319044296</c:v>
                </c:pt>
                <c:pt idx="12">
                  <c:v>0.15763911138942727</c:v>
                </c:pt>
                <c:pt idx="13">
                  <c:v>0.17966918969188755</c:v>
                </c:pt>
                <c:pt idx="14">
                  <c:v>0.20329704634270082</c:v>
                </c:pt>
                <c:pt idx="15">
                  <c:v>0.22846015462084707</c:v>
                </c:pt>
                <c:pt idx="16">
                  <c:v>0.25502965153192003</c:v>
                </c:pt>
                <c:pt idx="17">
                  <c:v>0.28287020272008634</c:v>
                </c:pt>
                <c:pt idx="18">
                  <c:v>0.31180507154300768</c:v>
                </c:pt>
                <c:pt idx="19">
                  <c:v>0.34162784041889671</c:v>
                </c:pt>
                <c:pt idx="20">
                  <c:v>0.37210237929482554</c:v>
                </c:pt>
                <c:pt idx="21">
                  <c:v>0.40303980716004145</c:v>
                </c:pt>
                <c:pt idx="22">
                  <c:v>0.43416658613054426</c:v>
                </c:pt>
                <c:pt idx="23">
                  <c:v>0.46520382495462442</c:v>
                </c:pt>
                <c:pt idx="24">
                  <c:v>0.495900544221478</c:v>
                </c:pt>
                <c:pt idx="25">
                  <c:v>0.52602545653747512</c:v>
                </c:pt>
                <c:pt idx="26">
                  <c:v>0.55537757058555426</c:v>
                </c:pt>
                <c:pt idx="27">
                  <c:v>0.58380225362185767</c:v>
                </c:pt>
                <c:pt idx="28">
                  <c:v>0.61117394986157492</c:v>
                </c:pt>
                <c:pt idx="29">
                  <c:v>0.63739666680637164</c:v>
                </c:pt>
                <c:pt idx="30">
                  <c:v>0.66241994701170226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CF-413C-A382-BDDA928D9525}"/>
            </c:ext>
          </c:extLst>
        </c:ser>
        <c:ser>
          <c:idx val="2"/>
          <c:order val="1"/>
          <c:tx>
            <c:strRef>
              <c:f>'[3]T parc auto'!$A$4</c:f>
              <c:strCache>
                <c:ptCount val="1"/>
                <c:pt idx="0">
                  <c:v>TEND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'T parc auto'!$I$3:$AM$3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'[3]T parc auto'!$I$6:$AM$6</c:f>
              <c:numCache>
                <c:formatCode>General</c:formatCode>
                <c:ptCount val="31"/>
                <c:pt idx="0">
                  <c:v>8.5699726798540449E-3</c:v>
                </c:pt>
                <c:pt idx="1">
                  <c:v>1.3125767536852568E-2</c:v>
                </c:pt>
                <c:pt idx="2">
                  <c:v>2.093814652035246E-2</c:v>
                </c:pt>
                <c:pt idx="3">
                  <c:v>2.9339596650975963E-2</c:v>
                </c:pt>
                <c:pt idx="4">
                  <c:v>3.8422705171822412E-2</c:v>
                </c:pt>
                <c:pt idx="5">
                  <c:v>4.8298948326351107E-2</c:v>
                </c:pt>
                <c:pt idx="6">
                  <c:v>5.9426982864022086E-2</c:v>
                </c:pt>
                <c:pt idx="7">
                  <c:v>7.1945526561541698E-2</c:v>
                </c:pt>
                <c:pt idx="8">
                  <c:v>8.5942049539349558E-2</c:v>
                </c:pt>
                <c:pt idx="9">
                  <c:v>0.10147172535354351</c:v>
                </c:pt>
                <c:pt idx="10">
                  <c:v>0.11859008108472456</c:v>
                </c:pt>
                <c:pt idx="11">
                  <c:v>0.13730358074183932</c:v>
                </c:pt>
                <c:pt idx="12">
                  <c:v>0.15763780877629907</c:v>
                </c:pt>
                <c:pt idx="13">
                  <c:v>0.17959577390884213</c:v>
                </c:pt>
                <c:pt idx="14">
                  <c:v>0.20315166958215294</c:v>
                </c:pt>
                <c:pt idx="15">
                  <c:v>0.22824904180571959</c:v>
                </c:pt>
                <c:pt idx="16">
                  <c:v>0.2547637951132391</c:v>
                </c:pt>
                <c:pt idx="17">
                  <c:v>0.28256330245612871</c:v>
                </c:pt>
                <c:pt idx="18">
                  <c:v>0.31147078409409074</c:v>
                </c:pt>
                <c:pt idx="19">
                  <c:v>0.34127816401018973</c:v>
                </c:pt>
                <c:pt idx="20">
                  <c:v>0.3717464103001657</c:v>
                </c:pt>
                <c:pt idx="21">
                  <c:v>0.40269710709271045</c:v>
                </c:pt>
                <c:pt idx="22">
                  <c:v>0.43384849821076515</c:v>
                </c:pt>
                <c:pt idx="23">
                  <c:v>0.464913357170052</c:v>
                </c:pt>
                <c:pt idx="24">
                  <c:v>0.49563467577965337</c:v>
                </c:pt>
                <c:pt idx="25">
                  <c:v>0.52577836510113596</c:v>
                </c:pt>
                <c:pt idx="26">
                  <c:v>0.55514202702634574</c:v>
                </c:pt>
                <c:pt idx="27">
                  <c:v>0.58357173153926301</c:v>
                </c:pt>
                <c:pt idx="28">
                  <c:v>0.61094374421556352</c:v>
                </c:pt>
                <c:pt idx="29">
                  <c:v>0.63716406480512056</c:v>
                </c:pt>
                <c:pt idx="30">
                  <c:v>0.66218106938290833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CF-413C-A382-BDDA928D9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8753344"/>
        <c:axId val="688757280"/>
      </c:lineChart>
      <c:catAx>
        <c:axId val="6887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920000" spcFirstLastPara="1" vertOverflow="ellipsis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7280"/>
        <c:crosses val="autoZero"/>
        <c:auto val="1"/>
        <c:lblAlgn val="ctr"/>
        <c:lblOffset val="100"/>
        <c:noMultiLvlLbl val="0"/>
      </c:catAx>
      <c:valAx>
        <c:axId val="688757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>
                    <a:solidFill>
                      <a:sysClr val="windowText" lastClr="000000"/>
                    </a:solidFill>
                  </a:rPr>
                  <a:t>Pénétration véhicule</a:t>
                </a:r>
                <a:r>
                  <a:rPr lang="fr-FR" b="1" baseline="0">
                    <a:solidFill>
                      <a:sysClr val="windowText" lastClr="000000"/>
                    </a:solidFill>
                  </a:rPr>
                  <a:t> elec (% du parc)</a:t>
                </a:r>
              </a:p>
              <a:p>
                <a:pPr>
                  <a:defRPr/>
                </a:pPr>
                <a:r>
                  <a:rPr lang="fr-FR" b="1" baseline="0">
                    <a:solidFill>
                      <a:sysClr val="windowText" lastClr="000000"/>
                    </a:solidFill>
                  </a:rPr>
                  <a:t>(actualiser TEND)</a:t>
                </a:r>
                <a:endParaRPr lang="fr-FR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3.1474388951702174E-2"/>
              <c:y val="3.65417066788709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87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fr-FR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SNBC3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0%</c:formatCode>
                <c:ptCount val="3"/>
                <c:pt idx="0">
                  <c:v>0.10383959280597041</c:v>
                </c:pt>
                <c:pt idx="1">
                  <c:v>5.8161723776294409E-2</c:v>
                </c:pt>
                <c:pt idx="2">
                  <c:v>1.5172470243441122E-2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0%</c:formatCode>
                <c:ptCount val="3"/>
                <c:pt idx="0">
                  <c:v>0.71137286657047749</c:v>
                </c:pt>
                <c:pt idx="1">
                  <c:v>0.61254236631381453</c:v>
                </c:pt>
                <c:pt idx="2">
                  <c:v>0.22199535093572725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0%</c:formatCode>
                <c:ptCount val="3"/>
                <c:pt idx="0">
                  <c:v>0.17621757415665121</c:v>
                </c:pt>
                <c:pt idx="1">
                  <c:v>0.21081876242021566</c:v>
                </c:pt>
                <c:pt idx="2">
                  <c:v>0.10041223187358674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0%</c:formatCode>
                <c:ptCount val="3"/>
                <c:pt idx="0">
                  <c:v>8.5699666399887166E-3</c:v>
                </c:pt>
                <c:pt idx="1">
                  <c:v>0.11847714762307811</c:v>
                </c:pt>
                <c:pt idx="2">
                  <c:v>0.66241994701170226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Graphique4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 codeName="Graphique1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Graphique5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 codeName="Graphique6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 codeName="Graphique7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 codeName="Graphique8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 codeName="Graphique10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 codeName="Graphique12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 codeName="Graphique13"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 codeName="Graphique14"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llonnecg/Github/ThreeME/data/shocks/Bilan%20S1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1bis.xlsx" TargetMode="External"/><Relationship Id="rId1" Type="http://schemas.openxmlformats.org/officeDocument/2006/relationships/externalLinkPath" Target="/Users/alma.monserand/Documents/GitHub/ThreeME/data/shocks/Bilan%20&#233;nergie%20-%20AMErun2%20-%20AMSrun1bi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results\reporting%201%20-%20energie%20TEND.xlsx" TargetMode="External"/><Relationship Id="rId1" Type="http://schemas.openxmlformats.org/officeDocument/2006/relationships/externalLinkPath" Target="/Users/alma.monserand/Documents/GitHub/ThreeME/results/reporting%201%20-%20energie%20T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1"/>
      <sheetName val="Cibles THREEME"/>
      <sheetName val="Bilan 2030"/>
      <sheetName val="Bilan 2050"/>
      <sheetName val="Bilan 2020 BAU"/>
      <sheetName val="Bilan 2006"/>
      <sheetName val="Bilan 2010"/>
      <sheetName val="Bilan 2015"/>
      <sheetName val="Bilan 2025"/>
      <sheetName val="bilan énergie format SDS"/>
      <sheetName val="Bilan enerdata_2015"/>
      <sheetName val="Bilan enerdata_2020"/>
      <sheetName val="Bilan enerdata_2025"/>
      <sheetName val="Bilan enerdata_2030"/>
      <sheetName val="Bilan enerdata_2050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Mix énergie_2020"/>
      <sheetName val="Mix énergie_2025"/>
      <sheetName val="Mix énergie_2030"/>
      <sheetName val="Mix énergie_2050"/>
    </sheetNames>
    <sheetDataSet>
      <sheetData sheetId="0" refreshError="1"/>
      <sheetData sheetId="1" refreshError="1">
        <row r="4">
          <cell r="H4">
            <v>10.400607231191495</v>
          </cell>
          <cell r="AJ4">
            <v>9.6821026074859624</v>
          </cell>
        </row>
        <row r="5">
          <cell r="H5">
            <v>3.4968412155770827</v>
          </cell>
          <cell r="AJ5">
            <v>3.4968412155770827</v>
          </cell>
        </row>
        <row r="8">
          <cell r="AJ8">
            <v>0.62105913154569725</v>
          </cell>
        </row>
        <row r="9">
          <cell r="AJ9">
            <v>0.01</v>
          </cell>
        </row>
        <row r="10">
          <cell r="H10">
            <v>2.6577034315641361</v>
          </cell>
          <cell r="AJ10">
            <v>1.0959867027277013</v>
          </cell>
        </row>
        <row r="11">
          <cell r="H11">
            <v>0</v>
          </cell>
          <cell r="AJ11">
            <v>0.01</v>
          </cell>
        </row>
        <row r="12">
          <cell r="H12">
            <v>2.2929206076239605</v>
          </cell>
          <cell r="AJ12">
            <v>12.585580636323101</v>
          </cell>
        </row>
        <row r="13">
          <cell r="H13">
            <v>0</v>
          </cell>
          <cell r="AJ13">
            <v>7.4283543184877532</v>
          </cell>
        </row>
        <row r="14">
          <cell r="H14">
            <v>17.773000859845226</v>
          </cell>
          <cell r="AJ14">
            <v>3.8663975346227235</v>
          </cell>
        </row>
        <row r="15">
          <cell r="AJ15">
            <v>0.31052956577284868</v>
          </cell>
        </row>
        <row r="17">
          <cell r="H17">
            <v>10.490111779879621</v>
          </cell>
          <cell r="AJ17">
            <v>1.3970598106217755</v>
          </cell>
        </row>
        <row r="18">
          <cell r="H18">
            <v>5.4600171969045563</v>
          </cell>
          <cell r="AJ18">
            <v>10.432652801530878</v>
          </cell>
        </row>
        <row r="19">
          <cell r="H19">
            <v>1.1621270136304822</v>
          </cell>
          <cell r="AJ19">
            <v>12.301085039507219</v>
          </cell>
        </row>
        <row r="20">
          <cell r="AJ20">
            <v>0.69912973511411425</v>
          </cell>
        </row>
        <row r="21">
          <cell r="AJ21">
            <v>0.94296387002405035</v>
          </cell>
        </row>
        <row r="22">
          <cell r="AJ22">
            <v>6.7613203915324087</v>
          </cell>
        </row>
        <row r="28">
          <cell r="H28">
            <v>5.438782729559458</v>
          </cell>
        </row>
        <row r="29">
          <cell r="H29">
            <v>11.911185835668668</v>
          </cell>
        </row>
        <row r="30">
          <cell r="H30">
            <v>12.325609312525271</v>
          </cell>
        </row>
        <row r="31">
          <cell r="H31">
            <v>0.79152054400721716</v>
          </cell>
        </row>
        <row r="32">
          <cell r="H32">
            <v>0.25795356835769562</v>
          </cell>
        </row>
        <row r="33">
          <cell r="H33">
            <v>7.4811633429693902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_E_AME_Met_2020"/>
      <sheetName val="Bilan_E_AME_Met_2023"/>
      <sheetName val="Bilan_E_AME_Met_2025"/>
      <sheetName val="Bilan_E_AME_Met_2028"/>
      <sheetName val="Bilan_E_AME_Met_2030"/>
      <sheetName val="Bilan_E_AME_Met_2033"/>
      <sheetName val="Bilan_E_AME_Met_2035"/>
      <sheetName val="Bilan_E_AME_Met_2038"/>
      <sheetName val="Bilan_E_AME_Met_2040"/>
      <sheetName val="Bilan_E_AME_Met_2045"/>
      <sheetName val="Bilan_E_AME_Met_2050"/>
      <sheetName val="Bilan_E_KP_AMS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AMS_Met_2023"/>
      <sheetName val="Bilan_E_AMS_Met_2025"/>
      <sheetName val="Bilan_E_AMS_Met_2028"/>
      <sheetName val="Bilan_E_AMS_Met_2030"/>
      <sheetName val="Bilan_E_AMS_Met_2033"/>
      <sheetName val="Bilan_E_AMS_Met_2035"/>
      <sheetName val="Bilan_E_AMS_Met_2038"/>
      <sheetName val="Bilan_E_AMS_Met_2040"/>
      <sheetName val="Bilan_E_AMS_Met_2045"/>
      <sheetName val="Bilan_E_AMS_Met_2050"/>
      <sheetName val="Bilan_E_AMS_Met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0.92508293474975023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0.20373357065436756</v>
          </cell>
          <cell r="U22">
            <v>10.286252455773868</v>
          </cell>
          <cell r="V22">
            <v>11.918962927436349</v>
          </cell>
          <cell r="W22">
            <v>7.2076013059472235</v>
          </cell>
          <cell r="X22">
            <v>7.2729058819149789E-2</v>
          </cell>
        </row>
        <row r="30">
          <cell r="T30">
            <v>6.4536710533781398E-3</v>
          </cell>
          <cell r="U30">
            <v>1.3757403095240033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3.5377495274347415E-2</v>
          </cell>
          <cell r="U37">
            <v>0.99652219098612382</v>
          </cell>
          <cell r="V37">
            <v>6.1682880084838283</v>
          </cell>
          <cell r="W37">
            <v>0.32710227495852834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8.9396802728204314E-3</v>
          </cell>
          <cell r="U39">
            <v>0</v>
          </cell>
          <cell r="V39">
            <v>3.1713574862667765E-2</v>
          </cell>
          <cell r="W39">
            <v>7.7423009823055625E-2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2.5020548325390175</v>
          </cell>
          <cell r="W40">
            <v>0.42323217882164721</v>
          </cell>
          <cell r="X40">
            <v>0</v>
          </cell>
        </row>
        <row r="41">
          <cell r="T41">
            <v>0.11181503207557658</v>
          </cell>
          <cell r="U41">
            <v>5.2409905400054732E-2</v>
          </cell>
          <cell r="V41">
            <v>0</v>
          </cell>
          <cell r="W41">
            <v>0</v>
          </cell>
          <cell r="X41">
            <v>2.9416417890777748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>
        <row r="13">
          <cell r="L13">
            <v>24.298097404469559</v>
          </cell>
        </row>
      </sheetData>
      <sheetData sheetId="11">
        <row r="13">
          <cell r="L13">
            <v>64.055272794649682</v>
          </cell>
        </row>
      </sheetData>
      <sheetData sheetId="12">
        <row r="13">
          <cell r="L13">
            <v>71.534753758802367</v>
          </cell>
        </row>
      </sheetData>
      <sheetData sheetId="13">
        <row r="13">
          <cell r="L13">
            <v>73.711460432822037</v>
          </cell>
        </row>
      </sheetData>
      <sheetData sheetId="14">
        <row r="13">
          <cell r="L13">
            <v>60.003896317889257</v>
          </cell>
        </row>
      </sheetData>
      <sheetData sheetId="15">
        <row r="13">
          <cell r="L13">
            <v>50.941346245748719</v>
          </cell>
        </row>
      </sheetData>
      <sheetData sheetId="16">
        <row r="13">
          <cell r="L13">
            <v>38.942042128507637</v>
          </cell>
        </row>
      </sheetData>
      <sheetData sheetId="17">
        <row r="13">
          <cell r="L13">
            <v>31.055970799843635</v>
          </cell>
        </row>
      </sheetData>
      <sheetData sheetId="18">
        <row r="13">
          <cell r="L13">
            <v>16.706363002811486</v>
          </cell>
        </row>
      </sheetData>
      <sheetData sheetId="19">
        <row r="13">
          <cell r="L13">
            <v>12.7985093299136</v>
          </cell>
        </row>
      </sheetData>
      <sheetData sheetId="20"/>
      <sheetData sheetId="21">
        <row r="13">
          <cell r="L13">
            <v>40.000032758951647</v>
          </cell>
          <cell r="T13">
            <v>7.9839854804023167</v>
          </cell>
          <cell r="U13">
            <v>121.32585979507003</v>
          </cell>
          <cell r="V13">
            <v>167.05352361968622</v>
          </cell>
          <cell r="W13">
            <v>115.22915089485383</v>
          </cell>
          <cell r="X13">
            <v>15.644073294761139</v>
          </cell>
        </row>
        <row r="22">
          <cell r="T22">
            <v>2.5620317912758828</v>
          </cell>
          <cell r="U22">
            <v>101.89198183958929</v>
          </cell>
          <cell r="V22">
            <v>112.58996281774162</v>
          </cell>
          <cell r="W22">
            <v>49.692336714841716</v>
          </cell>
          <cell r="X22">
            <v>4.0057458533464949</v>
          </cell>
        </row>
        <row r="30">
          <cell r="T30">
            <v>0</v>
          </cell>
          <cell r="U30">
            <v>20.458157406991582</v>
          </cell>
          <cell r="V30">
            <v>26.615725966388851</v>
          </cell>
          <cell r="W30">
            <v>13.391663307903183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1.325152202471839</v>
          </cell>
          <cell r="U37">
            <v>18.774389983885822</v>
          </cell>
          <cell r="V37">
            <v>59.150287479050967</v>
          </cell>
          <cell r="W37">
            <v>0.34286013585192066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0.36066131262685786</v>
          </cell>
          <cell r="U39">
            <v>4.7991131198633983E-4</v>
          </cell>
          <cell r="V39">
            <v>1.4653773673998376</v>
          </cell>
          <cell r="W39">
            <v>0.84471066492371039</v>
          </cell>
          <cell r="X39">
            <v>0</v>
          </cell>
        </row>
        <row r="40">
          <cell r="T40">
            <v>0.25</v>
          </cell>
          <cell r="U40">
            <v>1.955318115234375</v>
          </cell>
          <cell r="V40">
            <v>50.263804232391934</v>
          </cell>
          <cell r="W40">
            <v>10.628217280358204</v>
          </cell>
          <cell r="X40">
            <v>0</v>
          </cell>
        </row>
        <row r="41">
          <cell r="T41">
            <v>2.8798420607810633</v>
          </cell>
          <cell r="U41">
            <v>0.75934024169921888</v>
          </cell>
          <cell r="V41">
            <v>0</v>
          </cell>
          <cell r="W41">
            <v>0</v>
          </cell>
          <cell r="X41">
            <v>41.205948968253495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390.32849052575307</v>
          </cell>
        </row>
        <row r="43">
          <cell r="T43">
            <v>31.022615677081973</v>
          </cell>
          <cell r="U43">
            <v>20.140625662246215</v>
          </cell>
          <cell r="V43">
            <v>12.124097766198929</v>
          </cell>
          <cell r="W43">
            <v>17.266825593867647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5.7659559812914596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30.804065429687501</v>
          </cell>
        </row>
        <row r="53">
          <cell r="E53">
            <v>12.578912449765744</v>
          </cell>
        </row>
        <row r="54">
          <cell r="E54">
            <v>113.21942779139728</v>
          </cell>
        </row>
        <row r="55">
          <cell r="E55">
            <v>0.53337670416372851</v>
          </cell>
        </row>
        <row r="56">
          <cell r="E56">
            <v>6.0152368288072022</v>
          </cell>
        </row>
        <row r="57">
          <cell r="E57">
            <v>4.4048588394360317</v>
          </cell>
        </row>
      </sheetData>
      <sheetData sheetId="22">
        <row r="13">
          <cell r="L13">
            <v>39.63136742270666</v>
          </cell>
        </row>
      </sheetData>
      <sheetData sheetId="23">
        <row r="13">
          <cell r="L13">
            <v>40.000168370113556</v>
          </cell>
          <cell r="T13">
            <v>7.6640280422278524</v>
          </cell>
          <cell r="U13">
            <v>125.34883441740973</v>
          </cell>
          <cell r="V13">
            <v>167.58037418148072</v>
          </cell>
          <cell r="W13">
            <v>100.94959269616226</v>
          </cell>
          <cell r="X13">
            <v>30.954972159028785</v>
          </cell>
        </row>
        <row r="22">
          <cell r="T22">
            <v>2.1461334494600726</v>
          </cell>
          <cell r="U22">
            <v>85.507147432547441</v>
          </cell>
          <cell r="V22">
            <v>73.489583332648436</v>
          </cell>
          <cell r="W22">
            <v>31.783583129637009</v>
          </cell>
          <cell r="X22">
            <v>6.3031544539274833</v>
          </cell>
        </row>
        <row r="30">
          <cell r="T30">
            <v>0</v>
          </cell>
          <cell r="U30">
            <v>20.589706261589171</v>
          </cell>
          <cell r="V30">
            <v>29.293864289346555</v>
          </cell>
          <cell r="W30">
            <v>18.690596972952971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2.1723993471697325</v>
          </cell>
          <cell r="U37">
            <v>20.422417009283894</v>
          </cell>
          <cell r="V37">
            <v>45.694565750921086</v>
          </cell>
          <cell r="W37">
            <v>0.46314310358360405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0.62518456969816016</v>
          </cell>
          <cell r="U39">
            <v>5.5791983277925228E-4</v>
          </cell>
          <cell r="V39">
            <v>1.8312707461125663</v>
          </cell>
          <cell r="W39">
            <v>0.86463956078668247</v>
          </cell>
          <cell r="X39">
            <v>0</v>
          </cell>
        </row>
        <row r="40">
          <cell r="T40">
            <v>0.5</v>
          </cell>
          <cell r="U40">
            <v>3.4088933105468748</v>
          </cell>
          <cell r="V40">
            <v>71.668518554839707</v>
          </cell>
          <cell r="W40">
            <v>16.00449528116604</v>
          </cell>
          <cell r="X40">
            <v>0</v>
          </cell>
        </row>
        <row r="41">
          <cell r="T41">
            <v>4.6410977021219679</v>
          </cell>
          <cell r="U41">
            <v>1.0285361411132812</v>
          </cell>
          <cell r="V41">
            <v>0</v>
          </cell>
          <cell r="W41">
            <v>0</v>
          </cell>
          <cell r="X41">
            <v>36.640275077422793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299.68098831610791</v>
          </cell>
        </row>
        <row r="43">
          <cell r="T43">
            <v>27.024104246708042</v>
          </cell>
          <cell r="U43">
            <v>12.308271650577865</v>
          </cell>
          <cell r="V43">
            <v>4.6180690607080663</v>
          </cell>
          <cell r="W43">
            <v>5.9743988488591224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3.4252792556992748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16.075615722656249</v>
          </cell>
        </row>
        <row r="53">
          <cell r="E53">
            <v>10.356262080325934</v>
          </cell>
        </row>
        <row r="54">
          <cell r="E54">
            <v>95.324260386983326</v>
          </cell>
        </row>
        <row r="55">
          <cell r="E55">
            <v>0.98433711774094745</v>
          </cell>
        </row>
        <row r="56">
          <cell r="E56">
            <v>9.5751859683728693</v>
          </cell>
        </row>
        <row r="57">
          <cell r="E57">
            <v>9.4804311672852979</v>
          </cell>
        </row>
      </sheetData>
      <sheetData sheetId="24">
        <row r="13">
          <cell r="L13">
            <v>39.430412100204194</v>
          </cell>
        </row>
      </sheetData>
      <sheetData sheetId="25">
        <row r="13">
          <cell r="L13">
            <v>40.000125067890167</v>
          </cell>
          <cell r="T13">
            <v>7.7126288806125016</v>
          </cell>
          <cell r="U13">
            <v>130.36754517319469</v>
          </cell>
          <cell r="V13">
            <v>158.98187870009832</v>
          </cell>
          <cell r="W13">
            <v>96.862888654792613</v>
          </cell>
          <cell r="X13">
            <v>57.341707182273488</v>
          </cell>
        </row>
        <row r="22">
          <cell r="T22">
            <v>2.1353999867470588</v>
          </cell>
          <cell r="U22">
            <v>72.864660758006423</v>
          </cell>
          <cell r="V22">
            <v>53.853852150263208</v>
          </cell>
          <cell r="W22">
            <v>26.933903026729944</v>
          </cell>
          <cell r="X22">
            <v>8.3024469646833161</v>
          </cell>
        </row>
        <row r="30">
          <cell r="T30">
            <v>0</v>
          </cell>
          <cell r="U30">
            <v>20.573940378796198</v>
          </cell>
          <cell r="V30">
            <v>28.917251051933125</v>
          </cell>
          <cell r="W30">
            <v>18.878892704975588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2.7730307508519707</v>
          </cell>
          <cell r="U37">
            <v>20.203559685037114</v>
          </cell>
          <cell r="V37">
            <v>38.595135513286785</v>
          </cell>
          <cell r="W37">
            <v>0.43406989863895534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0.96290247555165809</v>
          </cell>
          <cell r="U39">
            <v>6.9244826847420892E-4</v>
          </cell>
          <cell r="V39">
            <v>2.3427124137087052</v>
          </cell>
          <cell r="W39">
            <v>0.93898003664808516</v>
          </cell>
          <cell r="X39">
            <v>0</v>
          </cell>
        </row>
        <row r="40">
          <cell r="T40">
            <v>0.75</v>
          </cell>
          <cell r="U40">
            <v>5.5404179687499999</v>
          </cell>
          <cell r="V40">
            <v>88.021667456281236</v>
          </cell>
          <cell r="W40">
            <v>20.482042486716281</v>
          </cell>
          <cell r="X40">
            <v>0</v>
          </cell>
        </row>
        <row r="41">
          <cell r="T41">
            <v>8.3214654409998232</v>
          </cell>
          <cell r="U41">
            <v>1.1254933974609376</v>
          </cell>
          <cell r="V41">
            <v>0</v>
          </cell>
          <cell r="W41">
            <v>0</v>
          </cell>
          <cell r="X41">
            <v>53.229824534966241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183.65265309164423</v>
          </cell>
        </row>
        <row r="43">
          <cell r="T43">
            <v>19.85629550078999</v>
          </cell>
          <cell r="U43">
            <v>9.0742751543652709</v>
          </cell>
          <cell r="V43">
            <v>3.260836950166615</v>
          </cell>
          <cell r="W43">
            <v>3.4419330830775619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3.5288056070999749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12.650076660156248</v>
          </cell>
        </row>
        <row r="53">
          <cell r="E53">
            <v>8.5375790835295255</v>
          </cell>
        </row>
        <row r="54">
          <cell r="E54">
            <v>78.311135803097855</v>
          </cell>
        </row>
        <row r="55">
          <cell r="E55">
            <v>1.800451278990862</v>
          </cell>
        </row>
        <row r="56">
          <cell r="E56">
            <v>16.223620243483047</v>
          </cell>
        </row>
        <row r="57">
          <cell r="E57">
            <v>17.811580806374948</v>
          </cell>
        </row>
      </sheetData>
      <sheetData sheetId="26">
        <row r="13">
          <cell r="L13">
            <v>39.267637363013023</v>
          </cell>
        </row>
      </sheetData>
      <sheetData sheetId="27">
        <row r="13">
          <cell r="L13">
            <v>40.000273468658179</v>
          </cell>
          <cell r="T13">
            <v>7.76122971899715</v>
          </cell>
          <cell r="U13">
            <v>134.5958383814887</v>
          </cell>
          <cell r="V13">
            <v>149.5228289340921</v>
          </cell>
          <cell r="W13">
            <v>92.228183694440688</v>
          </cell>
          <cell r="X13">
            <v>85.601807225833156</v>
          </cell>
        </row>
        <row r="22">
          <cell r="T22">
            <v>2.1246665240340468</v>
          </cell>
          <cell r="U22">
            <v>61.74986568544189</v>
          </cell>
          <cell r="V22">
            <v>40.99551664852801</v>
          </cell>
          <cell r="W22">
            <v>22.444989891684408</v>
          </cell>
          <cell r="X22">
            <v>9.5408937218332817</v>
          </cell>
        </row>
        <row r="30">
          <cell r="T30">
            <v>0</v>
          </cell>
          <cell r="U30">
            <v>20.658237597633519</v>
          </cell>
          <cell r="V30">
            <v>26.593767108522837</v>
          </cell>
          <cell r="W30">
            <v>19.0580863696926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3.3736621545342089</v>
          </cell>
          <cell r="U37">
            <v>19.866368456853682</v>
          </cell>
          <cell r="V37">
            <v>34.097641504490639</v>
          </cell>
          <cell r="W37">
            <v>0.40515733033320123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1.300620381405156</v>
          </cell>
          <cell r="U39">
            <v>7.8820466826144567E-4</v>
          </cell>
          <cell r="V39">
            <v>2.7285855468891569</v>
          </cell>
          <cell r="W39">
            <v>1.0133205125094877</v>
          </cell>
          <cell r="X39">
            <v>0</v>
          </cell>
        </row>
        <row r="40">
          <cell r="T40">
            <v>1</v>
          </cell>
          <cell r="U40">
            <v>7.6335380859375004</v>
          </cell>
          <cell r="V40">
            <v>103.59461616627088</v>
          </cell>
          <cell r="W40">
            <v>25.404172221757367</v>
          </cell>
          <cell r="X40">
            <v>0</v>
          </cell>
        </row>
        <row r="41">
          <cell r="T41">
            <v>15.889145060057182</v>
          </cell>
          <cell r="U41">
            <v>2.1415231567382813</v>
          </cell>
          <cell r="V41">
            <v>0</v>
          </cell>
          <cell r="W41">
            <v>0</v>
          </cell>
          <cell r="X41">
            <v>71.59302193291866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62.42121803575882</v>
          </cell>
        </row>
        <row r="43">
          <cell r="T43">
            <v>9.0097391312566604</v>
          </cell>
          <cell r="U43">
            <v>5.1952563518908157</v>
          </cell>
          <cell r="V43">
            <v>2.2535083725168867</v>
          </cell>
          <cell r="W43">
            <v>1.3399462790047187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2.7841882556496467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9.617915039062499</v>
          </cell>
        </row>
        <row r="53">
          <cell r="E53">
            <v>6.7321107560009157</v>
          </cell>
        </row>
        <row r="54">
          <cell r="E54">
            <v>63.453621141900157</v>
          </cell>
        </row>
        <row r="55">
          <cell r="E55">
            <v>2.7141517882424018</v>
          </cell>
        </row>
        <row r="56">
          <cell r="E56">
            <v>21.978073187488125</v>
          </cell>
        </row>
        <row r="57">
          <cell r="E57">
            <v>25.023965550983899</v>
          </cell>
        </row>
      </sheetData>
      <sheetData sheetId="28">
        <row r="13">
          <cell r="L13">
            <v>40.00031821738844</v>
          </cell>
        </row>
      </sheetData>
      <sheetData sheetId="29">
        <row r="13">
          <cell r="L13">
            <v>40.000075434727478</v>
          </cell>
          <cell r="T13">
            <v>7.8459207286229669</v>
          </cell>
          <cell r="U13">
            <v>137.71292998685365</v>
          </cell>
          <cell r="V13">
            <v>129.06523934568938</v>
          </cell>
          <cell r="W13">
            <v>81.567308013661545</v>
          </cell>
          <cell r="X13">
            <v>110.4417553978261</v>
          </cell>
        </row>
        <row r="22">
          <cell r="T22">
            <v>2.0699451002198215</v>
          </cell>
          <cell r="U22">
            <v>41.814196369584614</v>
          </cell>
          <cell r="V22">
            <v>26.189974300976441</v>
          </cell>
          <cell r="W22">
            <v>13.079973215835341</v>
          </cell>
          <cell r="X22">
            <v>10.559576245645603</v>
          </cell>
        </row>
        <row r="30">
          <cell r="T30">
            <v>0</v>
          </cell>
          <cell r="U30">
            <v>20.476765974261674</v>
          </cell>
          <cell r="V30">
            <v>22.248806062911136</v>
          </cell>
          <cell r="W30">
            <v>18.887400278885494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4.5749249618986854</v>
          </cell>
          <cell r="U37">
            <v>18.511250218523632</v>
          </cell>
          <cell r="V37">
            <v>28.937300829462252</v>
          </cell>
          <cell r="W37">
            <v>0.34200087095620557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2.1874070050904897</v>
          </cell>
          <cell r="U39">
            <v>8.5890570413253253E-4</v>
          </cell>
          <cell r="V39">
            <v>3.1166998128913419</v>
          </cell>
          <cell r="W39">
            <v>0.98841007039498519</v>
          </cell>
          <cell r="X39">
            <v>0</v>
          </cell>
        </row>
        <row r="40">
          <cell r="T40">
            <v>1.5</v>
          </cell>
          <cell r="U40">
            <v>11.306912109375</v>
          </cell>
          <cell r="V40">
            <v>124.95584249070536</v>
          </cell>
          <cell r="W40">
            <v>29.475134675869491</v>
          </cell>
          <cell r="X40">
            <v>0</v>
          </cell>
        </row>
        <row r="41">
          <cell r="T41">
            <v>17.116756732826516</v>
          </cell>
          <cell r="U41">
            <v>1.4169866943359375</v>
          </cell>
          <cell r="V41">
            <v>0</v>
          </cell>
          <cell r="W41">
            <v>0</v>
          </cell>
          <cell r="X41">
            <v>14.232306217999398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2.0327553633446804</v>
          </cell>
        </row>
        <row r="43">
          <cell r="T43">
            <v>0</v>
          </cell>
          <cell r="U43">
            <v>0.671413025716175</v>
          </cell>
          <cell r="V43">
            <v>0.19325490667833059</v>
          </cell>
          <cell r="W43">
            <v>0.13103912510682203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1.2844353845350245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4.6467534179687497</v>
          </cell>
        </row>
        <row r="53">
          <cell r="E53">
            <v>2.6585092475046008</v>
          </cell>
        </row>
        <row r="54">
          <cell r="E54">
            <v>39.848807090011732</v>
          </cell>
        </row>
        <row r="55">
          <cell r="E55">
            <v>4.780741280438523</v>
          </cell>
        </row>
        <row r="56">
          <cell r="E56">
            <v>30.295802166304487</v>
          </cell>
        </row>
        <row r="57">
          <cell r="E57">
            <v>35.496713960556022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ésultats"/>
      <sheetName val="T energie vecteurs"/>
      <sheetName val="T energie usages"/>
      <sheetName val="G energie"/>
      <sheetName val="G mix élec"/>
      <sheetName val="G mix carb"/>
      <sheetName val="G mix gaz"/>
      <sheetName val="T CO2"/>
      <sheetName val="G CO2"/>
      <sheetName val="T parc auto"/>
      <sheetName val="G parc auto"/>
      <sheetName val="T logement"/>
      <sheetName val="G parc logt"/>
      <sheetName val="Table Graphs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>
        <row r="4">
          <cell r="A4" t="str">
            <v>TEND</v>
          </cell>
        </row>
        <row r="5">
          <cell r="I5">
            <v>34.664492700000004</v>
          </cell>
          <cell r="J5">
            <v>34.956187980000003</v>
          </cell>
          <cell r="K5">
            <v>35.116030049999999</v>
          </cell>
          <cell r="L5">
            <v>35.22984451</v>
          </cell>
          <cell r="M5">
            <v>35.293663940000002</v>
          </cell>
          <cell r="N5">
            <v>35.310390290000001</v>
          </cell>
          <cell r="O5">
            <v>35.378433780000002</v>
          </cell>
          <cell r="P5">
            <v>35.496856720000004</v>
          </cell>
          <cell r="Q5">
            <v>35.653829440000003</v>
          </cell>
          <cell r="R5">
            <v>35.834650719999999</v>
          </cell>
          <cell r="S5">
            <v>36.029956510000005</v>
          </cell>
          <cell r="T5">
            <v>36.22702245</v>
          </cell>
          <cell r="U5">
            <v>36.422585409999996</v>
          </cell>
          <cell r="V5">
            <v>36.615497920000003</v>
          </cell>
          <cell r="W5">
            <v>36.806113070000002</v>
          </cell>
          <cell r="X5">
            <v>36.99621071</v>
          </cell>
          <cell r="Y5">
            <v>37.184294620000003</v>
          </cell>
          <cell r="Z5">
            <v>37.372872549999997</v>
          </cell>
          <cell r="AA5">
            <v>37.563526299999999</v>
          </cell>
          <cell r="AB5">
            <v>37.757729379999994</v>
          </cell>
          <cell r="AC5">
            <v>37.955981359999996</v>
          </cell>
          <cell r="AD5">
            <v>38.166927919999999</v>
          </cell>
          <cell r="AE5">
            <v>38.388725370000003</v>
          </cell>
          <cell r="AF5">
            <v>38.617999920000003</v>
          </cell>
          <cell r="AG5">
            <v>38.852641049999995</v>
          </cell>
          <cell r="AH5">
            <v>39.090289320000004</v>
          </cell>
          <cell r="AI5">
            <v>39.328744280000002</v>
          </cell>
          <cell r="AJ5">
            <v>39.56777889</v>
          </cell>
          <cell r="AK5">
            <v>39.807161919999999</v>
          </cell>
          <cell r="AL5">
            <v>40.046711999999999</v>
          </cell>
          <cell r="AM5">
            <v>40.288447350000006</v>
          </cell>
        </row>
        <row r="6">
          <cell r="I6">
            <v>8.5699726798540449E-3</v>
          </cell>
          <cell r="J6">
            <v>1.3125767536852568E-2</v>
          </cell>
          <cell r="K6">
            <v>2.093814652035246E-2</v>
          </cell>
          <cell r="L6">
            <v>2.9339596650975963E-2</v>
          </cell>
          <cell r="M6">
            <v>3.8422705171822412E-2</v>
          </cell>
          <cell r="N6">
            <v>4.8298948326351107E-2</v>
          </cell>
          <cell r="O6">
            <v>5.9426982864022086E-2</v>
          </cell>
          <cell r="P6">
            <v>7.1945526561541698E-2</v>
          </cell>
          <cell r="Q6">
            <v>8.5942049539349558E-2</v>
          </cell>
          <cell r="R6">
            <v>0.10147172535354351</v>
          </cell>
          <cell r="S6">
            <v>0.11859008108472456</v>
          </cell>
          <cell r="T6">
            <v>0.13730358074183932</v>
          </cell>
          <cell r="U6">
            <v>0.15763780877629907</v>
          </cell>
          <cell r="V6">
            <v>0.17959577390884213</v>
          </cell>
          <cell r="W6">
            <v>0.20315166958215294</v>
          </cell>
          <cell r="X6">
            <v>0.22824904180571959</v>
          </cell>
          <cell r="Y6">
            <v>0.2547637951132391</v>
          </cell>
          <cell r="Z6">
            <v>0.28256330245612871</v>
          </cell>
          <cell r="AA6">
            <v>0.31147078409409074</v>
          </cell>
          <cell r="AB6">
            <v>0.34127816401018973</v>
          </cell>
          <cell r="AC6">
            <v>0.3717464103001657</v>
          </cell>
          <cell r="AD6">
            <v>0.40269710709271045</v>
          </cell>
          <cell r="AE6">
            <v>0.43384849821076515</v>
          </cell>
          <cell r="AF6">
            <v>0.464913357170052</v>
          </cell>
          <cell r="AG6">
            <v>0.49563467577965337</v>
          </cell>
          <cell r="AH6">
            <v>0.52577836510113596</v>
          </cell>
          <cell r="AI6">
            <v>0.55514202702634574</v>
          </cell>
          <cell r="AJ6">
            <v>0.58357173153926301</v>
          </cell>
          <cell r="AK6">
            <v>0.61094374421556352</v>
          </cell>
          <cell r="AL6">
            <v>0.63716406480512056</v>
          </cell>
          <cell r="AM6">
            <v>0.66218106938290833</v>
          </cell>
        </row>
      </sheetData>
      <sheetData sheetId="10" refreshError="1"/>
      <sheetData sheetId="11"/>
      <sheetData sheetId="12" refreshError="1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2">
    <tabColor rgb="FF0070C0"/>
  </sheetPr>
  <dimension ref="A1:BF524"/>
  <sheetViews>
    <sheetView topLeftCell="I1" zoomScale="90" zoomScaleNormal="90" workbookViewId="0">
      <selection activeCell="T5" sqref="T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8" width="5.5703125" customWidth="1"/>
    <col min="9" max="23" width="7.42578125" customWidth="1"/>
    <col min="25" max="58" width="11.42578125" style="3"/>
  </cols>
  <sheetData>
    <row r="1" spans="1:29" ht="28.5" x14ac:dyDescent="0.45">
      <c r="A1" s="171" t="s">
        <v>97</v>
      </c>
      <c r="B1" s="3"/>
      <c r="C1" s="3"/>
      <c r="D1" s="3" t="s">
        <v>523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46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172" t="s">
        <v>81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61" t="str">
        <f>Résultats!B1</f>
        <v>SNBC3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s="3" customFormat="1" ht="23.25" x14ac:dyDescent="0.35">
      <c r="A5" s="46"/>
      <c r="D5" s="7"/>
      <c r="E5" s="235">
        <f>Résultats!E1</f>
        <v>4</v>
      </c>
      <c r="F5" s="235">
        <f>E5+9</f>
        <v>13</v>
      </c>
      <c r="G5" s="235">
        <f>F5+3</f>
        <v>16</v>
      </c>
      <c r="H5" s="235">
        <f t="shared" ref="H5:S5" si="0">G5+1</f>
        <v>17</v>
      </c>
      <c r="I5" s="235">
        <f t="shared" si="0"/>
        <v>18</v>
      </c>
      <c r="J5" s="235">
        <f t="shared" si="0"/>
        <v>19</v>
      </c>
      <c r="K5" s="235">
        <f t="shared" si="0"/>
        <v>20</v>
      </c>
      <c r="L5" s="235">
        <f t="shared" si="0"/>
        <v>21</v>
      </c>
      <c r="M5" s="235">
        <f t="shared" si="0"/>
        <v>22</v>
      </c>
      <c r="N5" s="235">
        <f t="shared" si="0"/>
        <v>23</v>
      </c>
      <c r="O5" s="235">
        <f t="shared" si="0"/>
        <v>24</v>
      </c>
      <c r="P5" s="235">
        <f t="shared" si="0"/>
        <v>25</v>
      </c>
      <c r="Q5" s="235">
        <f t="shared" si="0"/>
        <v>26</v>
      </c>
      <c r="R5" s="235">
        <f t="shared" si="0"/>
        <v>27</v>
      </c>
      <c r="S5" s="235">
        <f t="shared" si="0"/>
        <v>28</v>
      </c>
      <c r="T5" s="235">
        <f>S5+5</f>
        <v>33</v>
      </c>
      <c r="U5" s="235">
        <f>T5+5</f>
        <v>38</v>
      </c>
      <c r="V5" s="235">
        <f>U5+5</f>
        <v>43</v>
      </c>
      <c r="W5" s="235">
        <f>V5+5</f>
        <v>48</v>
      </c>
    </row>
    <row r="6" spans="1:29" x14ac:dyDescent="0.25">
      <c r="A6" s="3"/>
      <c r="B6" s="168"/>
      <c r="C6" s="2"/>
      <c r="D6" s="15"/>
      <c r="E6" s="4">
        <v>2006</v>
      </c>
      <c r="F6" s="4">
        <v>2015</v>
      </c>
      <c r="G6" s="20">
        <v>2018</v>
      </c>
      <c r="H6" s="27">
        <v>2019</v>
      </c>
      <c r="I6" s="83">
        <v>2020</v>
      </c>
      <c r="J6" s="91">
        <v>2021</v>
      </c>
      <c r="K6" s="27">
        <v>2022</v>
      </c>
      <c r="L6" s="27">
        <v>2023</v>
      </c>
      <c r="M6" s="27">
        <v>2024</v>
      </c>
      <c r="N6" s="83">
        <v>2025</v>
      </c>
      <c r="O6" s="91">
        <v>2026</v>
      </c>
      <c r="P6" s="27">
        <v>2027</v>
      </c>
      <c r="Q6" s="27">
        <v>2028</v>
      </c>
      <c r="R6" s="27">
        <v>2029</v>
      </c>
      <c r="S6" s="92">
        <v>2030</v>
      </c>
      <c r="T6" s="93">
        <v>2035</v>
      </c>
      <c r="U6" s="93">
        <v>2040</v>
      </c>
      <c r="V6" s="93">
        <v>2045</v>
      </c>
      <c r="W6" s="93">
        <v>2050</v>
      </c>
      <c r="X6" s="3"/>
      <c r="Y6" s="19"/>
      <c r="Z6" s="166" t="s">
        <v>90</v>
      </c>
      <c r="AA6" s="166"/>
      <c r="AB6" s="166"/>
      <c r="AC6" s="38"/>
    </row>
    <row r="7" spans="1:29" ht="15" customHeight="1" x14ac:dyDescent="0.25">
      <c r="A7" s="3"/>
      <c r="B7" s="299" t="s">
        <v>0</v>
      </c>
      <c r="C7" s="5" t="s">
        <v>1</v>
      </c>
      <c r="D7" s="2"/>
      <c r="E7" s="6">
        <f>SUM(E8:E9)</f>
        <v>89.447820110999999</v>
      </c>
      <c r="F7" s="6">
        <f>SUM(F8:F9)</f>
        <v>74.147607398999995</v>
      </c>
      <c r="G7" s="84">
        <f t="shared" ref="G7:R7" si="1">SUM(G8:G9)</f>
        <v>71.778057803999999</v>
      </c>
      <c r="H7" s="6">
        <f t="shared" si="1"/>
        <v>71.053715384</v>
      </c>
      <c r="I7" s="85">
        <f t="shared" si="1"/>
        <v>70.50641395000001</v>
      </c>
      <c r="J7" s="84">
        <f t="shared" si="1"/>
        <v>70.882270478999999</v>
      </c>
      <c r="K7" s="6">
        <f t="shared" si="1"/>
        <v>70.969602871000006</v>
      </c>
      <c r="L7" s="6">
        <f t="shared" si="1"/>
        <v>71.034945468999993</v>
      </c>
      <c r="M7" s="6">
        <f t="shared" si="1"/>
        <v>69.979589529999998</v>
      </c>
      <c r="N7" s="85">
        <f t="shared" si="1"/>
        <v>68.675990703000011</v>
      </c>
      <c r="O7" s="84">
        <f t="shared" si="1"/>
        <v>67.608604331000009</v>
      </c>
      <c r="P7" s="6">
        <f t="shared" si="1"/>
        <v>66.965763598999999</v>
      </c>
      <c r="Q7" s="6">
        <f t="shared" si="1"/>
        <v>66.620965760999994</v>
      </c>
      <c r="R7" s="6">
        <f t="shared" si="1"/>
        <v>66.490238966999996</v>
      </c>
      <c r="S7" s="85">
        <f>SUM(S8:S9)</f>
        <v>66.494297318999998</v>
      </c>
      <c r="T7" s="94">
        <f>SUM(T8:T9)</f>
        <v>65.458058323000003</v>
      </c>
      <c r="U7" s="94">
        <f>SUM(U8:U9)</f>
        <v>63.873167636999995</v>
      </c>
      <c r="V7" s="94">
        <f>SUM(V8:V9)</f>
        <v>62.348365571999999</v>
      </c>
      <c r="W7" s="94">
        <f>SUM(W8:W9)</f>
        <v>61.158570563000005</v>
      </c>
      <c r="X7" s="3"/>
      <c r="Y7" s="75"/>
      <c r="Z7" s="194"/>
      <c r="AA7" s="195">
        <v>2020</v>
      </c>
      <c r="AB7" s="195">
        <v>2030</v>
      </c>
      <c r="AC7" s="196">
        <v>2050</v>
      </c>
    </row>
    <row r="8" spans="1:29" x14ac:dyDescent="0.25">
      <c r="A8" s="3"/>
      <c r="B8" s="300"/>
      <c r="C8" s="3" t="s">
        <v>2</v>
      </c>
      <c r="D8" s="15" t="s">
        <v>384</v>
      </c>
      <c r="E8" s="16">
        <f>VLOOKUP($D8,Résultats!$B$2:$AX$476,E$5,FALSE)</f>
        <v>88.747785539999995</v>
      </c>
      <c r="F8" s="16">
        <f>VLOOKUP($D8,Résultats!$B$2:$AX$476,F$5,FALSE)</f>
        <v>70.502505619999994</v>
      </c>
      <c r="G8" s="22">
        <f>VLOOKUP($D8,Résultats!$B$2:$AX$476,G$5,FALSE)</f>
        <v>67.643619000000001</v>
      </c>
      <c r="H8" s="16">
        <f>VLOOKUP($D8,Résultats!$B$2:$AX$476,H$5,FALSE)</f>
        <v>66.740425860000002</v>
      </c>
      <c r="I8" s="86">
        <f>VLOOKUP($D8,Résultats!$B$2:$AX$476,I$5,FALSE)</f>
        <v>67.162672310000005</v>
      </c>
      <c r="J8" s="22">
        <f>VLOOKUP($D8,Résultats!$B$2:$AX$476,J$5,FALSE)</f>
        <v>67.337816739999994</v>
      </c>
      <c r="K8" s="16">
        <f>VLOOKUP($D8,Résultats!$B$2:$AX$476,K$5,FALSE)</f>
        <v>67.242132620000007</v>
      </c>
      <c r="L8" s="16">
        <f>VLOOKUP($D8,Résultats!$B$2:$AX$476,L$5,FALSE)</f>
        <v>67.129554429999999</v>
      </c>
      <c r="M8" s="16">
        <f>VLOOKUP($D8,Résultats!$B$2:$AX$476,M$5,FALSE)</f>
        <v>66.019448679999996</v>
      </c>
      <c r="N8" s="86">
        <f>VLOOKUP($D8,Résultats!$B$2:$AX$476,N$5,FALSE)</f>
        <v>64.678421670000006</v>
      </c>
      <c r="O8" s="22">
        <f>VLOOKUP($D8,Résultats!$B$2:$AX$476,O$5,FALSE)</f>
        <v>63.677272350000003</v>
      </c>
      <c r="P8" s="16">
        <f>VLOOKUP($D8,Résultats!$B$2:$AX$476,P$5,FALSE)</f>
        <v>63.075881690000003</v>
      </c>
      <c r="Q8" s="16">
        <f>VLOOKUP($D8,Résultats!$B$2:$AX$476,Q$5,FALSE)</f>
        <v>62.755165839999997</v>
      </c>
      <c r="R8" s="16">
        <f>VLOOKUP($D8,Résultats!$B$2:$AX$476,R$5,FALSE)</f>
        <v>62.635535470000001</v>
      </c>
      <c r="S8" s="86">
        <f>VLOOKUP($D8,Résultats!$B$2:$AX$476,S$5,FALSE)</f>
        <v>62.642799709999998</v>
      </c>
      <c r="T8" s="95">
        <f>VLOOKUP($D8,Résultats!$B$2:$AX$476,T$5,FALSE)</f>
        <v>61.702681650000002</v>
      </c>
      <c r="U8" s="95">
        <f>VLOOKUP($D8,Résultats!$B$2:$AX$476,U$5,FALSE)</f>
        <v>60.220095899999997</v>
      </c>
      <c r="V8" s="95">
        <f>VLOOKUP($D8,Résultats!$B$2:$AX$476,V$5,FALSE)</f>
        <v>58.72552305</v>
      </c>
      <c r="W8" s="95">
        <f>VLOOKUP($D8,Résultats!$B$2:$AX$476,W$5,FALSE)</f>
        <v>57.517519970000002</v>
      </c>
      <c r="X8" s="45">
        <f>W8-'[1]Cibles THREEME'!$H4</f>
        <v>47.116912738808509</v>
      </c>
      <c r="Y8" s="75"/>
      <c r="Z8" s="198" t="s">
        <v>68</v>
      </c>
      <c r="AA8" s="199">
        <f>I27</f>
        <v>230.64031465520003</v>
      </c>
      <c r="AB8" s="199">
        <f>S27</f>
        <v>222.69874108120001</v>
      </c>
      <c r="AC8" s="89">
        <f>W27</f>
        <v>187.3540106769</v>
      </c>
    </row>
    <row r="9" spans="1:29" x14ac:dyDescent="0.25">
      <c r="A9" s="3"/>
      <c r="B9" s="301"/>
      <c r="C9" s="7" t="s">
        <v>3</v>
      </c>
      <c r="D9" s="15" t="s">
        <v>385</v>
      </c>
      <c r="E9" s="16">
        <f>VLOOKUP($D9,Résultats!$B$2:$AX$476,E$5,FALSE)</f>
        <v>0.70003457099999999</v>
      </c>
      <c r="F9" s="16">
        <f>VLOOKUP($D9,Résultats!$B$2:$AX$476,F$5,FALSE)</f>
        <v>3.645101779</v>
      </c>
      <c r="G9" s="22">
        <f>VLOOKUP($D9,Résultats!$B$2:$AX$476,G$5,FALSE)</f>
        <v>4.1344388040000002</v>
      </c>
      <c r="H9" s="16">
        <f>VLOOKUP($D9,Résultats!$B$2:$AX$476,H$5,FALSE)</f>
        <v>4.313289524</v>
      </c>
      <c r="I9" s="86">
        <f>VLOOKUP($D9,Résultats!$B$2:$AX$476,I$5,FALSE)</f>
        <v>3.3437416400000002</v>
      </c>
      <c r="J9" s="22">
        <f>VLOOKUP($D9,Résultats!$B$2:$AX$476,J$5,FALSE)</f>
        <v>3.5444537390000002</v>
      </c>
      <c r="K9" s="16">
        <f>VLOOKUP($D9,Résultats!$B$2:$AX$476,K$5,FALSE)</f>
        <v>3.7274702510000002</v>
      </c>
      <c r="L9" s="16">
        <f>VLOOKUP($D9,Résultats!$B$2:$AX$476,L$5,FALSE)</f>
        <v>3.905391039</v>
      </c>
      <c r="M9" s="16">
        <f>VLOOKUP($D9,Résultats!$B$2:$AX$476,M$5,FALSE)</f>
        <v>3.9601408500000002</v>
      </c>
      <c r="N9" s="86">
        <f>VLOOKUP($D9,Résultats!$B$2:$AX$476,N$5,FALSE)</f>
        <v>3.997569033</v>
      </c>
      <c r="O9" s="22">
        <f>VLOOKUP($D9,Résultats!$B$2:$AX$476,O$5,FALSE)</f>
        <v>3.931331981</v>
      </c>
      <c r="P9" s="16">
        <f>VLOOKUP($D9,Résultats!$B$2:$AX$476,P$5,FALSE)</f>
        <v>3.8898819090000001</v>
      </c>
      <c r="Q9" s="16">
        <f>VLOOKUP($D9,Résultats!$B$2:$AX$476,Q$5,FALSE)</f>
        <v>3.8657999209999998</v>
      </c>
      <c r="R9" s="16">
        <f>VLOOKUP($D9,Résultats!$B$2:$AX$476,R$5,FALSE)</f>
        <v>3.854703497</v>
      </c>
      <c r="S9" s="86">
        <f>VLOOKUP($D9,Résultats!$B$2:$AX$476,S$5,FALSE)</f>
        <v>3.8514976089999999</v>
      </c>
      <c r="T9" s="95">
        <f>VLOOKUP($D9,Résultats!$B$2:$AX$476,T$5,FALSE)</f>
        <v>3.7553766730000002</v>
      </c>
      <c r="U9" s="95">
        <f>VLOOKUP($D9,Résultats!$B$2:$AX$476,U$5,FALSE)</f>
        <v>3.6530717369999999</v>
      </c>
      <c r="V9" s="95">
        <f>VLOOKUP($D9,Résultats!$B$2:$AX$476,V$5,FALSE)</f>
        <v>3.622842522</v>
      </c>
      <c r="W9" s="95">
        <f>VLOOKUP($D9,Résultats!$B$2:$AX$476,W$5,FALSE)</f>
        <v>3.6410505930000001</v>
      </c>
      <c r="X9" s="45">
        <f>W9-'[1]Cibles THREEME'!$H5</f>
        <v>0.1442093774229174</v>
      </c>
      <c r="Y9" s="75"/>
      <c r="Z9" s="75"/>
      <c r="AA9" s="75"/>
      <c r="AB9" s="75"/>
      <c r="AC9" s="75"/>
    </row>
    <row r="10" spans="1:29" ht="15" customHeight="1" x14ac:dyDescent="0.25">
      <c r="A10" s="3"/>
      <c r="B10" s="299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141.24011748350003</v>
      </c>
      <c r="G10" s="21">
        <f t="shared" ref="G10:R10" si="2">SUM(G11:G18)</f>
        <v>136.10225356469999</v>
      </c>
      <c r="H10" s="8">
        <f t="shared" si="2"/>
        <v>132.24694008040001</v>
      </c>
      <c r="I10" s="87">
        <f t="shared" si="2"/>
        <v>123.02128376830002</v>
      </c>
      <c r="J10" s="21">
        <f t="shared" si="2"/>
        <v>118.50496528180001</v>
      </c>
      <c r="K10" s="8">
        <f t="shared" si="2"/>
        <v>115.34416749180001</v>
      </c>
      <c r="L10" s="8">
        <f t="shared" si="2"/>
        <v>112.88514099439989</v>
      </c>
      <c r="M10" s="8">
        <f t="shared" si="2"/>
        <v>121.51046511369999</v>
      </c>
      <c r="N10" s="87">
        <f t="shared" si="2"/>
        <v>129.0925973558</v>
      </c>
      <c r="O10" s="21">
        <f t="shared" si="2"/>
        <v>127.73203136839999</v>
      </c>
      <c r="P10" s="8">
        <f t="shared" si="2"/>
        <v>126.06103531150001</v>
      </c>
      <c r="Q10" s="8">
        <f t="shared" si="2"/>
        <v>124.44054654739999</v>
      </c>
      <c r="R10" s="8">
        <f t="shared" si="2"/>
        <v>122.73017844740001</v>
      </c>
      <c r="S10" s="87">
        <f>SUM(S11:S18)</f>
        <v>121.29014902820001</v>
      </c>
      <c r="T10" s="96">
        <f>SUM(T11:T18)</f>
        <v>106.5714552364</v>
      </c>
      <c r="U10" s="96">
        <f>SUM(U11:U18)</f>
        <v>98.306125342400009</v>
      </c>
      <c r="V10" s="96">
        <f>SUM(V11:V18)</f>
        <v>92.603085430999883</v>
      </c>
      <c r="W10" s="96">
        <f>SUM(W11:W18)</f>
        <v>90.388976667800009</v>
      </c>
      <c r="X10" s="45"/>
      <c r="Y10" s="75"/>
      <c r="Z10" s="75"/>
      <c r="AA10" s="75"/>
      <c r="AB10" s="75"/>
      <c r="AC10" s="75"/>
    </row>
    <row r="11" spans="1:29" x14ac:dyDescent="0.25">
      <c r="A11" s="3"/>
      <c r="B11" s="300"/>
      <c r="C11" s="3" t="s">
        <v>5</v>
      </c>
      <c r="D11" s="3" t="s">
        <v>386</v>
      </c>
      <c r="E11" s="16">
        <f>VLOOKUP($D11,Résultats!$B$2:$AX$476,E$5,FALSE)</f>
        <v>118.47422469999999</v>
      </c>
      <c r="F11" s="16">
        <f>VLOOKUP($D11,Résultats!$B$2:$AX$476,F$5,FALSE)</f>
        <v>125.1957852</v>
      </c>
      <c r="G11" s="22">
        <f>VLOOKUP($D11,Résultats!$B$2:$AX$476,G$5,FALSE)</f>
        <v>117.68277329999999</v>
      </c>
      <c r="H11" s="16">
        <f>VLOOKUP($D11,Résultats!$B$2:$AX$476,H$5,FALSE)</f>
        <v>113.1112857</v>
      </c>
      <c r="I11" s="86">
        <f>VLOOKUP($D11,Résultats!$B$2:$AX$476,I$5,FALSE)</f>
        <v>103.2860992</v>
      </c>
      <c r="J11" s="22">
        <f>VLOOKUP($D11,Résultats!$B$2:$AX$476,J$5,FALSE)</f>
        <v>99.545099239999999</v>
      </c>
      <c r="K11" s="16">
        <f>VLOOKUP($D11,Résultats!$B$2:$AX$476,K$5,FALSE)</f>
        <v>96.979519890000006</v>
      </c>
      <c r="L11" s="16">
        <f>VLOOKUP($D11,Résultats!$B$2:$AX$476,L$5,FALSE)</f>
        <v>95.037455159999894</v>
      </c>
      <c r="M11" s="16">
        <f>VLOOKUP($D11,Résultats!$B$2:$AX$476,M$5,FALSE)</f>
        <v>102.72898410000001</v>
      </c>
      <c r="N11" s="86">
        <f>VLOOKUP($D11,Résultats!$B$2:$AX$476,N$5,FALSE)</f>
        <v>109.5870602</v>
      </c>
      <c r="O11" s="22">
        <f>VLOOKUP($D11,Résultats!$B$2:$AX$476,O$5,FALSE)</f>
        <v>108.079087</v>
      </c>
      <c r="P11" s="16">
        <f>VLOOKUP($D11,Résultats!$B$2:$AX$476,P$5,FALSE)</f>
        <v>106.3316112</v>
      </c>
      <c r="Q11" s="16">
        <f>VLOOKUP($D11,Résultats!$B$2:$AX$476,Q$5,FALSE)</f>
        <v>104.6498045</v>
      </c>
      <c r="R11" s="16">
        <f>VLOOKUP($D11,Résultats!$B$2:$AX$476,R$5,FALSE)</f>
        <v>102.9509717</v>
      </c>
      <c r="S11" s="86">
        <f>VLOOKUP($D11,Résultats!$B$2:$AX$476,S$5,FALSE)</f>
        <v>101.4974943</v>
      </c>
      <c r="T11" s="95">
        <f>VLOOKUP($D11,Résultats!$B$2:$AX$476,T$5,FALSE)</f>
        <v>84.959248619999997</v>
      </c>
      <c r="U11" s="95">
        <f>VLOOKUP($D11,Résultats!$B$2:$AX$476,U$5,FALSE)</f>
        <v>73.741202400000006</v>
      </c>
      <c r="V11" s="95">
        <f>VLOOKUP($D11,Résultats!$B$2:$AX$476,V$5,FALSE)</f>
        <v>64.722064739999894</v>
      </c>
      <c r="W11" s="95">
        <f>VLOOKUP($D11,Résultats!$B$2:$AX$476,W$5,FALSE)</f>
        <v>57.018164319999997</v>
      </c>
      <c r="X11" s="45">
        <f>W11-'[1]Cibles THREEME'!$H10</f>
        <v>54.36046088843586</v>
      </c>
      <c r="Y11" s="75"/>
      <c r="Z11" s="75"/>
      <c r="AA11" s="75"/>
      <c r="AB11" s="75"/>
      <c r="AC11" s="75"/>
    </row>
    <row r="12" spans="1:29" x14ac:dyDescent="0.25">
      <c r="A12" s="3"/>
      <c r="B12" s="300"/>
      <c r="C12" s="3" t="s">
        <v>6</v>
      </c>
      <c r="D12" s="3" t="s">
        <v>387</v>
      </c>
      <c r="E12" s="16">
        <f>VLOOKUP($D12,Résultats!$B$2:$AX$476,E$5,FALSE)</f>
        <v>1.321055477</v>
      </c>
      <c r="F12" s="16">
        <f>VLOOKUP($D12,Résultats!$B$2:$AX$476,F$5,FALSE)</f>
        <v>0.60013811579999998</v>
      </c>
      <c r="G12" s="22">
        <f>VLOOKUP($D12,Résultats!$B$2:$AX$476,G$5,FALSE)</f>
        <v>0.43011579929999999</v>
      </c>
      <c r="H12" s="16">
        <f>VLOOKUP($D12,Résultats!$B$2:$AX$476,H$5,FALSE)</f>
        <v>0.3776306834</v>
      </c>
      <c r="I12" s="86">
        <f>VLOOKUP($D12,Résultats!$B$2:$AX$476,I$5,FALSE)</f>
        <v>0.3275240418</v>
      </c>
      <c r="J12" s="22">
        <f>VLOOKUP($D12,Résultats!$B$2:$AX$476,J$5,FALSE)</f>
        <v>0.51376224770000001</v>
      </c>
      <c r="K12" s="16">
        <f>VLOOKUP($D12,Résultats!$B$2:$AX$476,K$5,FALSE)</f>
        <v>0.68490687839999997</v>
      </c>
      <c r="L12" s="16">
        <f>VLOOKUP($D12,Résultats!$B$2:$AX$476,L$5,FALSE)</f>
        <v>0.84391129850000002</v>
      </c>
      <c r="M12" s="16">
        <f>VLOOKUP($D12,Résultats!$B$2:$AX$476,M$5,FALSE)</f>
        <v>0.78837782339999996</v>
      </c>
      <c r="N12" s="86">
        <f>VLOOKUP($D12,Résultats!$B$2:$AX$476,N$5,FALSE)</f>
        <v>0.71067919580000005</v>
      </c>
      <c r="O12" s="22">
        <f>VLOOKUP($D12,Résultats!$B$2:$AX$476,O$5,FALSE)</f>
        <v>0.69543403690000005</v>
      </c>
      <c r="P12" s="16">
        <f>VLOOKUP($D12,Résultats!$B$2:$AX$476,P$5,FALSE)</f>
        <v>0.67879969920000005</v>
      </c>
      <c r="Q12" s="16">
        <f>VLOOKUP($D12,Résultats!$B$2:$AX$476,Q$5,FALSE)</f>
        <v>0.6627454626</v>
      </c>
      <c r="R12" s="16">
        <f>VLOOKUP($D12,Résultats!$B$2:$AX$476,R$5,FALSE)</f>
        <v>0.64694234510000004</v>
      </c>
      <c r="S12" s="86">
        <f>VLOOKUP($D12,Résultats!$B$2:$AX$476,S$5,FALSE)</f>
        <v>0.63283649119999996</v>
      </c>
      <c r="T12" s="95">
        <f>VLOOKUP($D12,Résultats!$B$2:$AX$476,T$5,FALSE)</f>
        <v>0.62383635640000001</v>
      </c>
      <c r="U12" s="95">
        <f>VLOOKUP($D12,Résultats!$B$2:$AX$476,U$5,FALSE)</f>
        <v>0.57484482589999997</v>
      </c>
      <c r="V12" s="95">
        <f>VLOOKUP($D12,Résultats!$B$2:$AX$476,V$5,FALSE)</f>
        <v>0.60614832060000001</v>
      </c>
      <c r="W12" s="95">
        <f>VLOOKUP($D12,Résultats!$B$2:$AX$476,W$5,FALSE)</f>
        <v>0.63023788920000001</v>
      </c>
      <c r="X12" s="45">
        <f>W12-'[1]Cibles THREEME'!$H11</f>
        <v>0.63023788920000001</v>
      </c>
      <c r="Y12" s="75"/>
      <c r="Z12" s="200"/>
      <c r="AA12" s="188"/>
      <c r="AB12" s="188"/>
      <c r="AC12" s="188"/>
    </row>
    <row r="13" spans="1:29" x14ac:dyDescent="0.25">
      <c r="A13" s="3"/>
      <c r="B13" s="300"/>
      <c r="C13" s="3" t="s">
        <v>7</v>
      </c>
      <c r="D13" s="3" t="s">
        <v>388</v>
      </c>
      <c r="E13" s="16">
        <f>VLOOKUP($D13,Résultats!$B$2:$AX$476,E$5,FALSE)</f>
        <v>3.5862282059999999</v>
      </c>
      <c r="F13" s="16">
        <f>VLOOKUP($D13,Résultats!$B$2:$AX$476,F$5,FALSE)</f>
        <v>2.6827369509999999</v>
      </c>
      <c r="G13" s="22">
        <f>VLOOKUP($D13,Résultats!$B$2:$AX$476,G$5,FALSE)</f>
        <v>3.477265338</v>
      </c>
      <c r="H13" s="16">
        <f>VLOOKUP($D13,Résultats!$B$2:$AX$476,H$5,FALSE)</f>
        <v>3.720112839</v>
      </c>
      <c r="I13" s="86">
        <f>VLOOKUP($D13,Résultats!$B$2:$AX$476,I$5,FALSE)</f>
        <v>5.7526616290000003</v>
      </c>
      <c r="J13" s="22">
        <f>VLOOKUP($D13,Résultats!$B$2:$AX$476,J$5,FALSE)</f>
        <v>4.2137295229999996</v>
      </c>
      <c r="K13" s="16">
        <f>VLOOKUP($D13,Résultats!$B$2:$AX$476,K$5,FALSE)</f>
        <v>2.862769669</v>
      </c>
      <c r="L13" s="16">
        <f>VLOOKUP($D13,Résultats!$B$2:$AX$476,L$5,FALSE)</f>
        <v>1.637843937</v>
      </c>
      <c r="M13" s="16">
        <f>VLOOKUP($D13,Résultats!$B$2:$AX$476,M$5,FALSE)</f>
        <v>1.6832162989999999</v>
      </c>
      <c r="N13" s="86">
        <f>VLOOKUP($D13,Résultats!$B$2:$AX$476,N$5,FALSE)</f>
        <v>1.7055229999999999</v>
      </c>
      <c r="O13" s="22">
        <f>VLOOKUP($D13,Résultats!$B$2:$AX$476,O$5,FALSE)</f>
        <v>1.6676855269999999</v>
      </c>
      <c r="P13" s="16">
        <f>VLOOKUP($D13,Résultats!$B$2:$AX$476,P$5,FALSE)</f>
        <v>1.6266575190000001</v>
      </c>
      <c r="Q13" s="16">
        <f>VLOOKUP($D13,Résultats!$B$2:$AX$476,Q$5,FALSE)</f>
        <v>1.5871580080000001</v>
      </c>
      <c r="R13" s="16">
        <f>VLOOKUP($D13,Résultats!$B$2:$AX$476,R$5,FALSE)</f>
        <v>1.548976073</v>
      </c>
      <c r="S13" s="86">
        <f>VLOOKUP($D13,Résultats!$B$2:$AX$476,S$5,FALSE)</f>
        <v>1.5148723019999999</v>
      </c>
      <c r="T13" s="95">
        <f>VLOOKUP($D13,Résultats!$B$2:$AX$476,T$5,FALSE)</f>
        <v>1.3863028589999999</v>
      </c>
      <c r="U13" s="95">
        <f>VLOOKUP($D13,Résultats!$B$2:$AX$476,U$5,FALSE)</f>
        <v>1.3291588080000001</v>
      </c>
      <c r="V13" s="95">
        <f>VLOOKUP($D13,Résultats!$B$2:$AX$476,V$5,FALSE)</f>
        <v>1.30625423</v>
      </c>
      <c r="W13" s="95">
        <f>VLOOKUP($D13,Résultats!$B$2:$AX$476,W$5,FALSE)</f>
        <v>3.7091844209999998</v>
      </c>
      <c r="X13" s="45">
        <f>W13-'[1]Cibles THREEME'!$H12</f>
        <v>1.4162638133760392</v>
      </c>
      <c r="Y13" s="75"/>
    </row>
    <row r="14" spans="1:29" x14ac:dyDescent="0.25">
      <c r="A14" s="3"/>
      <c r="B14" s="300"/>
      <c r="C14" s="3" t="s">
        <v>8</v>
      </c>
      <c r="D14" s="3" t="s">
        <v>389</v>
      </c>
      <c r="E14" s="16">
        <f>VLOOKUP($D14,Résultats!$B$2:$AX$476,E$5,FALSE)</f>
        <v>5.2640531209999999</v>
      </c>
      <c r="F14" s="16">
        <f>VLOOKUP($D14,Résultats!$B$2:$AX$476,F$5,FALSE)</f>
        <v>3.1528464110000001</v>
      </c>
      <c r="G14" s="22">
        <f>VLOOKUP($D14,Résultats!$B$2:$AX$476,G$5,FALSE)</f>
        <v>2.410498858</v>
      </c>
      <c r="H14" s="16">
        <f>VLOOKUP($D14,Résultats!$B$2:$AX$476,H$5,FALSE)</f>
        <v>2.1618611730000001</v>
      </c>
      <c r="I14" s="86">
        <f>VLOOKUP($D14,Résultats!$B$2:$AX$476,I$5,FALSE)</f>
        <v>0.90267165650000003</v>
      </c>
      <c r="J14" s="22">
        <f>VLOOKUP($D14,Résultats!$B$2:$AX$476,J$5,FALSE)</f>
        <v>0.70882417909999995</v>
      </c>
      <c r="K14" s="16">
        <f>VLOOKUP($D14,Résultats!$B$2:$AX$476,K$5,FALSE)</f>
        <v>0.54082703539999999</v>
      </c>
      <c r="L14" s="16">
        <f>VLOOKUP($D14,Résultats!$B$2:$AX$476,L$5,FALSE)</f>
        <v>0.39000376190000002</v>
      </c>
      <c r="M14" s="16">
        <f>VLOOKUP($D14,Résultats!$B$2:$AX$476,M$5,FALSE)</f>
        <v>0.33289240930000003</v>
      </c>
      <c r="N14" s="86">
        <f>VLOOKUP($D14,Résultats!$B$2:$AX$476,N$5,FALSE)</f>
        <v>0.26089780499999998</v>
      </c>
      <c r="O14" s="22">
        <f>VLOOKUP($D14,Résultats!$B$2:$AX$476,O$5,FALSE)</f>
        <v>0.25722990950000002</v>
      </c>
      <c r="P14" s="16">
        <f>VLOOKUP($D14,Résultats!$B$2:$AX$476,P$5,FALSE)</f>
        <v>0.25299760830000001</v>
      </c>
      <c r="Q14" s="16">
        <f>VLOOKUP($D14,Résultats!$B$2:$AX$476,Q$5,FALSE)</f>
        <v>0.2489271418</v>
      </c>
      <c r="R14" s="16">
        <f>VLOOKUP($D14,Résultats!$B$2:$AX$476,R$5,FALSE)</f>
        <v>0.2448067793</v>
      </c>
      <c r="S14" s="86">
        <f>VLOOKUP($D14,Résultats!$B$2:$AX$476,S$5,FALSE)</f>
        <v>0.24127321099999999</v>
      </c>
      <c r="T14" s="95">
        <f>VLOOKUP($D14,Résultats!$B$2:$AX$476,T$5,FALSE)</f>
        <v>0.22362612500000001</v>
      </c>
      <c r="U14" s="95">
        <f>VLOOKUP($D14,Résultats!$B$2:$AX$476,U$5,FALSE)</f>
        <v>0.21742748049999999</v>
      </c>
      <c r="V14" s="95">
        <f>VLOOKUP($D14,Résultats!$B$2:$AX$476,V$5,FALSE)</f>
        <v>0.21702266540000001</v>
      </c>
      <c r="W14" s="95">
        <f>VLOOKUP($D14,Résultats!$B$2:$AX$476,W$5,FALSE)</f>
        <v>0.22164255159999999</v>
      </c>
      <c r="X14" s="45">
        <f>W14-'[1]Cibles THREEME'!$H13</f>
        <v>0.22164255159999999</v>
      </c>
      <c r="Y14" s="75"/>
    </row>
    <row r="15" spans="1:29" x14ac:dyDescent="0.25">
      <c r="A15" s="3"/>
      <c r="B15" s="300"/>
      <c r="C15" s="3" t="s">
        <v>9</v>
      </c>
      <c r="D15" s="3" t="s">
        <v>390</v>
      </c>
      <c r="E15" s="16">
        <f>VLOOKUP($D15,Résultats!$B$2:$AX$476,E$5,FALSE)</f>
        <v>0.36838541540000003</v>
      </c>
      <c r="F15" s="16">
        <f>VLOOKUP($D15,Résultats!$B$2:$AX$476,F$5,FALSE)</f>
        <v>1.7183561730000001</v>
      </c>
      <c r="G15" s="22">
        <f>VLOOKUP($D15,Résultats!$B$2:$AX$476,G$5,FALSE)</f>
        <v>2.5010296529999998</v>
      </c>
      <c r="H15" s="16">
        <f>VLOOKUP($D15,Résultats!$B$2:$AX$476,H$5,FALSE)</f>
        <v>2.7811417770000002</v>
      </c>
      <c r="I15" s="86">
        <f>VLOOKUP($D15,Résultats!$B$2:$AX$476,I$5,FALSE)</f>
        <v>3.6755991799999999</v>
      </c>
      <c r="J15" s="22">
        <f>VLOOKUP($D15,Résultats!$B$2:$AX$476,J$5,FALSE)</f>
        <v>3.7481701059999999</v>
      </c>
      <c r="K15" s="16">
        <f>VLOOKUP($D15,Résultats!$B$2:$AX$476,K$5,FALSE)</f>
        <v>3.8473923729999999</v>
      </c>
      <c r="L15" s="16">
        <f>VLOOKUP($D15,Résultats!$B$2:$AX$476,L$5,FALSE)</f>
        <v>3.9580708840000001</v>
      </c>
      <c r="M15" s="16">
        <f>VLOOKUP($D15,Résultats!$B$2:$AX$476,M$5,FALSE)</f>
        <v>4.5400225790000004</v>
      </c>
      <c r="N15" s="86">
        <f>VLOOKUP($D15,Résultats!$B$2:$AX$476,N$5,FALSE)</f>
        <v>5.1061309589999997</v>
      </c>
      <c r="O15" s="22">
        <f>VLOOKUP($D15,Résultats!$B$2:$AX$476,O$5,FALSE)</f>
        <v>5.3747742690000004</v>
      </c>
      <c r="P15" s="16">
        <f>VLOOKUP($D15,Résultats!$B$2:$AX$476,P$5,FALSE)</f>
        <v>5.6220322500000002</v>
      </c>
      <c r="Q15" s="16">
        <f>VLOOKUP($D15,Résultats!$B$2:$AX$476,Q$5,FALSE)</f>
        <v>5.8627329499999998</v>
      </c>
      <c r="R15" s="16">
        <f>VLOOKUP($D15,Résultats!$B$2:$AX$476,R$5,FALSE)</f>
        <v>5.9898926689999996</v>
      </c>
      <c r="S15" s="86">
        <f>VLOOKUP($D15,Résultats!$B$2:$AX$476,S$5,FALSE)</f>
        <v>6.1246201200000003</v>
      </c>
      <c r="T15" s="95">
        <f>VLOOKUP($D15,Résultats!$B$2:$AX$476,T$5,FALSE)</f>
        <v>7.3222240730000001</v>
      </c>
      <c r="U15" s="95">
        <f>VLOOKUP($D15,Résultats!$B$2:$AX$476,U$5,FALSE)</f>
        <v>8.7785789239999996</v>
      </c>
      <c r="V15" s="95">
        <f>VLOOKUP($D15,Résultats!$B$2:$AX$476,V$5,FALSE)</f>
        <v>10.42597234</v>
      </c>
      <c r="W15" s="95">
        <f>VLOOKUP($D15,Résultats!$B$2:$AX$476,W$5,FALSE)</f>
        <v>12.25026051</v>
      </c>
      <c r="X15" s="45">
        <f>W15-'[1]Cibles THREEME'!$H14</f>
        <v>-5.5227403498452254</v>
      </c>
      <c r="Y15" s="75"/>
    </row>
    <row r="16" spans="1:29" x14ac:dyDescent="0.25">
      <c r="A16" s="3"/>
      <c r="B16" s="300"/>
      <c r="C16" s="3" t="s">
        <v>10</v>
      </c>
      <c r="D16" s="3" t="s">
        <v>391</v>
      </c>
      <c r="E16" s="16">
        <f>VLOOKUP($D16,Résultats!$B$2:$AX$476,E$5,FALSE)</f>
        <v>8.2886718499999998E-2</v>
      </c>
      <c r="F16" s="16">
        <f>VLOOKUP($D16,Résultats!$B$2:$AX$476,F$5,FALSE)</f>
        <v>0.60264624069999995</v>
      </c>
      <c r="G16" s="22">
        <f>VLOOKUP($D16,Résultats!$B$2:$AX$476,G$5,FALSE)</f>
        <v>0.96367761740000002</v>
      </c>
      <c r="H16" s="16">
        <f>VLOOKUP($D16,Résultats!$B$2:$AX$476,H$5,FALSE)</f>
        <v>1.105750851</v>
      </c>
      <c r="I16" s="86">
        <f>VLOOKUP($D16,Résultats!$B$2:$AX$476,I$5,FALSE)</f>
        <v>1.6198554080000001</v>
      </c>
      <c r="J16" s="22">
        <f>VLOOKUP($D16,Résultats!$B$2:$AX$476,J$5,FALSE)</f>
        <v>1.6518377870000001</v>
      </c>
      <c r="K16" s="16">
        <f>VLOOKUP($D16,Résultats!$B$2:$AX$476,K$5,FALSE)</f>
        <v>1.6955655489999999</v>
      </c>
      <c r="L16" s="16">
        <f>VLOOKUP($D16,Résultats!$B$2:$AX$476,L$5,FALSE)</f>
        <v>1.744342136</v>
      </c>
      <c r="M16" s="16">
        <f>VLOOKUP($D16,Résultats!$B$2:$AX$476,M$5,FALSE)</f>
        <v>1.920891291</v>
      </c>
      <c r="N16" s="86">
        <f>VLOOKUP($D16,Résultats!$B$2:$AX$476,N$5,FALSE)</f>
        <v>2.0845277750000002</v>
      </c>
      <c r="O16" s="22">
        <f>VLOOKUP($D16,Résultats!$B$2:$AX$476,O$5,FALSE)</f>
        <v>2.20812499</v>
      </c>
      <c r="P16" s="16">
        <f>VLOOKUP($D16,Résultats!$B$2:$AX$476,P$5,FALSE)</f>
        <v>2.3225667470000002</v>
      </c>
      <c r="Q16" s="16">
        <f>VLOOKUP($D16,Résultats!$B$2:$AX$476,Q$5,FALSE)</f>
        <v>2.4339316869999998</v>
      </c>
      <c r="R16" s="16">
        <f>VLOOKUP($D16,Résultats!$B$2:$AX$476,R$5,FALSE)</f>
        <v>2.5431334959999998</v>
      </c>
      <c r="S16" s="86">
        <f>VLOOKUP($D16,Résultats!$B$2:$AX$476,S$5,FALSE)</f>
        <v>2.6539037589999999</v>
      </c>
      <c r="T16" s="95">
        <f>VLOOKUP($D16,Résultats!$B$2:$AX$476,T$5,FALSE)</f>
        <v>4.0391635749999999</v>
      </c>
      <c r="U16" s="95">
        <f>VLOOKUP($D16,Résultats!$B$2:$AX$476,U$5,FALSE)</f>
        <v>5.5407764689999999</v>
      </c>
      <c r="V16" s="95">
        <f>VLOOKUP($D16,Résultats!$B$2:$AX$476,V$5,FALSE)</f>
        <v>7.1763280360000001</v>
      </c>
      <c r="W16" s="95">
        <f>VLOOKUP($D16,Résultats!$B$2:$AX$476,W$5,FALSE)</f>
        <v>8.2126319859999999</v>
      </c>
      <c r="X16" s="45">
        <f>W16-'[1]Cibles THREEME'!$H17</f>
        <v>-2.2774797938796212</v>
      </c>
      <c r="Y16" s="75"/>
    </row>
    <row r="17" spans="1:39" x14ac:dyDescent="0.25">
      <c r="A17" s="3"/>
      <c r="B17" s="300"/>
      <c r="C17" s="3" t="s">
        <v>11</v>
      </c>
      <c r="D17" s="3" t="s">
        <v>392</v>
      </c>
      <c r="E17" s="16">
        <f>VLOOKUP($D17,Résultats!$B$2:$AX$476,E$5,FALSE)</f>
        <v>4.6467795299999999</v>
      </c>
      <c r="F17" s="16">
        <f>VLOOKUP($D17,Résultats!$B$2:$AX$476,F$5,FALSE)</f>
        <v>4.8772059560000001</v>
      </c>
      <c r="G17" s="22">
        <f>VLOOKUP($D17,Résultats!$B$2:$AX$476,G$5,FALSE)</f>
        <v>5.2953596120000004</v>
      </c>
      <c r="H17" s="16">
        <f>VLOOKUP($D17,Résultats!$B$2:$AX$476,H$5,FALSE)</f>
        <v>5.3402932429999996</v>
      </c>
      <c r="I17" s="86">
        <f>VLOOKUP($D17,Résultats!$B$2:$AX$476,I$5,FALSE)</f>
        <v>4.8271244739999997</v>
      </c>
      <c r="J17" s="22">
        <f>VLOOKUP($D17,Résultats!$B$2:$AX$476,J$5,FALSE)</f>
        <v>4.9192160410000003</v>
      </c>
      <c r="K17" s="16">
        <f>VLOOKUP($D17,Résultats!$B$2:$AX$476,K$5,FALSE)</f>
        <v>5.046143388</v>
      </c>
      <c r="L17" s="16">
        <f>VLOOKUP($D17,Résultats!$B$2:$AX$476,L$5,FALSE)</f>
        <v>5.1879219049999996</v>
      </c>
      <c r="M17" s="16">
        <f>VLOOKUP($D17,Résultats!$B$2:$AX$476,M$5,FALSE)</f>
        <v>5.2622261239999997</v>
      </c>
      <c r="N17" s="86">
        <f>VLOOKUP($D17,Résultats!$B$2:$AX$476,N$5,FALSE)</f>
        <v>5.2639765250000004</v>
      </c>
      <c r="O17" s="22">
        <f>VLOOKUP($D17,Résultats!$B$2:$AX$476,O$5,FALSE)</f>
        <v>5.1770657609999997</v>
      </c>
      <c r="P17" s="16">
        <f>VLOOKUP($D17,Résultats!$B$2:$AX$476,P$5,FALSE)</f>
        <v>5.0792338240000001</v>
      </c>
      <c r="Q17" s="16">
        <f>VLOOKUP($D17,Résultats!$B$2:$AX$476,Q$5,FALSE)</f>
        <v>4.9851070059999998</v>
      </c>
      <c r="R17" s="16">
        <f>VLOOKUP($D17,Résultats!$B$2:$AX$476,R$5,FALSE)</f>
        <v>4.8998024449999997</v>
      </c>
      <c r="S17" s="86">
        <f>VLOOKUP($D17,Résultats!$B$2:$AX$476,S$5,FALSE)</f>
        <v>4.8263299740000001</v>
      </c>
      <c r="T17" s="95">
        <f>VLOOKUP($D17,Résultats!$B$2:$AX$476,T$5,FALSE)</f>
        <v>4.5988705129999996</v>
      </c>
      <c r="U17" s="95">
        <f>VLOOKUP($D17,Résultats!$B$2:$AX$476,U$5,FALSE)</f>
        <v>4.575114653</v>
      </c>
      <c r="V17" s="95">
        <f>VLOOKUP($D17,Résultats!$B$2:$AX$476,V$5,FALSE)</f>
        <v>4.6383058119999996</v>
      </c>
      <c r="W17" s="95">
        <f>VLOOKUP($D17,Résultats!$B$2:$AX$476,W$5,FALSE)</f>
        <v>4.7563006919999999</v>
      </c>
      <c r="X17" s="45">
        <f>W17-'[1]Cibles THREEME'!$H18</f>
        <v>-0.70371650490455639</v>
      </c>
      <c r="Y17" s="75"/>
    </row>
    <row r="18" spans="1:39" x14ac:dyDescent="0.25">
      <c r="A18" s="3"/>
      <c r="B18" s="301"/>
      <c r="C18" s="7" t="s">
        <v>12</v>
      </c>
      <c r="D18" s="3" t="s">
        <v>393</v>
      </c>
      <c r="E18" s="17">
        <f>VLOOKUP($D18,Résultats!$B$2:$AX$476,E$5,FALSE)</f>
        <v>1.469743255</v>
      </c>
      <c r="F18" s="17">
        <f>VLOOKUP($D18,Résultats!$B$2:$AX$476,F$5,FALSE)</f>
        <v>2.410402436</v>
      </c>
      <c r="G18" s="88">
        <f>VLOOKUP($D18,Résultats!$B$2:$AX$476,G$5,FALSE)</f>
        <v>3.3415333870000001</v>
      </c>
      <c r="H18" s="17">
        <f>VLOOKUP($D18,Résultats!$B$2:$AX$476,H$5,FALSE)</f>
        <v>3.6488638139999998</v>
      </c>
      <c r="I18" s="89">
        <f>VLOOKUP($D18,Résultats!$B$2:$AX$476,I$5,FALSE)</f>
        <v>2.6297481789999999</v>
      </c>
      <c r="J18" s="88">
        <f>VLOOKUP($D18,Résultats!$B$2:$AX$476,J$5,FALSE)</f>
        <v>3.2043261580000002</v>
      </c>
      <c r="K18" s="17">
        <f>VLOOKUP($D18,Résultats!$B$2:$AX$476,K$5,FALSE)</f>
        <v>3.687042709</v>
      </c>
      <c r="L18" s="17">
        <f>VLOOKUP($D18,Résultats!$B$2:$AX$476,L$5,FALSE)</f>
        <v>4.0855919119999999</v>
      </c>
      <c r="M18" s="17">
        <f>VLOOKUP($D18,Résultats!$B$2:$AX$476,M$5,FALSE)</f>
        <v>4.253854488</v>
      </c>
      <c r="N18" s="89">
        <f>VLOOKUP($D18,Résultats!$B$2:$AX$476,N$5,FALSE)</f>
        <v>4.3738018959999998</v>
      </c>
      <c r="O18" s="88">
        <f>VLOOKUP($D18,Résultats!$B$2:$AX$476,O$5,FALSE)</f>
        <v>4.2726298749999998</v>
      </c>
      <c r="P18" s="17">
        <f>VLOOKUP($D18,Résultats!$B$2:$AX$476,P$5,FALSE)</f>
        <v>4.1471364639999999</v>
      </c>
      <c r="Q18" s="17">
        <f>VLOOKUP($D18,Résultats!$B$2:$AX$476,Q$5,FALSE)</f>
        <v>4.0101397920000004</v>
      </c>
      <c r="R18" s="17">
        <f>VLOOKUP($D18,Résultats!$B$2:$AX$476,R$5,FALSE)</f>
        <v>3.90565294</v>
      </c>
      <c r="S18" s="89">
        <f>VLOOKUP($D18,Résultats!$B$2:$AX$476,S$5,FALSE)</f>
        <v>3.7988188709999999</v>
      </c>
      <c r="T18" s="97">
        <f>VLOOKUP($D18,Résultats!$B$2:$AX$476,T$5,FALSE)</f>
        <v>3.4181831150000002</v>
      </c>
      <c r="U18" s="97">
        <f>VLOOKUP($D18,Résultats!$B$2:$AX$476,U$5,FALSE)</f>
        <v>3.5490217820000001</v>
      </c>
      <c r="V18" s="97">
        <f>VLOOKUP($D18,Résultats!$B$2:$AX$476,V$5,FALSE)</f>
        <v>3.5109892870000001</v>
      </c>
      <c r="W18" s="97">
        <f>VLOOKUP($D18,Résultats!$B$2:$AX$476,W$5,FALSE)</f>
        <v>3.5905542979999998</v>
      </c>
      <c r="X18" s="45">
        <f>W18-'[1]Cibles THREEME'!$H19</f>
        <v>2.4284272843695174</v>
      </c>
      <c r="Y18" s="75"/>
    </row>
    <row r="19" spans="1:39" ht="15" customHeight="1" x14ac:dyDescent="0.25">
      <c r="A19" s="3"/>
      <c r="B19" s="299" t="s">
        <v>53</v>
      </c>
      <c r="C19" s="5" t="s">
        <v>1</v>
      </c>
      <c r="D19" s="2"/>
      <c r="E19" s="6">
        <f>SUM(E20:E25)</f>
        <v>38.5161228865</v>
      </c>
      <c r="F19" s="6">
        <f>SUM(F20:F25)</f>
        <v>38.229796296099998</v>
      </c>
      <c r="G19" s="84">
        <f t="shared" ref="G19:R19" si="3">SUM(G20:G25)</f>
        <v>37.4538661992</v>
      </c>
      <c r="H19" s="6">
        <f t="shared" si="3"/>
        <v>36.090298458900001</v>
      </c>
      <c r="I19" s="85">
        <f t="shared" si="3"/>
        <v>34.6308853759</v>
      </c>
      <c r="J19" s="84">
        <f t="shared" si="3"/>
        <v>33.397344992800001</v>
      </c>
      <c r="K19" s="6">
        <f t="shared" si="3"/>
        <v>32.578166066900003</v>
      </c>
      <c r="L19" s="6">
        <f t="shared" si="3"/>
        <v>31.926991272400002</v>
      </c>
      <c r="M19" s="6">
        <f t="shared" si="3"/>
        <v>32.008273063300003</v>
      </c>
      <c r="N19" s="85">
        <f t="shared" si="3"/>
        <v>31.895366122899997</v>
      </c>
      <c r="O19" s="84">
        <f t="shared" si="3"/>
        <v>32.015551401499998</v>
      </c>
      <c r="P19" s="6">
        <f t="shared" si="3"/>
        <v>32.132148734699996</v>
      </c>
      <c r="Q19" s="6">
        <f t="shared" si="3"/>
        <v>32.204934010000002</v>
      </c>
      <c r="R19" s="6">
        <f t="shared" si="3"/>
        <v>32.238087968799995</v>
      </c>
      <c r="S19" s="85">
        <f>SUM(S20:S25)</f>
        <v>32.245371251000002</v>
      </c>
      <c r="T19" s="94">
        <f>SUM(T20:T25)</f>
        <v>31.495675736899997</v>
      </c>
      <c r="U19" s="94">
        <f>SUM(U20:U25)</f>
        <v>31.5617083096</v>
      </c>
      <c r="V19" s="94">
        <f>SUM(V20:V25)</f>
        <v>31.710938514199999</v>
      </c>
      <c r="W19" s="94">
        <f>SUM(W20:W25)</f>
        <v>32.044152301099999</v>
      </c>
      <c r="X19" s="3"/>
      <c r="Y19" s="75"/>
    </row>
    <row r="20" spans="1:39" x14ac:dyDescent="0.25">
      <c r="A20" s="3"/>
      <c r="B20" s="300"/>
      <c r="C20" s="3" t="s">
        <v>13</v>
      </c>
      <c r="D20" s="3" t="s">
        <v>394</v>
      </c>
      <c r="E20" s="16">
        <f>VLOOKUP($D20,Résultats!$B$2:$AX$476,E$5,FALSE)</f>
        <v>35.359228450000003</v>
      </c>
      <c r="F20" s="16">
        <f>VLOOKUP($D20,Résultats!$B$2:$AX$476,F$5,FALSE)</f>
        <v>32.844374299999998</v>
      </c>
      <c r="G20" s="22">
        <f>VLOOKUP($D20,Résultats!$B$2:$AX$476,G$5,FALSE)</f>
        <v>28.731917589999998</v>
      </c>
      <c r="H20" s="16">
        <f>VLOOKUP($D20,Résultats!$B$2:$AX$476,H$5,FALSE)</f>
        <v>26.16045622</v>
      </c>
      <c r="I20" s="86">
        <f>VLOOKUP($D20,Résultats!$B$2:$AX$476,I$5,FALSE)</f>
        <v>23.756728379999998</v>
      </c>
      <c r="J20" s="22">
        <f>VLOOKUP($D20,Résultats!$B$2:$AX$476,J$5,FALSE)</f>
        <v>22.815079170000001</v>
      </c>
      <c r="K20" s="16">
        <f>VLOOKUP($D20,Résultats!$B$2:$AX$476,K$5,FALSE)</f>
        <v>22.163475940000001</v>
      </c>
      <c r="L20" s="16">
        <f>VLOOKUP($D20,Résultats!$B$2:$AX$476,L$5,FALSE)</f>
        <v>21.631385359999999</v>
      </c>
      <c r="M20" s="16">
        <f>VLOOKUP($D20,Résultats!$B$2:$AX$476,M$5,FALSE)</f>
        <v>21.473963250000001</v>
      </c>
      <c r="N20" s="86">
        <f>VLOOKUP($D20,Résultats!$B$2:$AX$476,N$5,FALSE)</f>
        <v>21.183582820000002</v>
      </c>
      <c r="O20" s="22">
        <f>VLOOKUP($D20,Résultats!$B$2:$AX$476,O$5,FALSE)</f>
        <v>21.049088950000002</v>
      </c>
      <c r="P20" s="16">
        <f>VLOOKUP($D20,Résultats!$B$2:$AX$476,P$5,FALSE)</f>
        <v>20.91021168</v>
      </c>
      <c r="Q20" s="16">
        <f>VLOOKUP($D20,Résultats!$B$2:$AX$476,Q$5,FALSE)</f>
        <v>20.74111199</v>
      </c>
      <c r="R20" s="16">
        <f>VLOOKUP($D20,Résultats!$B$2:$AX$476,R$5,FALSE)</f>
        <v>20.539844039999998</v>
      </c>
      <c r="S20" s="86">
        <f>VLOOKUP($D20,Résultats!$B$2:$AX$476,S$5,FALSE)</f>
        <v>20.321456850000001</v>
      </c>
      <c r="T20" s="95">
        <f>VLOOKUP($D20,Résultats!$B$2:$AX$476,T$5,FALSE)</f>
        <v>18.905041130000001</v>
      </c>
      <c r="U20" s="95">
        <f>VLOOKUP($D20,Résultats!$B$2:$AX$476,U$5,FALSE)</f>
        <v>18.51233865</v>
      </c>
      <c r="V20" s="95">
        <f>VLOOKUP($D20,Résultats!$B$2:$AX$476,V$5,FALSE)</f>
        <v>18.049478969999999</v>
      </c>
      <c r="W20" s="95">
        <f>VLOOKUP($D20,Résultats!$B$2:$AX$476,W$5,FALSE)</f>
        <v>17.666327209999999</v>
      </c>
      <c r="X20" s="45">
        <f>W20-'[1]Cibles THREEME'!$H28</f>
        <v>12.227544480440541</v>
      </c>
      <c r="Y20" s="75"/>
    </row>
    <row r="21" spans="1:39" x14ac:dyDescent="0.25">
      <c r="A21" s="3"/>
      <c r="B21" s="300"/>
      <c r="C21" s="3" t="s">
        <v>14</v>
      </c>
      <c r="D21" s="3" t="s">
        <v>395</v>
      </c>
      <c r="E21" s="16">
        <f>VLOOKUP($D21,Résultats!$B$2:$AX$476,E$5,FALSE)</f>
        <v>1.60860863</v>
      </c>
      <c r="F21" s="16">
        <f>VLOOKUP($D21,Résultats!$B$2:$AX$476,F$5,FALSE)</f>
        <v>3.2769155200000002</v>
      </c>
      <c r="G21" s="22">
        <f>VLOOKUP($D21,Résultats!$B$2:$AX$476,G$5,FALSE)</f>
        <v>6.4975023869999999</v>
      </c>
      <c r="H21" s="16">
        <f>VLOOKUP($D21,Résultats!$B$2:$AX$476,H$5,FALSE)</f>
        <v>7.7712358689999999</v>
      </c>
      <c r="I21" s="86">
        <f>VLOOKUP($D21,Résultats!$B$2:$AX$476,I$5,FALSE)</f>
        <v>6.5733521970000002</v>
      </c>
      <c r="J21" s="22">
        <f>VLOOKUP($D21,Résultats!$B$2:$AX$476,J$5,FALSE)</f>
        <v>6.555451197</v>
      </c>
      <c r="K21" s="16">
        <f>VLOOKUP($D21,Résultats!$B$2:$AX$476,K$5,FALSE)</f>
        <v>6.6019253830000002</v>
      </c>
      <c r="L21" s="16">
        <f>VLOOKUP($D21,Résultats!$B$2:$AX$476,L$5,FALSE)</f>
        <v>6.669583061</v>
      </c>
      <c r="M21" s="16">
        <f>VLOOKUP($D21,Résultats!$B$2:$AX$476,M$5,FALSE)</f>
        <v>6.704502637</v>
      </c>
      <c r="N21" s="86">
        <f>VLOOKUP($D21,Résultats!$B$2:$AX$476,N$5,FALSE)</f>
        <v>6.6991098100000004</v>
      </c>
      <c r="O21" s="22">
        <f>VLOOKUP($D21,Résultats!$B$2:$AX$476,O$5,FALSE)</f>
        <v>6.8091535639999998</v>
      </c>
      <c r="P21" s="16">
        <f>VLOOKUP($D21,Résultats!$B$2:$AX$476,P$5,FALSE)</f>
        <v>6.9192327450000004</v>
      </c>
      <c r="Q21" s="16">
        <f>VLOOKUP($D21,Résultats!$B$2:$AX$476,Q$5,FALSE)</f>
        <v>7.0205522120000001</v>
      </c>
      <c r="R21" s="16">
        <f>VLOOKUP($D21,Résultats!$B$2:$AX$476,R$5,FALSE)</f>
        <v>7.1141374300000004</v>
      </c>
      <c r="S21" s="86">
        <f>VLOOKUP($D21,Résultats!$B$2:$AX$476,S$5,FALSE)</f>
        <v>7.2022574930000003</v>
      </c>
      <c r="T21" s="95">
        <f>VLOOKUP($D21,Résultats!$B$2:$AX$476,T$5,FALSE)</f>
        <v>7.478983779</v>
      </c>
      <c r="U21" s="95">
        <f>VLOOKUP($D21,Résultats!$B$2:$AX$476,U$5,FALSE)</f>
        <v>7.578881462</v>
      </c>
      <c r="V21" s="95">
        <f>VLOOKUP($D21,Résultats!$B$2:$AX$476,V$5,FALSE)</f>
        <v>7.785664777</v>
      </c>
      <c r="W21" s="95">
        <f>VLOOKUP($D21,Résultats!$B$2:$AX$476,W$5,FALSE)</f>
        <v>7.8783010579999999</v>
      </c>
      <c r="X21" s="45">
        <f>W21-'[1]Cibles THREEME'!$H29</f>
        <v>-4.0328847776686683</v>
      </c>
      <c r="Y21" s="75"/>
    </row>
    <row r="22" spans="1:39" x14ac:dyDescent="0.25">
      <c r="A22" s="3"/>
      <c r="B22" s="300"/>
      <c r="C22" s="3" t="s">
        <v>15</v>
      </c>
      <c r="D22" s="3" t="s">
        <v>396</v>
      </c>
      <c r="E22" s="16">
        <f>VLOOKUP($D22,Résultats!$B$2:$AX$476,E$5,FALSE)</f>
        <v>0.2010760788</v>
      </c>
      <c r="F22" s="16">
        <f>VLOOKUP($D22,Résultats!$B$2:$AX$476,F$5,FALSE)</f>
        <v>0.1071802558</v>
      </c>
      <c r="G22" s="22">
        <f>VLOOKUP($D22,Résultats!$B$2:$AX$476,G$5,FALSE)</f>
        <v>9.4737645999999995E-2</v>
      </c>
      <c r="H22" s="16">
        <f>VLOOKUP($D22,Résultats!$B$2:$AX$476,H$5,FALSE)</f>
        <v>8.6558242800000004E-2</v>
      </c>
      <c r="I22" s="86">
        <f>VLOOKUP($D22,Résultats!$B$2:$AX$476,I$5,FALSE)</f>
        <v>0.36762147350000002</v>
      </c>
      <c r="J22" s="22">
        <f>VLOOKUP($D22,Résultats!$B$2:$AX$476,J$5,FALSE)</f>
        <v>0.33217637799999999</v>
      </c>
      <c r="K22" s="16">
        <f>VLOOKUP($D22,Résultats!$B$2:$AX$476,K$5,FALSE)</f>
        <v>0.30259717549999998</v>
      </c>
      <c r="L22" s="16">
        <f>VLOOKUP($D22,Résultats!$B$2:$AX$476,L$5,FALSE)</f>
        <v>0.27590039960000001</v>
      </c>
      <c r="M22" s="16">
        <f>VLOOKUP($D22,Résultats!$B$2:$AX$476,M$5,FALSE)</f>
        <v>0.3552394257</v>
      </c>
      <c r="N22" s="86">
        <f>VLOOKUP($D22,Résultats!$B$2:$AX$476,N$5,FALSE)</f>
        <v>0.43335136689999998</v>
      </c>
      <c r="O22" s="22">
        <f>VLOOKUP($D22,Résultats!$B$2:$AX$476,O$5,FALSE)</f>
        <v>0.4347727287</v>
      </c>
      <c r="P22" s="16">
        <f>VLOOKUP($D22,Résultats!$B$2:$AX$476,P$5,FALSE)</f>
        <v>0.43614289360000003</v>
      </c>
      <c r="Q22" s="16">
        <f>VLOOKUP($D22,Résultats!$B$2:$AX$476,Q$5,FALSE)</f>
        <v>0.4369162103</v>
      </c>
      <c r="R22" s="16">
        <f>VLOOKUP($D22,Résultats!$B$2:$AX$476,R$5,FALSE)</f>
        <v>0.4370336494</v>
      </c>
      <c r="S22" s="86">
        <f>VLOOKUP($D22,Résultats!$B$2:$AX$476,S$5,FALSE)</f>
        <v>0.43679902269999998</v>
      </c>
      <c r="T22" s="95">
        <f>VLOOKUP($D22,Résultats!$B$2:$AX$476,T$5,FALSE)</f>
        <v>0.50569271500000001</v>
      </c>
      <c r="U22" s="95">
        <f>VLOOKUP($D22,Résultats!$B$2:$AX$476,U$5,FALSE)</f>
        <v>0.60493531330000005</v>
      </c>
      <c r="V22" s="95">
        <f>VLOOKUP($D22,Résultats!$B$2:$AX$476,V$5,FALSE)</f>
        <v>0.69714441770000002</v>
      </c>
      <c r="W22" s="95">
        <f>VLOOKUP($D22,Résultats!$B$2:$AX$476,W$5,FALSE)</f>
        <v>0.77862949690000005</v>
      </c>
      <c r="X22" s="45">
        <f>W22-'[1]Cibles THREEME'!$H30</f>
        <v>-11.546979815625271</v>
      </c>
      <c r="Y22" s="75"/>
      <c r="Z22" s="75"/>
      <c r="AA22" s="75"/>
    </row>
    <row r="23" spans="1:39" x14ac:dyDescent="0.25">
      <c r="A23" s="3"/>
      <c r="B23" s="300"/>
      <c r="C23" s="3" t="s">
        <v>16</v>
      </c>
      <c r="D23" s="3" t="s">
        <v>397</v>
      </c>
      <c r="E23" s="16">
        <f>VLOOKUP($D23,Résultats!$B$2:$AX$476,E$5,FALSE)</f>
        <v>0.74398149140000003</v>
      </c>
      <c r="F23" s="16">
        <f>VLOOKUP($D23,Résultats!$B$2:$AX$476,F$5,FALSE)</f>
        <v>0.60470878490000002</v>
      </c>
      <c r="G23" s="22">
        <f>VLOOKUP($D23,Résultats!$B$2:$AX$476,G$5,FALSE)</f>
        <v>0.57854229629999998</v>
      </c>
      <c r="H23" s="16">
        <f>VLOOKUP($D23,Résultats!$B$2:$AX$476,H$5,FALSE)</f>
        <v>0.54266928039999995</v>
      </c>
      <c r="I23" s="86">
        <f>VLOOKUP($D23,Résultats!$B$2:$AX$476,I$5,FALSE)</f>
        <v>1.4182780349999999</v>
      </c>
      <c r="J23" s="22">
        <f>VLOOKUP($D23,Résultats!$B$2:$AX$476,J$5,FALSE)</f>
        <v>1.196133559</v>
      </c>
      <c r="K23" s="16">
        <f>VLOOKUP($D23,Résultats!$B$2:$AX$476,K$5,FALSE)</f>
        <v>1.002805817</v>
      </c>
      <c r="L23" s="16">
        <f>VLOOKUP($D23,Résultats!$B$2:$AX$476,L$5,FALSE)</f>
        <v>0.82532822149999996</v>
      </c>
      <c r="M23" s="16">
        <f>VLOOKUP($D23,Résultats!$B$2:$AX$476,M$5,FALSE)</f>
        <v>0.83720245390000003</v>
      </c>
      <c r="N23" s="86">
        <f>VLOOKUP($D23,Résultats!$B$2:$AX$476,N$5,FALSE)</f>
        <v>0.84408429920000005</v>
      </c>
      <c r="O23" s="22">
        <f>VLOOKUP($D23,Résultats!$B$2:$AX$476,O$5,FALSE)</f>
        <v>0.84570265580000004</v>
      </c>
      <c r="P23" s="16">
        <f>VLOOKUP($D23,Résultats!$B$2:$AX$476,P$5,FALSE)</f>
        <v>0.84721021669999996</v>
      </c>
      <c r="Q23" s="16">
        <f>VLOOKUP($D23,Résultats!$B$2:$AX$476,Q$5,FALSE)</f>
        <v>0.84754885820000003</v>
      </c>
      <c r="R23" s="16">
        <f>VLOOKUP($D23,Résultats!$B$2:$AX$476,R$5,FALSE)</f>
        <v>0.84645499639999999</v>
      </c>
      <c r="S23" s="86">
        <f>VLOOKUP($D23,Résultats!$B$2:$AX$476,S$5,FALSE)</f>
        <v>0.84467714380000003</v>
      </c>
      <c r="T23" s="95">
        <f>VLOOKUP($D23,Résultats!$B$2:$AX$476,T$5,FALSE)</f>
        <v>0.79502852560000004</v>
      </c>
      <c r="U23" s="95">
        <f>VLOOKUP($D23,Résultats!$B$2:$AX$476,U$5,FALSE)</f>
        <v>0.77961395580000004</v>
      </c>
      <c r="V23" s="95">
        <f>VLOOKUP($D23,Résultats!$B$2:$AX$476,V$5,FALSE)</f>
        <v>0.77466252219999998</v>
      </c>
      <c r="W23" s="95">
        <f>VLOOKUP($D23,Résultats!$B$2:$AX$476,W$5,FALSE)</f>
        <v>0.78589939060000003</v>
      </c>
      <c r="X23" s="45">
        <f>W23-'[1]Cibles THREEME'!$H31</f>
        <v>-5.6211534072171387E-3</v>
      </c>
      <c r="Y23" s="75"/>
      <c r="Z23" s="75"/>
      <c r="AA23" s="75"/>
    </row>
    <row r="24" spans="1:39" x14ac:dyDescent="0.25">
      <c r="A24" s="3"/>
      <c r="B24" s="300"/>
      <c r="C24" s="3" t="s">
        <v>17</v>
      </c>
      <c r="D24" s="3" t="s">
        <v>398</v>
      </c>
      <c r="E24" s="16">
        <f>VLOOKUP($D24,Résultats!$B$2:$AX$476,E$5,FALSE)</f>
        <v>0.2010760788</v>
      </c>
      <c r="F24" s="16">
        <f>VLOOKUP($D24,Résultats!$B$2:$AX$476,F$5,FALSE)</f>
        <v>0.26934131140000001</v>
      </c>
      <c r="G24" s="22">
        <f>VLOOKUP($D24,Résultats!$B$2:$AX$476,G$5,FALSE)</f>
        <v>0.29200825590000001</v>
      </c>
      <c r="H24" s="16">
        <f>VLOOKUP($D24,Résultats!$B$2:$AX$476,H$5,FALSE)</f>
        <v>0.28558962469999999</v>
      </c>
      <c r="I24" s="86">
        <f>VLOOKUP($D24,Résultats!$B$2:$AX$476,I$5,FALSE)</f>
        <v>0.32150135439999999</v>
      </c>
      <c r="J24" s="22">
        <f>VLOOKUP($D24,Résultats!$B$2:$AX$476,J$5,FALSE)</f>
        <v>0.3007210078</v>
      </c>
      <c r="K24" s="16">
        <f>VLOOKUP($D24,Résultats!$B$2:$AX$476,K$5,FALSE)</f>
        <v>0.28439853139999999</v>
      </c>
      <c r="L24" s="16">
        <f>VLOOKUP($D24,Résultats!$B$2:$AX$476,L$5,FALSE)</f>
        <v>0.27009322930000002</v>
      </c>
      <c r="M24" s="16">
        <f>VLOOKUP($D24,Résultats!$B$2:$AX$476,M$5,FALSE)</f>
        <v>0.27531734670000002</v>
      </c>
      <c r="N24" s="86">
        <f>VLOOKUP($D24,Résultats!$B$2:$AX$476,N$5,FALSE)</f>
        <v>0.27893050879999998</v>
      </c>
      <c r="O24" s="22">
        <f>VLOOKUP($D24,Résultats!$B$2:$AX$476,O$5,FALSE)</f>
        <v>0.28322407599999999</v>
      </c>
      <c r="P24" s="16">
        <f>VLOOKUP($D24,Résultats!$B$2:$AX$476,P$5,FALSE)</f>
        <v>0.2875164114</v>
      </c>
      <c r="Q24" s="16">
        <f>VLOOKUP($D24,Résultats!$B$2:$AX$476,Q$5,FALSE)</f>
        <v>0.29144249049999998</v>
      </c>
      <c r="R24" s="16">
        <f>VLOOKUP($D24,Résultats!$B$2:$AX$476,R$5,FALSE)</f>
        <v>0.29493372099999998</v>
      </c>
      <c r="S24" s="86">
        <f>VLOOKUP($D24,Résultats!$B$2:$AX$476,S$5,FALSE)</f>
        <v>0.29819725349999998</v>
      </c>
      <c r="T24" s="95">
        <f>VLOOKUP($D24,Résultats!$B$2:$AX$476,T$5,FALSE)</f>
        <v>0.28314013529999998</v>
      </c>
      <c r="U24" s="95">
        <f>VLOOKUP($D24,Résultats!$B$2:$AX$476,U$5,FALSE)</f>
        <v>0.27990691350000002</v>
      </c>
      <c r="V24" s="95">
        <f>VLOOKUP($D24,Résultats!$B$2:$AX$476,V$5,FALSE)</f>
        <v>0.28081781430000002</v>
      </c>
      <c r="W24" s="95">
        <f>VLOOKUP($D24,Résultats!$B$2:$AX$476,W$5,FALSE)</f>
        <v>0.28672657460000001</v>
      </c>
      <c r="X24" s="45">
        <f>W24-'[1]Cibles THREEME'!$H32</f>
        <v>2.8773006242304389E-2</v>
      </c>
      <c r="Y24" s="75"/>
      <c r="Z24" s="75"/>
      <c r="AA24" s="75"/>
    </row>
    <row r="25" spans="1:39" x14ac:dyDescent="0.25">
      <c r="A25" s="3"/>
      <c r="B25" s="301"/>
      <c r="C25" s="7" t="s">
        <v>12</v>
      </c>
      <c r="D25" s="3" t="s">
        <v>399</v>
      </c>
      <c r="E25" s="17">
        <f>VLOOKUP($D25,Résultats!$B$2:$AX$476,E$5,FALSE)</f>
        <v>0.4021521575</v>
      </c>
      <c r="F25" s="17">
        <f>VLOOKUP($D25,Résultats!$B$2:$AX$476,F$5,FALSE)</f>
        <v>1.127276124</v>
      </c>
      <c r="G25" s="88">
        <f>VLOOKUP($D25,Résultats!$B$2:$AX$476,G$5,FALSE)</f>
        <v>1.259158024</v>
      </c>
      <c r="H25" s="17">
        <f>VLOOKUP($D25,Résultats!$B$2:$AX$476,H$5,FALSE)</f>
        <v>1.243789222</v>
      </c>
      <c r="I25" s="89">
        <f>VLOOKUP($D25,Résultats!$B$2:$AX$476,I$5,FALSE)</f>
        <v>2.1934039360000002</v>
      </c>
      <c r="J25" s="88">
        <f>VLOOKUP($D25,Résultats!$B$2:$AX$476,J$5,FALSE)</f>
        <v>2.1977836810000002</v>
      </c>
      <c r="K25" s="17">
        <f>VLOOKUP($D25,Résultats!$B$2:$AX$476,K$5,FALSE)</f>
        <v>2.22296322</v>
      </c>
      <c r="L25" s="17">
        <f>VLOOKUP($D25,Résultats!$B$2:$AX$476,L$5,FALSE)</f>
        <v>2.2547010009999999</v>
      </c>
      <c r="M25" s="17">
        <f>VLOOKUP($D25,Résultats!$B$2:$AX$476,M$5,FALSE)</f>
        <v>2.36204795</v>
      </c>
      <c r="N25" s="89">
        <f>VLOOKUP($D25,Résultats!$B$2:$AX$476,N$5,FALSE)</f>
        <v>2.4563073179999999</v>
      </c>
      <c r="O25" s="88">
        <f>VLOOKUP($D25,Résultats!$B$2:$AX$476,O$5,FALSE)</f>
        <v>2.5936094270000001</v>
      </c>
      <c r="P25" s="17">
        <f>VLOOKUP($D25,Résultats!$B$2:$AX$476,P$5,FALSE)</f>
        <v>2.731834788</v>
      </c>
      <c r="Q25" s="17">
        <f>VLOOKUP($D25,Résultats!$B$2:$AX$476,Q$5,FALSE)</f>
        <v>2.8673622490000001</v>
      </c>
      <c r="R25" s="17">
        <f>VLOOKUP($D25,Résultats!$B$2:$AX$476,R$5,FALSE)</f>
        <v>3.0056841319999998</v>
      </c>
      <c r="S25" s="89">
        <f>VLOOKUP($D25,Résultats!$B$2:$AX$476,S$5,FALSE)</f>
        <v>3.1419834880000002</v>
      </c>
      <c r="T25" s="97">
        <f>VLOOKUP($D25,Résultats!$B$2:$AX$476,T$5,FALSE)</f>
        <v>3.5277894519999999</v>
      </c>
      <c r="U25" s="97">
        <f>VLOOKUP($D25,Résultats!$B$2:$AX$476,U$5,FALSE)</f>
        <v>3.806032015</v>
      </c>
      <c r="V25" s="97">
        <f>VLOOKUP($D25,Résultats!$B$2:$AX$476,V$5,FALSE)</f>
        <v>4.1231700130000002</v>
      </c>
      <c r="W25" s="97">
        <f>VLOOKUP($D25,Résultats!$B$2:$AX$476,W$5,FALSE)</f>
        <v>4.648268571</v>
      </c>
      <c r="X25" s="45">
        <f>W25-'[1]Cibles THREEME'!$H33</f>
        <v>-2.8328947719693902</v>
      </c>
      <c r="Y25" s="75"/>
      <c r="Z25" s="75"/>
      <c r="AA25" s="75"/>
    </row>
    <row r="26" spans="1:39" x14ac:dyDescent="0.25">
      <c r="A26" s="3"/>
      <c r="B26" s="170" t="s">
        <v>8</v>
      </c>
      <c r="C26" s="2"/>
      <c r="D26" s="14" t="s">
        <v>400</v>
      </c>
      <c r="E26" s="6">
        <f>VLOOKUP($D26,Résultats!$B$2:$AX$476,E$5,FALSE)</f>
        <v>5.7508898210000003</v>
      </c>
      <c r="F26" s="6">
        <f>VLOOKUP($D26,Résultats!$B$2:$AX$476,F$5,FALSE)</f>
        <v>4.5938666509999999</v>
      </c>
      <c r="G26" s="84">
        <f>VLOOKUP($D26,Résultats!$B$2:$AX$476,G$5,FALSE)</f>
        <v>2.8433755110000001</v>
      </c>
      <c r="H26" s="6">
        <f>VLOOKUP($D26,Résultats!$B$2:$AX$476,H$5,FALSE)</f>
        <v>2.641495747</v>
      </c>
      <c r="I26" s="85">
        <f>VLOOKUP($D26,Résultats!$B$2:$AX$476,I$5,FALSE)</f>
        <v>2.4817315610000001</v>
      </c>
      <c r="J26" s="84">
        <f>VLOOKUP($D26,Résultats!$B$2:$AX$476,J$5,FALSE)</f>
        <v>2.4116555960000001</v>
      </c>
      <c r="K26" s="6">
        <f>VLOOKUP($D26,Résultats!$B$2:$AX$476,K$5,FALSE)</f>
        <v>2.4041688040000002</v>
      </c>
      <c r="L26" s="6">
        <f>VLOOKUP($D26,Résultats!$B$2:$AX$476,L$5,FALSE)</f>
        <v>2.4275120509999999</v>
      </c>
      <c r="M26" s="6">
        <f>VLOOKUP($D26,Résultats!$B$2:$AX$476,M$5,FALSE)</f>
        <v>2.4518346559999999</v>
      </c>
      <c r="N26" s="85">
        <f>VLOOKUP($D26,Résultats!$B$2:$AX$476,N$5,FALSE)</f>
        <v>2.4771915459999998</v>
      </c>
      <c r="O26" s="84">
        <f>VLOOKUP($D26,Résultats!$B$2:$AX$476,O$5,FALSE)</f>
        <v>2.504138733</v>
      </c>
      <c r="P26" s="6">
        <f>VLOOKUP($D26,Résultats!$B$2:$AX$476,P$5,FALSE)</f>
        <v>2.53742263</v>
      </c>
      <c r="Q26" s="6">
        <f>VLOOKUP($D26,Résultats!$B$2:$AX$476,Q$5,FALSE)</f>
        <v>2.5762120670000002</v>
      </c>
      <c r="R26" s="6">
        <f>VLOOKUP($D26,Résultats!$B$2:$AX$476,R$5,FALSE)</f>
        <v>2.6202879920000002</v>
      </c>
      <c r="S26" s="85">
        <f>VLOOKUP($D26,Résultats!$B$2:$AX$476,S$5,FALSE)</f>
        <v>2.6689234829999999</v>
      </c>
      <c r="T26" s="94">
        <f>VLOOKUP($D26,Résultats!$B$2:$AX$476,T$5,FALSE)</f>
        <v>2.9208819479999999</v>
      </c>
      <c r="U26" s="94">
        <f>VLOOKUP($D26,Résultats!$B$2:$AX$476,U$5,FALSE)</f>
        <v>3.1786665680000001</v>
      </c>
      <c r="V26" s="94">
        <f>VLOOKUP($D26,Résultats!$B$2:$AX$476,V$5,FALSE)</f>
        <v>3.4497928240000002</v>
      </c>
      <c r="W26" s="94">
        <f>VLOOKUP($D26,Résultats!$B$2:$AX$476,W$5,FALSE)</f>
        <v>3.762311145</v>
      </c>
      <c r="X26" s="3"/>
      <c r="Y26" s="75"/>
      <c r="Z26" s="75"/>
      <c r="AA26" s="75"/>
    </row>
    <row r="27" spans="1:39" x14ac:dyDescent="0.25">
      <c r="A27" s="3"/>
      <c r="B27" s="169" t="s">
        <v>1</v>
      </c>
      <c r="C27" s="2"/>
      <c r="D27" s="2"/>
      <c r="E27" s="9">
        <f>E26+E19+E10+E7</f>
        <v>268.92818924139999</v>
      </c>
      <c r="F27" s="9">
        <f>F26+F19+F10+F7</f>
        <v>258.21138782960003</v>
      </c>
      <c r="G27" s="23">
        <f t="shared" ref="G27:R27" si="4">G26+G19+G10+G7</f>
        <v>248.17755307890002</v>
      </c>
      <c r="H27" s="9">
        <f t="shared" si="4"/>
        <v>242.03244967030002</v>
      </c>
      <c r="I27" s="90">
        <f t="shared" si="4"/>
        <v>230.64031465520003</v>
      </c>
      <c r="J27" s="23">
        <f t="shared" si="4"/>
        <v>225.19623634960001</v>
      </c>
      <c r="K27" s="9">
        <f t="shared" si="4"/>
        <v>221.29610523370002</v>
      </c>
      <c r="L27" s="9">
        <f t="shared" si="4"/>
        <v>218.27458978679988</v>
      </c>
      <c r="M27" s="9">
        <f t="shared" si="4"/>
        <v>225.950162363</v>
      </c>
      <c r="N27" s="90">
        <f t="shared" si="4"/>
        <v>232.14114572770001</v>
      </c>
      <c r="O27" s="23">
        <f t="shared" si="4"/>
        <v>229.86032583389999</v>
      </c>
      <c r="P27" s="9">
        <f t="shared" si="4"/>
        <v>227.69637027520002</v>
      </c>
      <c r="Q27" s="9">
        <f t="shared" si="4"/>
        <v>225.8426583854</v>
      </c>
      <c r="R27" s="9">
        <f t="shared" si="4"/>
        <v>224.07879337520001</v>
      </c>
      <c r="S27" s="90">
        <f>S26+S19+S10+S7</f>
        <v>222.69874108120001</v>
      </c>
      <c r="T27" s="98">
        <f>T26+T19+T10+T7</f>
        <v>206.44607124430001</v>
      </c>
      <c r="U27" s="98">
        <f>U26+U19+U10+U7</f>
        <v>196.91966785700001</v>
      </c>
      <c r="V27" s="98">
        <f>V26+V19+V10+V7</f>
        <v>190.11218234119988</v>
      </c>
      <c r="W27" s="98">
        <f>W26+W19+W10+W7</f>
        <v>187.3540106769</v>
      </c>
      <c r="X27" s="3"/>
      <c r="Y27" s="75"/>
      <c r="Z27" s="75"/>
      <c r="AA27" s="75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172" t="s">
        <v>82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61" t="str">
        <f>Résultats!B1</f>
        <v>SNBC3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166" t="s">
        <v>91</v>
      </c>
      <c r="AA31" s="166"/>
      <c r="AB31" s="166"/>
      <c r="AC31" s="38"/>
      <c r="AE31" s="166" t="s">
        <v>94</v>
      </c>
      <c r="AF31" s="166"/>
      <c r="AG31" s="166"/>
      <c r="AH31" s="38"/>
      <c r="AJ31" s="166" t="s">
        <v>95</v>
      </c>
      <c r="AK31" s="166"/>
      <c r="AL31" s="166"/>
      <c r="AM31" s="38"/>
    </row>
    <row r="32" spans="1:39" x14ac:dyDescent="0.25">
      <c r="A32" s="3"/>
      <c r="B32" s="168"/>
      <c r="C32" s="2"/>
      <c r="D32" s="15"/>
      <c r="E32" s="4">
        <v>2006</v>
      </c>
      <c r="F32" s="4">
        <v>2015</v>
      </c>
      <c r="G32" s="20">
        <v>2018</v>
      </c>
      <c r="H32" s="27">
        <v>2019</v>
      </c>
      <c r="I32" s="83">
        <v>2020</v>
      </c>
      <c r="J32" s="91">
        <v>2021</v>
      </c>
      <c r="K32" s="27">
        <v>2022</v>
      </c>
      <c r="L32" s="27">
        <v>2023</v>
      </c>
      <c r="M32" s="27">
        <v>2024</v>
      </c>
      <c r="N32" s="83">
        <v>2025</v>
      </c>
      <c r="O32" s="91">
        <v>2026</v>
      </c>
      <c r="P32" s="27">
        <v>2027</v>
      </c>
      <c r="Q32" s="27">
        <v>2028</v>
      </c>
      <c r="R32" s="27">
        <v>2029</v>
      </c>
      <c r="S32" s="92">
        <v>2030</v>
      </c>
      <c r="T32" s="93">
        <v>2035</v>
      </c>
      <c r="U32" s="93">
        <v>2040</v>
      </c>
      <c r="V32" s="93">
        <v>2045</v>
      </c>
      <c r="W32" s="93">
        <v>2050</v>
      </c>
      <c r="X32" s="3"/>
      <c r="Z32" s="194"/>
      <c r="AA32" s="195">
        <v>2020</v>
      </c>
      <c r="AB32" s="195">
        <v>2030</v>
      </c>
      <c r="AC32" s="196">
        <v>2050</v>
      </c>
      <c r="AE32" s="194"/>
      <c r="AF32" s="195">
        <v>2020</v>
      </c>
      <c r="AG32" s="195">
        <v>2030</v>
      </c>
      <c r="AH32" s="196">
        <v>2050</v>
      </c>
      <c r="AJ32" s="194"/>
      <c r="AK32" s="195">
        <v>2020</v>
      </c>
      <c r="AL32" s="195">
        <v>2030</v>
      </c>
      <c r="AM32" s="196">
        <v>2050</v>
      </c>
    </row>
    <row r="33" spans="1:39" x14ac:dyDescent="0.25">
      <c r="A33" s="3"/>
      <c r="B33" s="299" t="s">
        <v>0</v>
      </c>
      <c r="C33" s="5" t="s">
        <v>1</v>
      </c>
      <c r="D33" s="2" t="s">
        <v>401</v>
      </c>
      <c r="E33" s="6">
        <f>SUM(E34:E35)</f>
        <v>84.607581081000006</v>
      </c>
      <c r="F33" s="6">
        <f>SUM(F34:F35)</f>
        <v>71.925795129000008</v>
      </c>
      <c r="G33" s="84">
        <f t="shared" ref="G33:R33" si="5">SUM(G34:G35)</f>
        <v>69.372041834000001</v>
      </c>
      <c r="H33" s="6">
        <f t="shared" si="5"/>
        <v>68.590116003999995</v>
      </c>
      <c r="I33" s="85">
        <f t="shared" si="5"/>
        <v>69.108042960000006</v>
      </c>
      <c r="J33" s="84">
        <f t="shared" si="5"/>
        <v>69.008202459000003</v>
      </c>
      <c r="K33" s="6">
        <f t="shared" si="5"/>
        <v>68.633519630999999</v>
      </c>
      <c r="L33" s="6">
        <f t="shared" si="5"/>
        <v>68.245421718999992</v>
      </c>
      <c r="M33" s="6">
        <f t="shared" si="5"/>
        <v>67.085282140000004</v>
      </c>
      <c r="N33" s="85">
        <f t="shared" si="5"/>
        <v>65.693329903000006</v>
      </c>
      <c r="O33" s="84">
        <f t="shared" si="5"/>
        <v>64.608067351000003</v>
      </c>
      <c r="P33" s="6">
        <f t="shared" si="5"/>
        <v>63.930258819000002</v>
      </c>
      <c r="Q33" s="6">
        <f t="shared" si="5"/>
        <v>63.538043820999995</v>
      </c>
      <c r="R33" s="6">
        <f t="shared" si="5"/>
        <v>63.340163827000005</v>
      </c>
      <c r="S33" s="85">
        <f>SUM(S34:S35)</f>
        <v>63.270997088999998</v>
      </c>
      <c r="T33" s="94">
        <f>SUM(T34:T35)</f>
        <v>61.964315403000001</v>
      </c>
      <c r="U33" s="94">
        <f>SUM(U34:U35)</f>
        <v>60.153306456999999</v>
      </c>
      <c r="V33" s="94">
        <f>SUM(V34:V35)</f>
        <v>58.515101162000001</v>
      </c>
      <c r="W33" s="94">
        <f>SUM(W34:W35)</f>
        <v>57.348742703000006</v>
      </c>
      <c r="X33" s="3"/>
      <c r="Z33" s="197" t="s">
        <v>42</v>
      </c>
      <c r="AA33" s="201">
        <f>(I38+I40)/I36</f>
        <v>8.6413757771029494E-3</v>
      </c>
      <c r="AB33" s="201">
        <f>(S38+S40)/S36</f>
        <v>6.9572056924072558E-3</v>
      </c>
      <c r="AC33" s="202">
        <f>(W38+W40)/W36</f>
        <v>7.0660959978296372E-3</v>
      </c>
      <c r="AE33" s="197" t="s">
        <v>96</v>
      </c>
      <c r="AF33" s="201">
        <f>I34/I33</f>
        <v>0.95161573824431156</v>
      </c>
      <c r="AG33" s="201">
        <f>S34/S33</f>
        <v>0.9391269651783376</v>
      </c>
      <c r="AH33" s="202">
        <f>W34/W33</f>
        <v>0.93651036759678541</v>
      </c>
      <c r="AJ33" s="197" t="s">
        <v>66</v>
      </c>
      <c r="AK33" s="201">
        <f>I46/(I46+I48)</f>
        <v>0.9843965625018205</v>
      </c>
      <c r="AL33" s="201">
        <f>S46/(S46+S48)</f>
        <v>0.97850009740112864</v>
      </c>
      <c r="AM33" s="202">
        <f>W46/(W46+W48)</f>
        <v>0.95693676437576247</v>
      </c>
    </row>
    <row r="34" spans="1:39" x14ac:dyDescent="0.25">
      <c r="A34" s="3"/>
      <c r="B34" s="300"/>
      <c r="C34" s="3" t="s">
        <v>2</v>
      </c>
      <c r="D34" s="15" t="s">
        <v>402</v>
      </c>
      <c r="E34" s="16">
        <f>VLOOKUP($D34,Résultats!$B$2:$AX$476,E$5,FALSE)</f>
        <v>83.907546510000003</v>
      </c>
      <c r="F34" s="16">
        <f>VLOOKUP($D34,Résultats!$B$2:$AX$476,F$5,FALSE)</f>
        <v>68.280693350000007</v>
      </c>
      <c r="G34" s="22">
        <f>VLOOKUP($D34,Résultats!$B$2:$AX$476,G$5,FALSE)</f>
        <v>65.237603030000002</v>
      </c>
      <c r="H34" s="16">
        <f>VLOOKUP($D34,Résultats!$B$2:$AX$476,H$5,FALSE)</f>
        <v>64.276826479999997</v>
      </c>
      <c r="I34" s="86">
        <f>VLOOKUP($D34,Résultats!$B$2:$AX$476,I$5,FALSE)</f>
        <v>65.764301320000001</v>
      </c>
      <c r="J34" s="22">
        <f>VLOOKUP($D34,Résultats!$B$2:$AX$476,J$5,FALSE)</f>
        <v>65.463748719999998</v>
      </c>
      <c r="K34" s="16">
        <f>VLOOKUP($D34,Résultats!$B$2:$AX$476,K$5,FALSE)</f>
        <v>64.906049379999999</v>
      </c>
      <c r="L34" s="16">
        <f>VLOOKUP($D34,Résultats!$B$2:$AX$476,L$5,FALSE)</f>
        <v>64.340030679999998</v>
      </c>
      <c r="M34" s="16">
        <f>VLOOKUP($D34,Résultats!$B$2:$AX$476,M$5,FALSE)</f>
        <v>63.125141290000002</v>
      </c>
      <c r="N34" s="86">
        <f>VLOOKUP($D34,Résultats!$B$2:$AX$476,N$5,FALSE)</f>
        <v>61.695760870000001</v>
      </c>
      <c r="O34" s="22">
        <f>VLOOKUP($D34,Résultats!$B$2:$AX$476,O$5,FALSE)</f>
        <v>60.676735370000003</v>
      </c>
      <c r="P34" s="16">
        <f>VLOOKUP($D34,Résultats!$B$2:$AX$476,P$5,FALSE)</f>
        <v>60.040376909999999</v>
      </c>
      <c r="Q34" s="16">
        <f>VLOOKUP($D34,Résultats!$B$2:$AX$476,Q$5,FALSE)</f>
        <v>59.672243899999998</v>
      </c>
      <c r="R34" s="16">
        <f>VLOOKUP($D34,Résultats!$B$2:$AX$476,R$5,FALSE)</f>
        <v>59.485460330000002</v>
      </c>
      <c r="S34" s="86">
        <f>VLOOKUP($D34,Résultats!$B$2:$AX$476,S$5,FALSE)</f>
        <v>59.419499479999999</v>
      </c>
      <c r="T34" s="95">
        <f>VLOOKUP($D34,Résultats!$B$2:$AX$476,T$5,FALSE)</f>
        <v>58.20893873</v>
      </c>
      <c r="U34" s="95">
        <f>VLOOKUP($D34,Résultats!$B$2:$AX$476,U$5,FALSE)</f>
        <v>56.500234720000002</v>
      </c>
      <c r="V34" s="95">
        <f>VLOOKUP($D34,Résultats!$B$2:$AX$476,V$5,FALSE)</f>
        <v>54.892258640000001</v>
      </c>
      <c r="W34" s="95">
        <f>VLOOKUP($D34,Résultats!$B$2:$AX$476,W$5,FALSE)</f>
        <v>53.707692110000004</v>
      </c>
      <c r="X34" s="45">
        <f>W34-'[1]Cibles THREEME'!$AJ4</f>
        <v>44.025589502514038</v>
      </c>
      <c r="Z34" s="197" t="s">
        <v>61</v>
      </c>
      <c r="AA34" s="201">
        <f>I37/I36</f>
        <v>0.6940809130233444</v>
      </c>
      <c r="AB34" s="201">
        <f>S37/S36</f>
        <v>0.64846858621507819</v>
      </c>
      <c r="AC34" s="202">
        <f>W37/W36</f>
        <v>0.37300389179433957</v>
      </c>
      <c r="AE34" s="198" t="s">
        <v>65</v>
      </c>
      <c r="AF34" s="203">
        <f>I35/I33</f>
        <v>4.8384261755688412E-2</v>
      </c>
      <c r="AG34" s="203">
        <f>S35/S33</f>
        <v>6.0873034821662446E-2</v>
      </c>
      <c r="AH34" s="204">
        <f>W35/W33</f>
        <v>6.3489632403214494E-2</v>
      </c>
      <c r="AJ34" s="198" t="s">
        <v>67</v>
      </c>
      <c r="AK34" s="203">
        <f>I48/(I46+I48)</f>
        <v>1.5603437498179423E-2</v>
      </c>
      <c r="AL34" s="203">
        <f>S48/(S46+S48)</f>
        <v>2.1499902598871277E-2</v>
      </c>
      <c r="AM34" s="204">
        <f>W48/(W46+W48)</f>
        <v>4.3063235624237584E-2</v>
      </c>
    </row>
    <row r="35" spans="1:39" x14ac:dyDescent="0.25">
      <c r="A35" s="3"/>
      <c r="B35" s="301"/>
      <c r="C35" s="7" t="s">
        <v>3</v>
      </c>
      <c r="D35" s="3" t="s">
        <v>403</v>
      </c>
      <c r="E35" s="16">
        <f>VLOOKUP($D35,Résultats!$B$2:$AX$476,E$5,FALSE)</f>
        <v>0.70003457099999999</v>
      </c>
      <c r="F35" s="16">
        <f>VLOOKUP($D35,Résultats!$B$2:$AX$476,F$5,FALSE)</f>
        <v>3.645101779</v>
      </c>
      <c r="G35" s="22">
        <f>VLOOKUP($D35,Résultats!$B$2:$AX$476,G$5,FALSE)</f>
        <v>4.1344388040000002</v>
      </c>
      <c r="H35" s="16">
        <f>VLOOKUP($D35,Résultats!$B$2:$AX$476,H$5,FALSE)</f>
        <v>4.313289524</v>
      </c>
      <c r="I35" s="86">
        <f>VLOOKUP($D35,Résultats!$B$2:$AX$476,I$5,FALSE)</f>
        <v>3.3437416400000002</v>
      </c>
      <c r="J35" s="22">
        <f>VLOOKUP($D35,Résultats!$B$2:$AX$476,J$5,FALSE)</f>
        <v>3.5444537390000002</v>
      </c>
      <c r="K35" s="16">
        <f>VLOOKUP($D35,Résultats!$B$2:$AX$476,K$5,FALSE)</f>
        <v>3.7274702510000002</v>
      </c>
      <c r="L35" s="16">
        <f>VLOOKUP($D35,Résultats!$B$2:$AX$476,L$5,FALSE)</f>
        <v>3.905391039</v>
      </c>
      <c r="M35" s="16">
        <f>VLOOKUP($D35,Résultats!$B$2:$AX$476,M$5,FALSE)</f>
        <v>3.9601408500000002</v>
      </c>
      <c r="N35" s="86">
        <f>VLOOKUP($D35,Résultats!$B$2:$AX$476,N$5,FALSE)</f>
        <v>3.997569033</v>
      </c>
      <c r="O35" s="22">
        <f>VLOOKUP($D35,Résultats!$B$2:$AX$476,O$5,FALSE)</f>
        <v>3.931331981</v>
      </c>
      <c r="P35" s="16">
        <f>VLOOKUP($D35,Résultats!$B$2:$AX$476,P$5,FALSE)</f>
        <v>3.8898819090000001</v>
      </c>
      <c r="Q35" s="16">
        <f>VLOOKUP($D35,Résultats!$B$2:$AX$476,Q$5,FALSE)</f>
        <v>3.8657999209999998</v>
      </c>
      <c r="R35" s="16">
        <f>VLOOKUP($D35,Résultats!$B$2:$AX$476,R$5,FALSE)</f>
        <v>3.854703497</v>
      </c>
      <c r="S35" s="86">
        <f>VLOOKUP($D35,Résultats!$B$2:$AX$476,S$5,FALSE)</f>
        <v>3.8514976089999999</v>
      </c>
      <c r="T35" s="95">
        <f>VLOOKUP($D35,Résultats!$B$2:$AX$476,T$5,FALSE)</f>
        <v>3.7553766730000002</v>
      </c>
      <c r="U35" s="95">
        <f>VLOOKUP($D35,Résultats!$B$2:$AX$476,U$5,FALSE)</f>
        <v>3.6530717369999999</v>
      </c>
      <c r="V35" s="95">
        <f>VLOOKUP($D35,Résultats!$B$2:$AX$476,V$5,FALSE)</f>
        <v>3.622842522</v>
      </c>
      <c r="W35" s="95">
        <f>VLOOKUP($D35,Résultats!$B$2:$AX$476,W$5,FALSE)</f>
        <v>3.6410505930000001</v>
      </c>
      <c r="X35" s="45">
        <f>W35-'[1]Cibles THREEME'!$AJ5</f>
        <v>0.1442093774229174</v>
      </c>
      <c r="Z35" s="197" t="s">
        <v>93</v>
      </c>
      <c r="AA35" s="201">
        <f>I43/I36</f>
        <v>0.10258601323444871</v>
      </c>
      <c r="AB35" s="201">
        <f>S43/S36</f>
        <v>0.10222058430865634</v>
      </c>
      <c r="AC35" s="202">
        <f>W43/W36</f>
        <v>9.7911814001897607E-2</v>
      </c>
      <c r="AE35" s="189" t="s">
        <v>92</v>
      </c>
      <c r="AF35" s="205">
        <f>SUM(AF33:AF34)</f>
        <v>1</v>
      </c>
      <c r="AG35" s="205">
        <f t="shared" ref="AG35:AH35" si="6">SUM(AG33:AG34)</f>
        <v>1</v>
      </c>
      <c r="AH35" s="205">
        <f t="shared" si="6"/>
        <v>0.99999999999999989</v>
      </c>
      <c r="AJ35" s="189" t="s">
        <v>92</v>
      </c>
      <c r="AK35" s="205">
        <f>SUM(AK33:AK34)</f>
        <v>0.99999999999999989</v>
      </c>
      <c r="AL35" s="205">
        <f t="shared" ref="AL35" si="7">SUM(AL33:AL34)</f>
        <v>0.99999999999999989</v>
      </c>
      <c r="AM35" s="205">
        <f t="shared" ref="AM35" si="8">SUM(AM33:AM34)</f>
        <v>1</v>
      </c>
    </row>
    <row r="36" spans="1:39" x14ac:dyDescent="0.25">
      <c r="A36" s="3"/>
      <c r="B36" s="299" t="s">
        <v>4</v>
      </c>
      <c r="C36" s="5" t="s">
        <v>1</v>
      </c>
      <c r="D36" s="2" t="s">
        <v>404</v>
      </c>
      <c r="E36" s="8">
        <f>SUM(E37:E44)</f>
        <v>37.199999999899994</v>
      </c>
      <c r="F36" s="8">
        <f>SUM(F37:F44)</f>
        <v>37.919489543499999</v>
      </c>
      <c r="G36" s="21">
        <f t="shared" ref="G36:R36" si="9">SUM(G37:G44)</f>
        <v>38.060945504100005</v>
      </c>
      <c r="H36" s="8">
        <f t="shared" si="9"/>
        <v>37.5263827773</v>
      </c>
      <c r="I36" s="87">
        <f t="shared" si="9"/>
        <v>36.438662085999994</v>
      </c>
      <c r="J36" s="21">
        <f t="shared" si="9"/>
        <v>35.832808809500001</v>
      </c>
      <c r="K36" s="8">
        <f t="shared" si="9"/>
        <v>35.672273580400002</v>
      </c>
      <c r="L36" s="8">
        <f t="shared" si="9"/>
        <v>35.746898022700002</v>
      </c>
      <c r="M36" s="8">
        <f t="shared" si="9"/>
        <v>36.185811509300002</v>
      </c>
      <c r="N36" s="87">
        <f t="shared" si="9"/>
        <v>36.218940652900002</v>
      </c>
      <c r="O36" s="21">
        <f t="shared" si="9"/>
        <v>35.823797380599991</v>
      </c>
      <c r="P36" s="8">
        <f t="shared" si="9"/>
        <v>35.326655176700008</v>
      </c>
      <c r="Q36" s="8">
        <f t="shared" si="9"/>
        <v>34.844235675900002</v>
      </c>
      <c r="R36" s="8">
        <f t="shared" si="9"/>
        <v>34.426601570099997</v>
      </c>
      <c r="S36" s="87">
        <f>SUM(S37:S44)</f>
        <v>34.095673807500006</v>
      </c>
      <c r="T36" s="96">
        <f>SUM(T37:T44)</f>
        <v>34.821155793400003</v>
      </c>
      <c r="U36" s="96">
        <f>SUM(U37:U44)</f>
        <v>36.938382758900005</v>
      </c>
      <c r="V36" s="96">
        <f>SUM(V37:V44)</f>
        <v>39.285053006900007</v>
      </c>
      <c r="W36" s="96">
        <f>SUM(W37:W44)</f>
        <v>41.701800979000005</v>
      </c>
      <c r="X36" s="3"/>
      <c r="Z36" s="197" t="s">
        <v>62</v>
      </c>
      <c r="AA36" s="201">
        <f>I42/I36</f>
        <v>3.6998234288024963E-2</v>
      </c>
      <c r="AB36" s="201">
        <f>S42/S36</f>
        <v>6.0326902222637632E-2</v>
      </c>
      <c r="AC36" s="202">
        <f>W42/W36</f>
        <v>0.17656228753064662</v>
      </c>
    </row>
    <row r="37" spans="1:39" x14ac:dyDescent="0.25">
      <c r="A37" s="3"/>
      <c r="B37" s="300"/>
      <c r="C37" s="3" t="s">
        <v>5</v>
      </c>
      <c r="D37" s="3" t="s">
        <v>405</v>
      </c>
      <c r="E37" s="16">
        <f>VLOOKUP($D37,Résultats!$B$2:$AX$476,E$5,FALSE)</f>
        <v>29.721453270000001</v>
      </c>
      <c r="F37" s="16">
        <f>VLOOKUP($D37,Résultats!$B$2:$AX$476,F$5,FALSE)</f>
        <v>30.15286862</v>
      </c>
      <c r="G37" s="22">
        <f>VLOOKUP($D37,Résultats!$B$2:$AX$476,G$5,FALSE)</f>
        <v>28.613342370000002</v>
      </c>
      <c r="H37" s="16">
        <f>VLOOKUP($D37,Résultats!$B$2:$AX$476,H$5,FALSE)</f>
        <v>27.55014933</v>
      </c>
      <c r="I37" s="86">
        <f>VLOOKUP($D37,Résultats!$B$2:$AX$476,I$5,FALSE)</f>
        <v>25.291379849999998</v>
      </c>
      <c r="J37" s="22">
        <f>VLOOKUP($D37,Résultats!$B$2:$AX$476,J$5,FALSE)</f>
        <v>24.834308</v>
      </c>
      <c r="K37" s="16">
        <f>VLOOKUP($D37,Résultats!$B$2:$AX$476,K$5,FALSE)</f>
        <v>24.68816206</v>
      </c>
      <c r="L37" s="16">
        <f>VLOOKUP($D37,Résultats!$B$2:$AX$476,L$5,FALSE)</f>
        <v>24.706272349999999</v>
      </c>
      <c r="M37" s="16">
        <f>VLOOKUP($D37,Résultats!$B$2:$AX$476,M$5,FALSE)</f>
        <v>24.920767250000001</v>
      </c>
      <c r="N37" s="86">
        <f>VLOOKUP($D37,Résultats!$B$2:$AX$476,N$5,FALSE)</f>
        <v>24.855711729999999</v>
      </c>
      <c r="O37" s="22">
        <f>VLOOKUP($D37,Résultats!$B$2:$AX$476,O$5,FALSE)</f>
        <v>24.279595359999998</v>
      </c>
      <c r="P37" s="16">
        <f>VLOOKUP($D37,Résultats!$B$2:$AX$476,P$5,FALSE)</f>
        <v>23.64699882</v>
      </c>
      <c r="Q37" s="16">
        <f>VLOOKUP($D37,Résultats!$B$2:$AX$476,Q$5,FALSE)</f>
        <v>23.03731616</v>
      </c>
      <c r="R37" s="16">
        <f>VLOOKUP($D37,Résultats!$B$2:$AX$476,R$5,FALSE)</f>
        <v>22.541105829999999</v>
      </c>
      <c r="S37" s="86">
        <f>VLOOKUP($D37,Résultats!$B$2:$AX$476,S$5,FALSE)</f>
        <v>22.10997339</v>
      </c>
      <c r="T37" s="95">
        <f>VLOOKUP($D37,Résultats!$B$2:$AX$476,T$5,FALSE)</f>
        <v>20.242750560000001</v>
      </c>
      <c r="U37" s="95">
        <f>VLOOKUP($D37,Résultats!$B$2:$AX$476,U$5,FALSE)</f>
        <v>18.814315789999998</v>
      </c>
      <c r="V37" s="95">
        <f>VLOOKUP($D37,Résultats!$B$2:$AX$476,V$5,FALSE)</f>
        <v>17.428331159999999</v>
      </c>
      <c r="W37" s="95">
        <f>VLOOKUP($D37,Résultats!$B$2:$AX$476,W$5,FALSE)</f>
        <v>15.554934060000001</v>
      </c>
      <c r="X37" s="45">
        <f>W37-'[1]Cibles THREEME'!$AJ8</f>
        <v>14.933874928454303</v>
      </c>
      <c r="Z37" s="197" t="s">
        <v>63</v>
      </c>
      <c r="AA37" s="201">
        <f>I41/I36</f>
        <v>8.3952357053617879E-2</v>
      </c>
      <c r="AB37" s="201">
        <f>S41/S36</f>
        <v>0.13922108434636188</v>
      </c>
      <c r="AC37" s="202">
        <f>W41/W36</f>
        <v>0.26336672858639126</v>
      </c>
    </row>
    <row r="38" spans="1:39" x14ac:dyDescent="0.25">
      <c r="A38" s="3"/>
      <c r="B38" s="300"/>
      <c r="C38" s="3" t="s">
        <v>6</v>
      </c>
      <c r="D38" s="3" t="s">
        <v>406</v>
      </c>
      <c r="E38" s="16">
        <f>VLOOKUP($D38,Résultats!$B$2:$AX$476,E$5,FALSE)</f>
        <v>0.38143942939999997</v>
      </c>
      <c r="F38" s="16">
        <f>VLOOKUP($D38,Résultats!$B$2:$AX$476,F$5,FALSE)</f>
        <v>0.15980032520000001</v>
      </c>
      <c r="G38" s="22">
        <f>VLOOKUP($D38,Résultats!$B$2:$AX$476,G$5,FALSE)</f>
        <v>0.1202592068</v>
      </c>
      <c r="H38" s="16">
        <f>VLOOKUP($D38,Résultats!$B$2:$AX$476,H$5,FALSE)</f>
        <v>0.1071784012</v>
      </c>
      <c r="I38" s="86">
        <f>VLOOKUP($D38,Résultats!$B$2:$AX$476,I$5,FALSE)</f>
        <v>0.1059844898</v>
      </c>
      <c r="J38" s="22">
        <f>VLOOKUP($D38,Résultats!$B$2:$AX$476,J$5,FALSE)</f>
        <v>0.16985883490000001</v>
      </c>
      <c r="K38" s="16">
        <f>VLOOKUP($D38,Résultats!$B$2:$AX$476,K$5,FALSE)</f>
        <v>0.23172663120000001</v>
      </c>
      <c r="L38" s="16">
        <f>VLOOKUP($D38,Résultats!$B$2:$AX$476,L$5,FALSE)</f>
        <v>0.29241779950000002</v>
      </c>
      <c r="M38" s="16">
        <f>VLOOKUP($D38,Résultats!$B$2:$AX$476,M$5,FALSE)</f>
        <v>0.25590157499999999</v>
      </c>
      <c r="N38" s="86">
        <f>VLOOKUP($D38,Résultats!$B$2:$AX$476,N$5,FALSE)</f>
        <v>0.21647451049999999</v>
      </c>
      <c r="O38" s="22">
        <f>VLOOKUP($D38,Résultats!$B$2:$AX$476,O$5,FALSE)</f>
        <v>0.21015876629999999</v>
      </c>
      <c r="P38" s="16">
        <f>VLOOKUP($D38,Résultats!$B$2:$AX$476,P$5,FALSE)</f>
        <v>0.20340867069999999</v>
      </c>
      <c r="Q38" s="16">
        <f>VLOOKUP($D38,Résultats!$B$2:$AX$476,Q$5,FALSE)</f>
        <v>0.1969126732</v>
      </c>
      <c r="R38" s="16">
        <f>VLOOKUP($D38,Résultats!$B$2:$AX$476,R$5,FALSE)</f>
        <v>0.19144500019999999</v>
      </c>
      <c r="S38" s="86">
        <f>VLOOKUP($D38,Résultats!$B$2:$AX$476,S$5,FALSE)</f>
        <v>0.1865767753</v>
      </c>
      <c r="T38" s="95">
        <f>VLOOKUP($D38,Résultats!$B$2:$AX$476,T$5,FALSE)</f>
        <v>0.2004029484</v>
      </c>
      <c r="U38" s="95">
        <f>VLOOKUP($D38,Résultats!$B$2:$AX$476,U$5,FALSE)</f>
        <v>0.1993829349</v>
      </c>
      <c r="V38" s="95">
        <f>VLOOKUP($D38,Résultats!$B$2:$AX$476,V$5,FALSE)</f>
        <v>0.2219923932</v>
      </c>
      <c r="W38" s="95">
        <f>VLOOKUP($D38,Résultats!$B$2:$AX$476,W$5,FALSE)</f>
        <v>0.23506439779999999</v>
      </c>
      <c r="X38" s="45">
        <f>W38-'[1]Cibles THREEME'!$AJ9</f>
        <v>0.22506439779999998</v>
      </c>
      <c r="Z38" s="198" t="s">
        <v>64</v>
      </c>
      <c r="AA38" s="203">
        <f>(I39+I44)/I36</f>
        <v>7.3741106623461242E-2</v>
      </c>
      <c r="AB38" s="203">
        <f>(S39+S44)/S36</f>
        <v>4.2805637214858548E-2</v>
      </c>
      <c r="AC38" s="204">
        <f>(W39+W44)/W36</f>
        <v>8.2089182088895221E-2</v>
      </c>
    </row>
    <row r="39" spans="1:39" x14ac:dyDescent="0.25">
      <c r="A39" s="3"/>
      <c r="B39" s="300"/>
      <c r="C39" s="3" t="s">
        <v>7</v>
      </c>
      <c r="D39" s="3" t="s">
        <v>407</v>
      </c>
      <c r="E39" s="16">
        <f>VLOOKUP($D39,Résultats!$B$2:$AX$476,E$5,FALSE)</f>
        <v>1.5233057169999999</v>
      </c>
      <c r="F39" s="16">
        <f>VLOOKUP($D39,Résultats!$B$2:$AX$476,F$5,FALSE)</f>
        <v>1.0733790299999999</v>
      </c>
      <c r="G39" s="22">
        <f>VLOOKUP($D39,Résultats!$B$2:$AX$476,G$5,FALSE)</f>
        <v>1.4140457120000001</v>
      </c>
      <c r="H39" s="16">
        <f>VLOOKUP($D39,Résultats!$B$2:$AX$476,H$5,FALSE)</f>
        <v>1.5188292210000001</v>
      </c>
      <c r="I39" s="86">
        <f>VLOOKUP($D39,Résultats!$B$2:$AX$476,I$5,FALSE)</f>
        <v>2.2426893630000002</v>
      </c>
      <c r="J39" s="22">
        <f>VLOOKUP($D39,Résultats!$B$2:$AX$476,J$5,FALSE)</f>
        <v>1.6763541639999999</v>
      </c>
      <c r="K39" s="16">
        <f>VLOOKUP($D39,Résultats!$B$2:$AX$476,K$5,FALSE)</f>
        <v>1.164040186</v>
      </c>
      <c r="L39" s="16">
        <f>VLOOKUP($D39,Résultats!$B$2:$AX$476,L$5,FALSE)</f>
        <v>0.68119653329999996</v>
      </c>
      <c r="M39" s="16">
        <f>VLOOKUP($D39,Résultats!$B$2:$AX$476,M$5,FALSE)</f>
        <v>0.66053250959999998</v>
      </c>
      <c r="N39" s="86">
        <f>VLOOKUP($D39,Résultats!$B$2:$AX$476,N$5,FALSE)</f>
        <v>0.63243152790000001</v>
      </c>
      <c r="O39" s="22">
        <f>VLOOKUP($D39,Résultats!$B$2:$AX$476,O$5,FALSE)</f>
        <v>0.6185911127</v>
      </c>
      <c r="P39" s="16">
        <f>VLOOKUP($D39,Résultats!$B$2:$AX$476,P$5,FALSE)</f>
        <v>0.60327733279999995</v>
      </c>
      <c r="Q39" s="16">
        <f>VLOOKUP($D39,Résultats!$B$2:$AX$476,Q$5,FALSE)</f>
        <v>0.58851219840000002</v>
      </c>
      <c r="R39" s="16">
        <f>VLOOKUP($D39,Résultats!$B$2:$AX$476,R$5,FALSE)</f>
        <v>0.5765892749</v>
      </c>
      <c r="S39" s="86">
        <f>VLOOKUP($D39,Résultats!$B$2:$AX$476,S$5,FALSE)</f>
        <v>0.56630230209999999</v>
      </c>
      <c r="T39" s="95">
        <f>VLOOKUP($D39,Résultats!$B$2:$AX$476,T$5,FALSE)</f>
        <v>0.57548452770000003</v>
      </c>
      <c r="U39" s="95">
        <f>VLOOKUP($D39,Résultats!$B$2:$AX$476,U$5,FALSE)</f>
        <v>0.60678892129999995</v>
      </c>
      <c r="V39" s="95">
        <f>VLOOKUP($D39,Résultats!$B$2:$AX$476,V$5,FALSE)</f>
        <v>0.64150118690000002</v>
      </c>
      <c r="W39" s="95">
        <f>VLOOKUP($D39,Résultats!$B$2:$AX$476,W$5,FALSE)</f>
        <v>1.893307329</v>
      </c>
      <c r="X39" s="45">
        <f>W39-'[1]Cibles THREEME'!$AJ10</f>
        <v>0.79732062627229872</v>
      </c>
      <c r="Z39" s="189" t="s">
        <v>92</v>
      </c>
      <c r="AA39" s="205">
        <f>SUM(AA33:AA38)</f>
        <v>1.0000000000000002</v>
      </c>
      <c r="AB39" s="205">
        <f t="shared" ref="AB39:AC39" si="10">SUM(AB33:AB38)</f>
        <v>0.99999999999999967</v>
      </c>
      <c r="AC39" s="205">
        <f t="shared" si="10"/>
        <v>0.99999999999999989</v>
      </c>
      <c r="AJ39" s="189"/>
      <c r="AK39" s="205"/>
      <c r="AL39" s="205"/>
      <c r="AM39" s="205"/>
    </row>
    <row r="40" spans="1:39" x14ac:dyDescent="0.25">
      <c r="A40" s="3"/>
      <c r="B40" s="300"/>
      <c r="C40" s="3" t="s">
        <v>8</v>
      </c>
      <c r="D40" s="3" t="s">
        <v>408</v>
      </c>
      <c r="E40" s="16">
        <f>VLOOKUP($D40,Résultats!$B$2:$AX$476,E$5,FALSE)</f>
        <v>1.5199342149999999</v>
      </c>
      <c r="F40" s="16">
        <f>VLOOKUP($D40,Résultats!$B$2:$AX$476,F$5,FALSE)</f>
        <v>0.83951655209999998</v>
      </c>
      <c r="G40" s="22">
        <f>VLOOKUP($D40,Résultats!$B$2:$AX$476,G$5,FALSE)</f>
        <v>0.62841943190000005</v>
      </c>
      <c r="H40" s="16">
        <f>VLOOKUP($D40,Résultats!$B$2:$AX$476,H$5,FALSE)</f>
        <v>0.55906859949999999</v>
      </c>
      <c r="I40" s="86">
        <f>VLOOKUP($D40,Résultats!$B$2:$AX$476,I$5,FALSE)</f>
        <v>0.20889568210000001</v>
      </c>
      <c r="J40" s="22">
        <f>VLOOKUP($D40,Résultats!$B$2:$AX$476,J$5,FALSE)</f>
        <v>0.1678806216</v>
      </c>
      <c r="K40" s="16">
        <f>VLOOKUP($D40,Résultats!$B$2:$AX$476,K$5,FALSE)</f>
        <v>0.13130699109999999</v>
      </c>
      <c r="L40" s="16">
        <f>VLOOKUP($D40,Résultats!$B$2:$AX$476,L$5,FALSE)</f>
        <v>9.7145687800000005E-2</v>
      </c>
      <c r="M40" s="16">
        <f>VLOOKUP($D40,Résultats!$B$2:$AX$476,M$5,FALSE)</f>
        <v>7.73410286E-2</v>
      </c>
      <c r="N40" s="86">
        <f>VLOOKUP($D40,Résultats!$B$2:$AX$476,N$5,FALSE)</f>
        <v>5.6647512900000002E-2</v>
      </c>
      <c r="O40" s="22">
        <f>VLOOKUP($D40,Résultats!$B$2:$AX$476,O$5,FALSE)</f>
        <v>5.5388191000000003E-2</v>
      </c>
      <c r="P40" s="16">
        <f>VLOOKUP($D40,Résultats!$B$2:$AX$476,P$5,FALSE)</f>
        <v>5.3997768299999999E-2</v>
      </c>
      <c r="Q40" s="16">
        <f>VLOOKUP($D40,Résultats!$B$2:$AX$476,Q$5,FALSE)</f>
        <v>5.2657312499999998E-2</v>
      </c>
      <c r="R40" s="16">
        <f>VLOOKUP($D40,Résultats!$B$2:$AX$476,R$5,FALSE)</f>
        <v>5.1572063199999997E-2</v>
      </c>
      <c r="S40" s="86">
        <f>VLOOKUP($D40,Résultats!$B$2:$AX$476,S$5,FALSE)</f>
        <v>5.06338406E-2</v>
      </c>
      <c r="T40" s="95">
        <f>VLOOKUP($D40,Résultats!$B$2:$AX$476,T$5,FALSE)</f>
        <v>5.1390902099999997E-2</v>
      </c>
      <c r="U40" s="95">
        <f>VLOOKUP($D40,Résultats!$B$2:$AX$476,U$5,FALSE)</f>
        <v>5.41744147E-2</v>
      </c>
      <c r="V40" s="95">
        <f>VLOOKUP($D40,Résultats!$B$2:$AX$476,V$5,FALSE)</f>
        <v>5.7262040799999997E-2</v>
      </c>
      <c r="W40" s="95">
        <f>VLOOKUP($D40,Résultats!$B$2:$AX$476,W$5,FALSE)</f>
        <v>5.9604531199999998E-2</v>
      </c>
      <c r="X40" s="45">
        <f>W40-'[1]Cibles THREEME'!$AJ11</f>
        <v>4.9604531199999996E-2</v>
      </c>
    </row>
    <row r="41" spans="1:39" x14ac:dyDescent="0.25">
      <c r="A41" s="3"/>
      <c r="B41" s="300"/>
      <c r="C41" s="3" t="s">
        <v>9</v>
      </c>
      <c r="D41" s="3" t="s">
        <v>409</v>
      </c>
      <c r="E41" s="16">
        <f>VLOOKUP($D41,Résultats!$B$2:$AX$476,E$5,FALSE)</f>
        <v>0.30707470139999998</v>
      </c>
      <c r="F41" s="16">
        <f>VLOOKUP($D41,Résultats!$B$2:$AX$476,F$5,FALSE)</f>
        <v>1.3912313540000001</v>
      </c>
      <c r="G41" s="22">
        <f>VLOOKUP($D41,Résultats!$B$2:$AX$476,G$5,FALSE)</f>
        <v>2.0682338859999998</v>
      </c>
      <c r="H41" s="16">
        <f>VLOOKUP($D41,Résultats!$B$2:$AX$476,H$5,FALSE)</f>
        <v>2.3128197859999999</v>
      </c>
      <c r="I41" s="86">
        <f>VLOOKUP($D41,Résultats!$B$2:$AX$476,I$5,FALSE)</f>
        <v>3.0591115699999998</v>
      </c>
      <c r="J41" s="22">
        <f>VLOOKUP($D41,Résultats!$B$2:$AX$476,J$5,FALSE)</f>
        <v>3.1590019499999999</v>
      </c>
      <c r="K41" s="16">
        <f>VLOOKUP($D41,Résultats!$B$2:$AX$476,K$5,FALSE)</f>
        <v>3.2886943190000002</v>
      </c>
      <c r="L41" s="16">
        <f>VLOOKUP($D41,Résultats!$B$2:$AX$476,L$5,FALSE)</f>
        <v>3.4338554750000001</v>
      </c>
      <c r="M41" s="16">
        <f>VLOOKUP($D41,Résultats!$B$2:$AX$476,M$5,FALSE)</f>
        <v>3.7737416850000001</v>
      </c>
      <c r="N41" s="86">
        <f>VLOOKUP($D41,Résultats!$B$2:$AX$476,N$5,FALSE)</f>
        <v>4.0716152220000001</v>
      </c>
      <c r="O41" s="22">
        <f>VLOOKUP($D41,Résultats!$B$2:$AX$476,O$5,FALSE)</f>
        <v>4.2579777639999996</v>
      </c>
      <c r="P41" s="16">
        <f>VLOOKUP($D41,Résultats!$B$2:$AX$476,P$5,FALSE)</f>
        <v>4.4226435049999999</v>
      </c>
      <c r="Q41" s="16">
        <f>VLOOKUP($D41,Résultats!$B$2:$AX$476,Q$5,FALSE)</f>
        <v>4.5792694760000003</v>
      </c>
      <c r="R41" s="16">
        <f>VLOOKUP($D41,Résultats!$B$2:$AX$476,R$5,FALSE)</f>
        <v>4.6597392500000003</v>
      </c>
      <c r="S41" s="86">
        <f>VLOOKUP($D41,Résultats!$B$2:$AX$476,S$5,FALSE)</f>
        <v>4.7468366790000003</v>
      </c>
      <c r="T41" s="95">
        <f>VLOOKUP($D41,Résultats!$B$2:$AX$476,T$5,FALSE)</f>
        <v>5.980123216</v>
      </c>
      <c r="U41" s="95">
        <f>VLOOKUP($D41,Résultats!$B$2:$AX$476,U$5,FALSE)</f>
        <v>7.5291561439999999</v>
      </c>
      <c r="V41" s="95">
        <f>VLOOKUP($D41,Résultats!$B$2:$AX$476,V$5,FALSE)</f>
        <v>9.252778009</v>
      </c>
      <c r="W41" s="95">
        <f>VLOOKUP($D41,Résultats!$B$2:$AX$476,W$5,FALSE)</f>
        <v>10.982866899999999</v>
      </c>
      <c r="X41" s="45">
        <f>W41-'[1]Cibles THREEME'!$AJ12</f>
        <v>-1.6027137363231017</v>
      </c>
    </row>
    <row r="42" spans="1:39" x14ac:dyDescent="0.25">
      <c r="A42" s="3"/>
      <c r="B42" s="300"/>
      <c r="C42" s="3" t="s">
        <v>10</v>
      </c>
      <c r="D42" s="3" t="s">
        <v>410</v>
      </c>
      <c r="E42" s="16">
        <f>VLOOKUP($D42,Résultats!$B$2:$AX$476,E$5,FALSE)</f>
        <v>6.9091807800000002E-2</v>
      </c>
      <c r="F42" s="16">
        <f>VLOOKUP($D42,Résultats!$B$2:$AX$476,F$5,FALSE)</f>
        <v>0.48792000079999998</v>
      </c>
      <c r="G42" s="22">
        <f>VLOOKUP($D42,Résultats!$B$2:$AX$476,G$5,FALSE)</f>
        <v>0.79691606250000002</v>
      </c>
      <c r="H42" s="16">
        <f>VLOOKUP($D42,Résultats!$B$2:$AX$476,H$5,FALSE)</f>
        <v>0.91955126760000006</v>
      </c>
      <c r="I42" s="86">
        <f>VLOOKUP($D42,Résultats!$B$2:$AX$476,I$5,FALSE)</f>
        <v>1.3481661570000001</v>
      </c>
      <c r="J42" s="22">
        <f>VLOOKUP($D42,Résultats!$B$2:$AX$476,J$5,FALSE)</f>
        <v>1.3921883589999999</v>
      </c>
      <c r="K42" s="16">
        <f>VLOOKUP($D42,Résultats!$B$2:$AX$476,K$5,FALSE)</f>
        <v>1.449344451</v>
      </c>
      <c r="L42" s="16">
        <f>VLOOKUP($D42,Résultats!$B$2:$AX$476,L$5,FALSE)</f>
        <v>1.5133177179999999</v>
      </c>
      <c r="M42" s="16">
        <f>VLOOKUP($D42,Résultats!$B$2:$AX$476,M$5,FALSE)</f>
        <v>1.596676539</v>
      </c>
      <c r="N42" s="86">
        <f>VLOOKUP($D42,Résultats!$B$2:$AX$476,N$5,FALSE)</f>
        <v>1.662196894</v>
      </c>
      <c r="O42" s="22">
        <f>VLOOKUP($D42,Résultats!$B$2:$AX$476,O$5,FALSE)</f>
        <v>1.7493101360000001</v>
      </c>
      <c r="P42" s="16">
        <f>VLOOKUP($D42,Résultats!$B$2:$AX$476,P$5,FALSE)</f>
        <v>1.8270768079999999</v>
      </c>
      <c r="Q42" s="16">
        <f>VLOOKUP($D42,Résultats!$B$2:$AX$476,Q$5,FALSE)</f>
        <v>1.9010978629999999</v>
      </c>
      <c r="R42" s="16">
        <f>VLOOKUP($D42,Résultats!$B$2:$AX$476,R$5,FALSE)</f>
        <v>1.9783892000000001</v>
      </c>
      <c r="S42" s="86">
        <f>VLOOKUP($D42,Résultats!$B$2:$AX$476,S$5,FALSE)</f>
        <v>2.0568863799999999</v>
      </c>
      <c r="T42" s="95">
        <f>VLOOKUP($D42,Résultats!$B$2:$AX$476,T$5,FALSE)</f>
        <v>3.298819543</v>
      </c>
      <c r="U42" s="95">
        <f>VLOOKUP($D42,Résultats!$B$2:$AX$476,U$5,FALSE)</f>
        <v>4.7521781780000003</v>
      </c>
      <c r="V42" s="95">
        <f>VLOOKUP($D42,Résultats!$B$2:$AX$476,V$5,FALSE)</f>
        <v>6.3688036070000003</v>
      </c>
      <c r="W42" s="95">
        <f>VLOOKUP($D42,Résultats!$B$2:$AX$476,W$5,FALSE)</f>
        <v>7.3629653749999999</v>
      </c>
      <c r="X42" s="45">
        <f>W42-'[1]Cibles THREEME'!$AJ13</f>
        <v>-6.5388943487753259E-2</v>
      </c>
      <c r="Z42" s="60" t="s">
        <v>485</v>
      </c>
    </row>
    <row r="43" spans="1:39" x14ac:dyDescent="0.25">
      <c r="A43" s="3"/>
      <c r="B43" s="300"/>
      <c r="C43" s="3" t="s">
        <v>11</v>
      </c>
      <c r="D43" s="3" t="s">
        <v>411</v>
      </c>
      <c r="E43" s="16">
        <f>VLOOKUP($D43,Résultats!$B$2:$AX$476,E$5,FALSE)</f>
        <v>3.4539557539999999</v>
      </c>
      <c r="F43" s="16">
        <f>VLOOKUP($D43,Résultats!$B$2:$AX$476,F$5,FALSE)</f>
        <v>3.4833531949999998</v>
      </c>
      <c r="G43" s="22">
        <f>VLOOKUP($D43,Résultats!$B$2:$AX$476,G$5,FALSE)</f>
        <v>3.9047932890000001</v>
      </c>
      <c r="H43" s="16">
        <f>VLOOKUP($D43,Résultats!$B$2:$AX$476,H$5,FALSE)</f>
        <v>3.9744186080000001</v>
      </c>
      <c r="I43" s="86">
        <f>VLOOKUP($D43,Résultats!$B$2:$AX$476,I$5,FALSE)</f>
        <v>3.7380970709999999</v>
      </c>
      <c r="J43" s="22">
        <f>VLOOKUP($D43,Résultats!$B$2:$AX$476,J$5,FALSE)</f>
        <v>3.8601586320000001</v>
      </c>
      <c r="K43" s="16">
        <f>VLOOKUP($D43,Résultats!$B$2:$AX$476,K$5,FALSE)</f>
        <v>4.0186368879999996</v>
      </c>
      <c r="L43" s="16">
        <f>VLOOKUP($D43,Résultats!$B$2:$AX$476,L$5,FALSE)</f>
        <v>4.1960173080000001</v>
      </c>
      <c r="M43" s="16">
        <f>VLOOKUP($D43,Résultats!$B$2:$AX$476,M$5,FALSE)</f>
        <v>4.070809047</v>
      </c>
      <c r="N43" s="86">
        <f>VLOOKUP($D43,Résultats!$B$2:$AX$476,N$5,FALSE)</f>
        <v>3.8997696350000002</v>
      </c>
      <c r="O43" s="22">
        <f>VLOOKUP($D43,Résultats!$B$2:$AX$476,O$5,FALSE)</f>
        <v>3.8126891820000002</v>
      </c>
      <c r="P43" s="16">
        <f>VLOOKUP($D43,Résultats!$B$2:$AX$476,P$5,FALSE)</f>
        <v>3.716600466</v>
      </c>
      <c r="Q43" s="16">
        <f>VLOOKUP($D43,Résultats!$B$2:$AX$476,Q$5,FALSE)</f>
        <v>3.623967801</v>
      </c>
      <c r="R43" s="16">
        <f>VLOOKUP($D43,Résultats!$B$2:$AX$476,R$5,FALSE)</f>
        <v>3.5495695469999999</v>
      </c>
      <c r="S43" s="86">
        <f>VLOOKUP($D43,Résultats!$B$2:$AX$476,S$5,FALSE)</f>
        <v>3.4852796989999999</v>
      </c>
      <c r="T43" s="95">
        <f>VLOOKUP($D43,Résultats!$B$2:$AX$476,T$5,FALSE)</f>
        <v>3.530315651</v>
      </c>
      <c r="U43" s="95">
        <f>VLOOKUP($D43,Résultats!$B$2:$AX$476,U$5,FALSE)</f>
        <v>3.716447037</v>
      </c>
      <c r="V43" s="95">
        <f>VLOOKUP($D43,Résultats!$B$2:$AX$476,V$5,FALSE)</f>
        <v>3.924212324</v>
      </c>
      <c r="W43" s="95">
        <f>VLOOKUP($D43,Résultats!$B$2:$AX$476,W$5,FALSE)</f>
        <v>4.083098981</v>
      </c>
      <c r="X43" s="45">
        <f>W43-'[1]Cibles THREEME'!$AJ14</f>
        <v>0.21670144637727651</v>
      </c>
      <c r="Z43" s="194"/>
      <c r="AA43" s="195">
        <v>2020</v>
      </c>
      <c r="AB43" s="195">
        <v>2030</v>
      </c>
      <c r="AC43" s="196">
        <v>2050</v>
      </c>
    </row>
    <row r="44" spans="1:39" x14ac:dyDescent="0.25">
      <c r="A44" s="3"/>
      <c r="B44" s="301"/>
      <c r="C44" s="7" t="s">
        <v>12</v>
      </c>
      <c r="D44" s="3" t="s">
        <v>412</v>
      </c>
      <c r="E44" s="17">
        <f>VLOOKUP($D44,Résultats!$B$2:$AX$476,E$5,FALSE)</f>
        <v>0.2237451053</v>
      </c>
      <c r="F44" s="17">
        <f>VLOOKUP($D44,Résultats!$B$2:$AX$476,F$5,FALSE)</f>
        <v>0.3314204664</v>
      </c>
      <c r="G44" s="88">
        <f>VLOOKUP($D44,Résultats!$B$2:$AX$476,G$5,FALSE)</f>
        <v>0.51493554590000001</v>
      </c>
      <c r="H44" s="17">
        <f>VLOOKUP($D44,Résultats!$B$2:$AX$476,H$5,FALSE)</f>
        <v>0.58436756400000001</v>
      </c>
      <c r="I44" s="89">
        <f>VLOOKUP($D44,Résultats!$B$2:$AX$476,I$5,FALSE)</f>
        <v>0.44433790309999999</v>
      </c>
      <c r="J44" s="88">
        <f>VLOOKUP($D44,Résultats!$B$2:$AX$476,J$5,FALSE)</f>
        <v>0.57305824800000005</v>
      </c>
      <c r="K44" s="17">
        <f>VLOOKUP($D44,Résultats!$B$2:$AX$476,K$5,FALSE)</f>
        <v>0.70036205409999996</v>
      </c>
      <c r="L44" s="17">
        <f>VLOOKUP($D44,Résultats!$B$2:$AX$476,L$5,FALSE)</f>
        <v>0.82667515110000001</v>
      </c>
      <c r="M44" s="17">
        <f>VLOOKUP($D44,Résultats!$B$2:$AX$476,M$5,FALSE)</f>
        <v>0.83004187510000005</v>
      </c>
      <c r="N44" s="89">
        <f>VLOOKUP($D44,Résultats!$B$2:$AX$476,N$5,FALSE)</f>
        <v>0.82409362060000002</v>
      </c>
      <c r="O44" s="88">
        <f>VLOOKUP($D44,Résultats!$B$2:$AX$476,O$5,FALSE)</f>
        <v>0.84008686860000004</v>
      </c>
      <c r="P44" s="17">
        <f>VLOOKUP($D44,Résultats!$B$2:$AX$476,P$5,FALSE)</f>
        <v>0.8526518059</v>
      </c>
      <c r="Q44" s="17">
        <f>VLOOKUP($D44,Résultats!$B$2:$AX$476,Q$5,FALSE)</f>
        <v>0.86450219179999999</v>
      </c>
      <c r="R44" s="17">
        <f>VLOOKUP($D44,Résultats!$B$2:$AX$476,R$5,FALSE)</f>
        <v>0.87819140480000002</v>
      </c>
      <c r="S44" s="89">
        <f>VLOOKUP($D44,Résultats!$B$2:$AX$476,S$5,FALSE)</f>
        <v>0.89318474150000005</v>
      </c>
      <c r="T44" s="97">
        <f>VLOOKUP($D44,Résultats!$B$2:$AX$476,T$5,FALSE)</f>
        <v>0.94186844520000002</v>
      </c>
      <c r="U44" s="97">
        <f>VLOOKUP($D44,Résultats!$B$2:$AX$476,U$5,FALSE)</f>
        <v>1.265939339</v>
      </c>
      <c r="V44" s="97">
        <f>VLOOKUP($D44,Résultats!$B$2:$AX$476,V$5,FALSE)</f>
        <v>1.3901722860000001</v>
      </c>
      <c r="W44" s="97">
        <f>VLOOKUP($D44,Résultats!$B$2:$AX$476,W$5,FALSE)</f>
        <v>1.5299594050000001</v>
      </c>
      <c r="X44" s="45">
        <f>W44-'[1]Cibles THREEME'!$AJ15</f>
        <v>1.2194298392271514</v>
      </c>
      <c r="Z44" s="197" t="s">
        <v>486</v>
      </c>
      <c r="AA44" s="16">
        <f>I36</f>
        <v>36.438662085999994</v>
      </c>
      <c r="AB44" s="16">
        <f>S36</f>
        <v>34.095673807500006</v>
      </c>
      <c r="AC44" s="86">
        <f>W36</f>
        <v>41.701800979000005</v>
      </c>
    </row>
    <row r="45" spans="1:39" x14ac:dyDescent="0.25">
      <c r="A45" s="3"/>
      <c r="B45" s="299" t="s">
        <v>53</v>
      </c>
      <c r="C45" s="5" t="s">
        <v>1</v>
      </c>
      <c r="D45" s="2" t="s">
        <v>413</v>
      </c>
      <c r="E45" s="6">
        <f>SUM(E46:E51)</f>
        <v>37.371999998299998</v>
      </c>
      <c r="F45" s="6">
        <f>SUM(F46:F51)</f>
        <v>36.398378989100003</v>
      </c>
      <c r="G45" s="84">
        <f t="shared" ref="G45:R45" si="11">SUM(G46:G51)</f>
        <v>36.021956521699998</v>
      </c>
      <c r="H45" s="6">
        <f t="shared" si="11"/>
        <v>34.8389194242</v>
      </c>
      <c r="I45" s="85">
        <f t="shared" si="11"/>
        <v>33.886474346900002</v>
      </c>
      <c r="J45" s="84">
        <f t="shared" si="11"/>
        <v>32.731865574799997</v>
      </c>
      <c r="K45" s="6">
        <f t="shared" si="11"/>
        <v>31.978996555000002</v>
      </c>
      <c r="L45" s="6">
        <f t="shared" si="11"/>
        <v>31.387692476900003</v>
      </c>
      <c r="M45" s="6">
        <f t="shared" si="11"/>
        <v>31.453698645599999</v>
      </c>
      <c r="N45" s="85">
        <f t="shared" si="11"/>
        <v>31.329434728299997</v>
      </c>
      <c r="O45" s="84">
        <f t="shared" si="11"/>
        <v>31.456101607300003</v>
      </c>
      <c r="P45" s="6">
        <f t="shared" si="11"/>
        <v>31.579291642399998</v>
      </c>
      <c r="Q45" s="6">
        <f t="shared" si="11"/>
        <v>31.6594588747</v>
      </c>
      <c r="R45" s="6">
        <f t="shared" si="11"/>
        <v>31.700359967599997</v>
      </c>
      <c r="S45" s="85">
        <f>SUM(S46:S51)</f>
        <v>31.715817781000002</v>
      </c>
      <c r="T45" s="94">
        <f>SUM(T46:T51)</f>
        <v>31.009390273299999</v>
      </c>
      <c r="U45" s="94">
        <f>SUM(U46:U51)</f>
        <v>31.099991665499996</v>
      </c>
      <c r="V45" s="94">
        <f>SUM(V46:V51)</f>
        <v>31.267827013799998</v>
      </c>
      <c r="W45" s="94">
        <f>SUM(W46:W51)</f>
        <v>31.611233016</v>
      </c>
      <c r="X45" s="3"/>
      <c r="Z45" s="197" t="s">
        <v>487</v>
      </c>
      <c r="AA45" s="16">
        <f>SUM(I47,I49:I51)</f>
        <v>10.326186843400002</v>
      </c>
      <c r="AB45" s="16">
        <f>S47+SUM(S49:S51)</f>
        <v>11.3994921283</v>
      </c>
      <c r="AC45" s="86">
        <f>W47+SUM(W49:W51)</f>
        <v>13.5301602491</v>
      </c>
    </row>
    <row r="46" spans="1:39" x14ac:dyDescent="0.25">
      <c r="A46" s="3"/>
      <c r="B46" s="300"/>
      <c r="C46" s="3" t="s">
        <v>13</v>
      </c>
      <c r="D46" s="3" t="s">
        <v>414</v>
      </c>
      <c r="E46" s="16">
        <f>VLOOKUP($D46,Résultats!$B$2:$AX$476,E$5,FALSE)</f>
        <v>34.363901859999999</v>
      </c>
      <c r="F46" s="16">
        <f>VLOOKUP($D46,Résultats!$B$2:$AX$476,F$5,FALSE)</f>
        <v>31.13389875</v>
      </c>
      <c r="G46" s="22">
        <f>VLOOKUP($D46,Résultats!$B$2:$AX$476,G$5,FALSE)</f>
        <v>27.405555880000001</v>
      </c>
      <c r="H46" s="16">
        <f>VLOOKUP($D46,Résultats!$B$2:$AX$476,H$5,FALSE)</f>
        <v>25.004810060000001</v>
      </c>
      <c r="I46" s="86">
        <f>VLOOKUP($D46,Résultats!$B$2:$AX$476,I$5,FALSE)</f>
        <v>23.192666030000002</v>
      </c>
      <c r="J46" s="22">
        <f>VLOOKUP($D46,Résultats!$B$2:$AX$476,J$5,FALSE)</f>
        <v>22.299747969999999</v>
      </c>
      <c r="K46" s="16">
        <f>VLOOKUP($D46,Résultats!$B$2:$AX$476,K$5,FALSE)</f>
        <v>21.688543549999999</v>
      </c>
      <c r="L46" s="16">
        <f>VLOOKUP($D46,Résultats!$B$2:$AX$476,L$5,FALSE)</f>
        <v>21.19297873</v>
      </c>
      <c r="M46" s="16">
        <f>VLOOKUP($D46,Résultats!$B$2:$AX$476,M$5,FALSE)</f>
        <v>21.019366089999998</v>
      </c>
      <c r="N46" s="86">
        <f>VLOOKUP($D46,Résultats!$B$2:$AX$476,N$5,FALSE)</f>
        <v>20.716049160000001</v>
      </c>
      <c r="O46" s="22">
        <f>VLOOKUP($D46,Résultats!$B$2:$AX$476,O$5,FALSE)</f>
        <v>20.586019440000001</v>
      </c>
      <c r="P46" s="16">
        <f>VLOOKUP($D46,Résultats!$B$2:$AX$476,P$5,FALSE)</f>
        <v>20.451683549999998</v>
      </c>
      <c r="Q46" s="16">
        <f>VLOOKUP($D46,Résultats!$B$2:$AX$476,Q$5,FALSE)</f>
        <v>20.28776629</v>
      </c>
      <c r="R46" s="16">
        <f>VLOOKUP($D46,Résultats!$B$2:$AX$476,R$5,FALSE)</f>
        <v>20.092030980000001</v>
      </c>
      <c r="S46" s="86">
        <f>VLOOKUP($D46,Résultats!$B$2:$AX$476,S$5,FALSE)</f>
        <v>19.879526630000001</v>
      </c>
      <c r="T46" s="95">
        <f>VLOOKUP($D46,Résultats!$B$2:$AX$476,T$5,FALSE)</f>
        <v>18.497987370000001</v>
      </c>
      <c r="U46" s="95">
        <f>VLOOKUP($D46,Résultats!$B$2:$AX$476,U$5,FALSE)</f>
        <v>18.125133089999999</v>
      </c>
      <c r="V46" s="95">
        <f>VLOOKUP($D46,Résultats!$B$2:$AX$476,V$5,FALSE)</f>
        <v>17.67735351</v>
      </c>
      <c r="W46" s="95">
        <f>VLOOKUP($D46,Résultats!$B$2:$AX$476,W$5,FALSE)</f>
        <v>17.302443270000001</v>
      </c>
      <c r="X46" s="45">
        <f>W46-'[1]Cibles THREEME'!$AJ17</f>
        <v>15.905383459378225</v>
      </c>
      <c r="Z46" s="197" t="s">
        <v>488</v>
      </c>
      <c r="AA46" s="16">
        <f>I46+I48</f>
        <v>23.560287503500003</v>
      </c>
      <c r="AB46" s="16">
        <f>S46+S48</f>
        <v>20.316325652700002</v>
      </c>
      <c r="AC46" s="86">
        <f>W46+W48</f>
        <v>18.0810727669</v>
      </c>
    </row>
    <row r="47" spans="1:39" x14ac:dyDescent="0.25">
      <c r="A47" s="3"/>
      <c r="B47" s="300"/>
      <c r="C47" s="3" t="s">
        <v>14</v>
      </c>
      <c r="D47" s="3" t="s">
        <v>415</v>
      </c>
      <c r="E47" s="16">
        <f>VLOOKUP($D47,Résultats!$B$2:$AX$476,E$5,FALSE)</f>
        <v>1.60860863</v>
      </c>
      <c r="F47" s="16">
        <f>VLOOKUP($D47,Résultats!$B$2:$AX$476,F$5,FALSE)</f>
        <v>3.2769155200000002</v>
      </c>
      <c r="G47" s="22">
        <f>VLOOKUP($D47,Résultats!$B$2:$AX$476,G$5,FALSE)</f>
        <v>6.4975023869999999</v>
      </c>
      <c r="H47" s="16">
        <f>VLOOKUP($D47,Résultats!$B$2:$AX$476,H$5,FALSE)</f>
        <v>7.7712358689999999</v>
      </c>
      <c r="I47" s="86">
        <f>VLOOKUP($D47,Résultats!$B$2:$AX$476,I$5,FALSE)</f>
        <v>6.5733521970000002</v>
      </c>
      <c r="J47" s="22">
        <f>VLOOKUP($D47,Résultats!$B$2:$AX$476,J$5,FALSE)</f>
        <v>6.555451197</v>
      </c>
      <c r="K47" s="16">
        <f>VLOOKUP($D47,Résultats!$B$2:$AX$476,K$5,FALSE)</f>
        <v>6.6019253830000002</v>
      </c>
      <c r="L47" s="16">
        <f>VLOOKUP($D47,Résultats!$B$2:$AX$476,L$5,FALSE)</f>
        <v>6.669583061</v>
      </c>
      <c r="M47" s="16">
        <f>VLOOKUP($D47,Résultats!$B$2:$AX$476,M$5,FALSE)</f>
        <v>6.704502637</v>
      </c>
      <c r="N47" s="86">
        <f>VLOOKUP($D47,Résultats!$B$2:$AX$476,N$5,FALSE)</f>
        <v>6.6991098100000004</v>
      </c>
      <c r="O47" s="22">
        <f>VLOOKUP($D47,Résultats!$B$2:$AX$476,O$5,FALSE)</f>
        <v>6.8091535639999998</v>
      </c>
      <c r="P47" s="16">
        <f>VLOOKUP($D47,Résultats!$B$2:$AX$476,P$5,FALSE)</f>
        <v>6.9192327450000004</v>
      </c>
      <c r="Q47" s="16">
        <f>VLOOKUP($D47,Résultats!$B$2:$AX$476,Q$5,FALSE)</f>
        <v>7.0205522120000001</v>
      </c>
      <c r="R47" s="16">
        <f>VLOOKUP($D47,Résultats!$B$2:$AX$476,R$5,FALSE)</f>
        <v>7.1141374300000004</v>
      </c>
      <c r="S47" s="86">
        <f>VLOOKUP($D47,Résultats!$B$2:$AX$476,S$5,FALSE)</f>
        <v>7.2022574930000003</v>
      </c>
      <c r="T47" s="95">
        <f>VLOOKUP($D47,Résultats!$B$2:$AX$476,T$5,FALSE)</f>
        <v>7.478983779</v>
      </c>
      <c r="U47" s="95">
        <f>VLOOKUP($D47,Résultats!$B$2:$AX$476,U$5,FALSE)</f>
        <v>7.578881462</v>
      </c>
      <c r="V47" s="95">
        <f>VLOOKUP($D47,Résultats!$B$2:$AX$476,V$5,FALSE)</f>
        <v>7.785664777</v>
      </c>
      <c r="W47" s="95">
        <f>VLOOKUP($D47,Résultats!$B$2:$AX$476,W$5,FALSE)</f>
        <v>7.8783010579999999</v>
      </c>
      <c r="X47" s="45">
        <f>W47-'[1]Cibles THREEME'!$AJ18</f>
        <v>-2.5543517435308782</v>
      </c>
      <c r="Z47" s="197" t="s">
        <v>489</v>
      </c>
      <c r="AA47" s="16">
        <f>I33</f>
        <v>69.108042960000006</v>
      </c>
      <c r="AB47" s="16">
        <f>S33</f>
        <v>63.270997088999998</v>
      </c>
      <c r="AC47" s="86">
        <f>W33</f>
        <v>57.348742703000006</v>
      </c>
    </row>
    <row r="48" spans="1:39" x14ac:dyDescent="0.25">
      <c r="A48" s="3"/>
      <c r="B48" s="300"/>
      <c r="C48" s="3" t="s">
        <v>15</v>
      </c>
      <c r="D48" s="3" t="s">
        <v>416</v>
      </c>
      <c r="E48" s="16">
        <f>VLOOKUP($D48,Résultats!$B$2:$AX$476,E$5,FALSE)</f>
        <v>0.2010760788</v>
      </c>
      <c r="F48" s="16">
        <f>VLOOKUP($D48,Résultats!$B$2:$AX$476,F$5,FALSE)</f>
        <v>0.1071802558</v>
      </c>
      <c r="G48" s="22">
        <f>VLOOKUP($D48,Résultats!$B$2:$AX$476,G$5,FALSE)</f>
        <v>9.4737645999999995E-2</v>
      </c>
      <c r="H48" s="16">
        <f>VLOOKUP($D48,Résultats!$B$2:$AX$476,H$5,FALSE)</f>
        <v>8.6558242800000004E-2</v>
      </c>
      <c r="I48" s="86">
        <f>VLOOKUP($D48,Résultats!$B$2:$AX$476,I$5,FALSE)</f>
        <v>0.36762147350000002</v>
      </c>
      <c r="J48" s="22">
        <f>VLOOKUP($D48,Résultats!$B$2:$AX$476,J$5,FALSE)</f>
        <v>0.33217637799999999</v>
      </c>
      <c r="K48" s="16">
        <f>VLOOKUP($D48,Résultats!$B$2:$AX$476,K$5,FALSE)</f>
        <v>0.30259717549999998</v>
      </c>
      <c r="L48" s="16">
        <f>VLOOKUP($D48,Résultats!$B$2:$AX$476,L$5,FALSE)</f>
        <v>0.27590039960000001</v>
      </c>
      <c r="M48" s="16">
        <f>VLOOKUP($D48,Résultats!$B$2:$AX$476,M$5,FALSE)</f>
        <v>0.3552394257</v>
      </c>
      <c r="N48" s="86">
        <f>VLOOKUP($D48,Résultats!$B$2:$AX$476,N$5,FALSE)</f>
        <v>0.43335136689999998</v>
      </c>
      <c r="O48" s="22">
        <f>VLOOKUP($D48,Résultats!$B$2:$AX$476,O$5,FALSE)</f>
        <v>0.4347727287</v>
      </c>
      <c r="P48" s="16">
        <f>VLOOKUP($D48,Résultats!$B$2:$AX$476,P$5,FALSE)</f>
        <v>0.43614289360000003</v>
      </c>
      <c r="Q48" s="16">
        <f>VLOOKUP($D48,Résultats!$B$2:$AX$476,Q$5,FALSE)</f>
        <v>0.4369162103</v>
      </c>
      <c r="R48" s="16">
        <f>VLOOKUP($D48,Résultats!$B$2:$AX$476,R$5,FALSE)</f>
        <v>0.4370336494</v>
      </c>
      <c r="S48" s="86">
        <f>VLOOKUP($D48,Résultats!$B$2:$AX$476,S$5,FALSE)</f>
        <v>0.43679902269999998</v>
      </c>
      <c r="T48" s="95">
        <f>VLOOKUP($D48,Résultats!$B$2:$AX$476,T$5,FALSE)</f>
        <v>0.50569271500000001</v>
      </c>
      <c r="U48" s="95">
        <f>VLOOKUP($D48,Résultats!$B$2:$AX$476,U$5,FALSE)</f>
        <v>0.60493531330000005</v>
      </c>
      <c r="V48" s="95">
        <f>VLOOKUP($D48,Résultats!$B$2:$AX$476,V$5,FALSE)</f>
        <v>0.69714441770000002</v>
      </c>
      <c r="W48" s="95">
        <f>VLOOKUP($D48,Résultats!$B$2:$AX$476,W$5,FALSE)</f>
        <v>0.77862949690000005</v>
      </c>
      <c r="X48" s="45">
        <f>W48-'[1]Cibles THREEME'!$AJ19</f>
        <v>-11.522455542607219</v>
      </c>
      <c r="Z48" s="198" t="s">
        <v>42</v>
      </c>
      <c r="AA48" s="17">
        <f>I52</f>
        <v>2.4817315610000001</v>
      </c>
      <c r="AB48" s="17">
        <f>S52</f>
        <v>2.6689234829999999</v>
      </c>
      <c r="AC48" s="89">
        <f>W52</f>
        <v>3.762311145</v>
      </c>
    </row>
    <row r="49" spans="1:29" x14ac:dyDescent="0.25">
      <c r="A49" s="3"/>
      <c r="B49" s="300"/>
      <c r="C49" s="3" t="s">
        <v>16</v>
      </c>
      <c r="D49" s="3" t="s">
        <v>417</v>
      </c>
      <c r="E49" s="16">
        <f>VLOOKUP($D49,Résultats!$B$2:$AX$476,E$5,FALSE)</f>
        <v>0.59518519319999996</v>
      </c>
      <c r="F49" s="16">
        <f>VLOOKUP($D49,Résultats!$B$2:$AX$476,F$5,FALSE)</f>
        <v>0.48376702789999998</v>
      </c>
      <c r="G49" s="22">
        <f>VLOOKUP($D49,Résultats!$B$2:$AX$476,G$5,FALSE)</f>
        <v>0.47299432879999997</v>
      </c>
      <c r="H49" s="16">
        <f>VLOOKUP($D49,Résultats!$B$2:$AX$476,H$5,FALSE)</f>
        <v>0.44693640569999998</v>
      </c>
      <c r="I49" s="86">
        <f>VLOOKUP($D49,Résultats!$B$2:$AX$476,I$5,FALSE)</f>
        <v>1.237929356</v>
      </c>
      <c r="J49" s="22">
        <f>VLOOKUP($D49,Résultats!$B$2:$AX$476,J$5,FALSE)</f>
        <v>1.045985341</v>
      </c>
      <c r="K49" s="16">
        <f>VLOOKUP($D49,Résultats!$B$2:$AX$476,K$5,FALSE)</f>
        <v>0.87856869510000002</v>
      </c>
      <c r="L49" s="16">
        <f>VLOOKUP($D49,Résultats!$B$2:$AX$476,L$5,FALSE)</f>
        <v>0.72443605600000005</v>
      </c>
      <c r="M49" s="16">
        <f>VLOOKUP($D49,Résultats!$B$2:$AX$476,M$5,FALSE)</f>
        <v>0.73722519620000004</v>
      </c>
      <c r="N49" s="86">
        <f>VLOOKUP($D49,Résultats!$B$2:$AX$476,N$5,FALSE)</f>
        <v>0.74568656460000005</v>
      </c>
      <c r="O49" s="22">
        <f>VLOOKUP($D49,Résultats!$B$2:$AX$476,O$5,FALSE)</f>
        <v>0.74932237160000004</v>
      </c>
      <c r="P49" s="16">
        <f>VLOOKUP($D49,Résultats!$B$2:$AX$476,P$5,FALSE)</f>
        <v>0.75288125439999998</v>
      </c>
      <c r="Q49" s="16">
        <f>VLOOKUP($D49,Résultats!$B$2:$AX$476,Q$5,FALSE)</f>
        <v>0.75541942289999997</v>
      </c>
      <c r="R49" s="16">
        <f>VLOOKUP($D49,Résultats!$B$2:$AX$476,R$5,FALSE)</f>
        <v>0.75654005520000001</v>
      </c>
      <c r="S49" s="86">
        <f>VLOOKUP($D49,Résultats!$B$2:$AX$476,S$5,FALSE)</f>
        <v>0.75705389379999999</v>
      </c>
      <c r="T49" s="95">
        <f>VLOOKUP($D49,Résultats!$B$2:$AX$476,T$5,FALSE)</f>
        <v>0.71579682200000005</v>
      </c>
      <c r="U49" s="95">
        <f>VLOOKUP($D49,Résultats!$B$2:$AX$476,U$5,FALSE)</f>
        <v>0.70510287169999997</v>
      </c>
      <c r="V49" s="95">
        <f>VLOOKUP($D49,Résultats!$B$2:$AX$476,V$5,FALSE)</f>
        <v>0.70367648179999998</v>
      </c>
      <c r="W49" s="95">
        <f>VLOOKUP($D49,Résultats!$B$2:$AX$476,W$5,FALSE)</f>
        <v>0.71686404550000005</v>
      </c>
      <c r="X49" s="45">
        <f>W49-'[1]Cibles THREEME'!$AJ20</f>
        <v>1.7734310385885799E-2</v>
      </c>
      <c r="Z49" s="189" t="s">
        <v>521</v>
      </c>
      <c r="AA49" s="189">
        <f>SUM(AA44:AA48)</f>
        <v>141.91491095390001</v>
      </c>
      <c r="AB49" s="189">
        <f t="shared" ref="AB49:AC49" si="12">SUM(AB44:AB48)</f>
        <v>131.7514121605</v>
      </c>
      <c r="AC49" s="189">
        <f t="shared" si="12"/>
        <v>134.42408784300002</v>
      </c>
    </row>
    <row r="50" spans="1:29" x14ac:dyDescent="0.25">
      <c r="A50" s="3"/>
      <c r="B50" s="300"/>
      <c r="C50" s="3" t="s">
        <v>17</v>
      </c>
      <c r="D50" s="3" t="s">
        <v>418</v>
      </c>
      <c r="E50" s="16">
        <f>VLOOKUP($D50,Résultats!$B$2:$AX$476,E$5,FALSE)</f>
        <v>0.2010760788</v>
      </c>
      <c r="F50" s="16">
        <f>VLOOKUP($D50,Résultats!$B$2:$AX$476,F$5,FALSE)</f>
        <v>0.26934131140000001</v>
      </c>
      <c r="G50" s="22">
        <f>VLOOKUP($D50,Résultats!$B$2:$AX$476,G$5,FALSE)</f>
        <v>0.29200825590000001</v>
      </c>
      <c r="H50" s="16">
        <f>VLOOKUP($D50,Résultats!$B$2:$AX$476,H$5,FALSE)</f>
        <v>0.28558962469999999</v>
      </c>
      <c r="I50" s="86">
        <f>VLOOKUP($D50,Résultats!$B$2:$AX$476,I$5,FALSE)</f>
        <v>0.32150135439999999</v>
      </c>
      <c r="J50" s="22">
        <f>VLOOKUP($D50,Résultats!$B$2:$AX$476,J$5,FALSE)</f>
        <v>0.3007210078</v>
      </c>
      <c r="K50" s="16">
        <f>VLOOKUP($D50,Résultats!$B$2:$AX$476,K$5,FALSE)</f>
        <v>0.28439853139999999</v>
      </c>
      <c r="L50" s="16">
        <f>VLOOKUP($D50,Résultats!$B$2:$AX$476,L$5,FALSE)</f>
        <v>0.27009322930000002</v>
      </c>
      <c r="M50" s="16">
        <f>VLOOKUP($D50,Résultats!$B$2:$AX$476,M$5,FALSE)</f>
        <v>0.27531734670000002</v>
      </c>
      <c r="N50" s="86">
        <f>VLOOKUP($D50,Résultats!$B$2:$AX$476,N$5,FALSE)</f>
        <v>0.27893050879999998</v>
      </c>
      <c r="O50" s="22">
        <f>VLOOKUP($D50,Résultats!$B$2:$AX$476,O$5,FALSE)</f>
        <v>0.28322407599999999</v>
      </c>
      <c r="P50" s="16">
        <f>VLOOKUP($D50,Résultats!$B$2:$AX$476,P$5,FALSE)</f>
        <v>0.2875164114</v>
      </c>
      <c r="Q50" s="16">
        <f>VLOOKUP($D50,Résultats!$B$2:$AX$476,Q$5,FALSE)</f>
        <v>0.29144249049999998</v>
      </c>
      <c r="R50" s="16">
        <f>VLOOKUP($D50,Résultats!$B$2:$AX$476,R$5,FALSE)</f>
        <v>0.29493372099999998</v>
      </c>
      <c r="S50" s="86">
        <f>VLOOKUP($D50,Résultats!$B$2:$AX$476,S$5,FALSE)</f>
        <v>0.29819725349999998</v>
      </c>
      <c r="T50" s="95">
        <f>VLOOKUP($D50,Résultats!$B$2:$AX$476,T$5,FALSE)</f>
        <v>0.28314013529999998</v>
      </c>
      <c r="U50" s="95">
        <f>VLOOKUP($D50,Résultats!$B$2:$AX$476,U$5,FALSE)</f>
        <v>0.27990691350000002</v>
      </c>
      <c r="V50" s="95">
        <f>VLOOKUP($D50,Résultats!$B$2:$AX$476,V$5,FALSE)</f>
        <v>0.28081781430000002</v>
      </c>
      <c r="W50" s="95">
        <f>VLOOKUP($D50,Résultats!$B$2:$AX$476,W$5,FALSE)</f>
        <v>0.28672657460000001</v>
      </c>
      <c r="X50" s="45">
        <f>W50-'[1]Cibles THREEME'!$AJ21</f>
        <v>-0.65623729542405029</v>
      </c>
    </row>
    <row r="51" spans="1:29" x14ac:dyDescent="0.25">
      <c r="A51" s="3"/>
      <c r="B51" s="301"/>
      <c r="C51" s="7" t="s">
        <v>12</v>
      </c>
      <c r="D51" s="3" t="s">
        <v>419</v>
      </c>
      <c r="E51" s="17">
        <f>VLOOKUP($D51,Résultats!$B$2:$AX$476,E$5,FALSE)</f>
        <v>0.4021521575</v>
      </c>
      <c r="F51" s="17">
        <f>VLOOKUP($D51,Résultats!$B$2:$AX$476,F$5,FALSE)</f>
        <v>1.127276124</v>
      </c>
      <c r="G51" s="88">
        <f>VLOOKUP($D51,Résultats!$B$2:$AX$476,G$5,FALSE)</f>
        <v>1.259158024</v>
      </c>
      <c r="H51" s="17">
        <f>VLOOKUP($D51,Résultats!$B$2:$AX$476,H$5,FALSE)</f>
        <v>1.243789222</v>
      </c>
      <c r="I51" s="89">
        <f>VLOOKUP($D51,Résultats!$B$2:$AX$476,I$5,FALSE)</f>
        <v>2.1934039360000002</v>
      </c>
      <c r="J51" s="88">
        <f>VLOOKUP($D51,Résultats!$B$2:$AX$476,J$5,FALSE)</f>
        <v>2.1977836810000002</v>
      </c>
      <c r="K51" s="17">
        <f>VLOOKUP($D51,Résultats!$B$2:$AX$476,K$5,FALSE)</f>
        <v>2.22296322</v>
      </c>
      <c r="L51" s="17">
        <f>VLOOKUP($D51,Résultats!$B$2:$AX$476,L$5,FALSE)</f>
        <v>2.2547010009999999</v>
      </c>
      <c r="M51" s="17">
        <f>VLOOKUP($D51,Résultats!$B$2:$AX$476,M$5,FALSE)</f>
        <v>2.36204795</v>
      </c>
      <c r="N51" s="89">
        <f>VLOOKUP($D51,Résultats!$B$2:$AX$476,N$5,FALSE)</f>
        <v>2.4563073179999999</v>
      </c>
      <c r="O51" s="88">
        <f>VLOOKUP($D51,Résultats!$B$2:$AX$476,O$5,FALSE)</f>
        <v>2.5936094270000001</v>
      </c>
      <c r="P51" s="17">
        <f>VLOOKUP($D51,Résultats!$B$2:$AX$476,P$5,FALSE)</f>
        <v>2.731834788</v>
      </c>
      <c r="Q51" s="17">
        <f>VLOOKUP($D51,Résultats!$B$2:$AX$476,Q$5,FALSE)</f>
        <v>2.8673622490000001</v>
      </c>
      <c r="R51" s="17">
        <f>VLOOKUP($D51,Résultats!$B$2:$AX$476,R$5,FALSE)</f>
        <v>3.0056841319999998</v>
      </c>
      <c r="S51" s="89">
        <f>VLOOKUP($D51,Résultats!$B$2:$AX$476,S$5,FALSE)</f>
        <v>3.1419834880000002</v>
      </c>
      <c r="T51" s="97">
        <f>VLOOKUP($D51,Résultats!$B$2:$AX$476,T$5,FALSE)</f>
        <v>3.5277894519999999</v>
      </c>
      <c r="U51" s="97">
        <f>VLOOKUP($D51,Résultats!$B$2:$AX$476,U$5,FALSE)</f>
        <v>3.806032015</v>
      </c>
      <c r="V51" s="97">
        <f>VLOOKUP($D51,Résultats!$B$2:$AX$476,V$5,FALSE)</f>
        <v>4.1231700130000002</v>
      </c>
      <c r="W51" s="97">
        <f>VLOOKUP($D51,Résultats!$B$2:$AX$476,W$5,FALSE)</f>
        <v>4.648268571</v>
      </c>
      <c r="X51" s="45">
        <f>W51-'[1]Cibles THREEME'!$AJ22</f>
        <v>-2.1130518205324087</v>
      </c>
    </row>
    <row r="52" spans="1:29" x14ac:dyDescent="0.25">
      <c r="A52" s="3"/>
      <c r="B52" s="170" t="s">
        <v>8</v>
      </c>
      <c r="C52" s="2"/>
      <c r="D52" s="14" t="s">
        <v>420</v>
      </c>
      <c r="E52" s="6">
        <f>VLOOKUP($D52,Résultats!$B$2:$AX$476,E$5,FALSE)</f>
        <v>5.7508898210000003</v>
      </c>
      <c r="F52" s="6">
        <f>VLOOKUP($D52,Résultats!$B$2:$AX$476,F$5,FALSE)</f>
        <v>4.5938666509999999</v>
      </c>
      <c r="G52" s="84">
        <f>VLOOKUP($D52,Résultats!$B$2:$AX$476,G$5,FALSE)</f>
        <v>2.8433755110000001</v>
      </c>
      <c r="H52" s="6">
        <f>VLOOKUP($D52,Résultats!$B$2:$AX$476,H$5,FALSE)</f>
        <v>2.641495747</v>
      </c>
      <c r="I52" s="85">
        <f>VLOOKUP($D52,Résultats!$B$2:$AX$476,I$5,FALSE)</f>
        <v>2.4817315610000001</v>
      </c>
      <c r="J52" s="84">
        <f>VLOOKUP($D52,Résultats!$B$2:$AX$476,J$5,FALSE)</f>
        <v>2.4116555960000001</v>
      </c>
      <c r="K52" s="6">
        <f>VLOOKUP($D52,Résultats!$B$2:$AX$476,K$5,FALSE)</f>
        <v>2.4041688040000002</v>
      </c>
      <c r="L52" s="6">
        <f>VLOOKUP($D52,Résultats!$B$2:$AX$476,L$5,FALSE)</f>
        <v>2.4275120509999999</v>
      </c>
      <c r="M52" s="6">
        <f>VLOOKUP($D52,Résultats!$B$2:$AX$476,M$5,FALSE)</f>
        <v>2.4518346559999999</v>
      </c>
      <c r="N52" s="85">
        <f>VLOOKUP($D52,Résultats!$B$2:$AX$476,N$5,FALSE)</f>
        <v>2.4771915459999998</v>
      </c>
      <c r="O52" s="84">
        <f>VLOOKUP($D52,Résultats!$B$2:$AX$476,O$5,FALSE)</f>
        <v>2.504138733</v>
      </c>
      <c r="P52" s="6">
        <f>VLOOKUP($D52,Résultats!$B$2:$AX$476,P$5,FALSE)</f>
        <v>2.53742263</v>
      </c>
      <c r="Q52" s="6">
        <f>VLOOKUP($D52,Résultats!$B$2:$AX$476,Q$5,FALSE)</f>
        <v>2.5762120670000002</v>
      </c>
      <c r="R52" s="6">
        <f>VLOOKUP($D52,Résultats!$B$2:$AX$476,R$5,FALSE)</f>
        <v>2.6202879920000002</v>
      </c>
      <c r="S52" s="85">
        <f>VLOOKUP($D52,Résultats!$B$2:$AX$476,S$5,FALSE)</f>
        <v>2.6689234829999999</v>
      </c>
      <c r="T52" s="94">
        <f>VLOOKUP($D52,Résultats!$B$2:$AX$476,T$5,FALSE)</f>
        <v>2.9208819479999999</v>
      </c>
      <c r="U52" s="94">
        <f>VLOOKUP($D52,Résultats!$B$2:$AX$476,U$5,FALSE)</f>
        <v>3.1786665680000001</v>
      </c>
      <c r="V52" s="94">
        <f>VLOOKUP($D52,Résultats!$B$2:$AX$476,V$5,FALSE)</f>
        <v>3.4497928240000002</v>
      </c>
      <c r="W52" s="94">
        <f>VLOOKUP($D52,Résultats!$B$2:$AX$476,W$5,FALSE)</f>
        <v>3.762311145</v>
      </c>
      <c r="X52" s="3"/>
    </row>
    <row r="53" spans="1:29" x14ac:dyDescent="0.25">
      <c r="A53" s="3"/>
      <c r="B53" s="169" t="s">
        <v>1</v>
      </c>
      <c r="C53" s="2"/>
      <c r="D53" s="2" t="s">
        <v>421</v>
      </c>
      <c r="E53" s="9">
        <f>E52+E45+E36+E33</f>
        <v>164.93047090019999</v>
      </c>
      <c r="F53" s="9">
        <f>F52+F45+F36+F33</f>
        <v>150.83753031259999</v>
      </c>
      <c r="G53" s="23">
        <f t="shared" ref="G53:R53" si="13">G52+G45+G36+G33</f>
        <v>146.29831937080002</v>
      </c>
      <c r="H53" s="9">
        <f t="shared" si="13"/>
        <v>143.59691395250002</v>
      </c>
      <c r="I53" s="90">
        <f t="shared" si="13"/>
        <v>141.91491095390001</v>
      </c>
      <c r="J53" s="23">
        <f t="shared" si="13"/>
        <v>139.98453243929998</v>
      </c>
      <c r="K53" s="9">
        <f t="shared" si="13"/>
        <v>138.68895857040002</v>
      </c>
      <c r="L53" s="9">
        <f t="shared" si="13"/>
        <v>137.80752426959998</v>
      </c>
      <c r="M53" s="9">
        <f t="shared" si="13"/>
        <v>137.17662695090002</v>
      </c>
      <c r="N53" s="90">
        <f t="shared" si="13"/>
        <v>135.71889683020001</v>
      </c>
      <c r="O53" s="23">
        <f t="shared" si="13"/>
        <v>134.3921050719</v>
      </c>
      <c r="P53" s="9">
        <f t="shared" si="13"/>
        <v>133.37362826809999</v>
      </c>
      <c r="Q53" s="9">
        <f t="shared" si="13"/>
        <v>132.61795043859999</v>
      </c>
      <c r="R53" s="9">
        <f t="shared" si="13"/>
        <v>132.08741335669998</v>
      </c>
      <c r="S53" s="90">
        <f>S52+S45+S36+S33</f>
        <v>131.7514121605</v>
      </c>
      <c r="T53" s="98">
        <f>T52+T45+T36+T33</f>
        <v>130.7157434177</v>
      </c>
      <c r="U53" s="98">
        <f>U52+U45+U36+U33</f>
        <v>131.37034744940001</v>
      </c>
      <c r="V53" s="98">
        <f>V52+V45+V36+V33</f>
        <v>132.51777400670002</v>
      </c>
      <c r="W53" s="98">
        <f>W52+W45+W36+W33</f>
        <v>134.424087843</v>
      </c>
      <c r="X53" s="3"/>
    </row>
    <row r="54" spans="1:29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9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9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9" s="3" customFormat="1" x14ac:dyDescent="0.25"/>
    <row r="58" spans="1:29" s="3" customFormat="1" x14ac:dyDescent="0.25"/>
    <row r="59" spans="1:29" s="3" customFormat="1" x14ac:dyDescent="0.25"/>
    <row r="60" spans="1:29" s="3" customFormat="1" x14ac:dyDescent="0.25"/>
    <row r="61" spans="1:29" s="3" customFormat="1" x14ac:dyDescent="0.25"/>
    <row r="62" spans="1:29" s="3" customFormat="1" x14ac:dyDescent="0.25"/>
    <row r="63" spans="1:29" s="3" customFormat="1" x14ac:dyDescent="0.25"/>
    <row r="64" spans="1:29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3">
    <tabColor rgb="FF0070C0"/>
  </sheetPr>
  <dimension ref="A1:AE834"/>
  <sheetViews>
    <sheetView topLeftCell="C79" zoomScale="70" zoomScaleNormal="70" workbookViewId="0">
      <selection activeCell="M93" sqref="M93"/>
    </sheetView>
  </sheetViews>
  <sheetFormatPr baseColWidth="10" defaultRowHeight="15" x14ac:dyDescent="0.25"/>
  <cols>
    <col min="1" max="2" width="11.42578125" style="3"/>
    <col min="3" max="3" width="37.28515625" customWidth="1"/>
    <col min="4" max="4" width="25.2851562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2" width="11.42578125" customWidth="1"/>
    <col min="14" max="14" width="24.85546875" style="3" customWidth="1"/>
    <col min="20" max="31" width="11.42578125" style="3"/>
  </cols>
  <sheetData>
    <row r="1" spans="1:20" ht="28.5" x14ac:dyDescent="0.45">
      <c r="A1" s="171" t="s">
        <v>98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</row>
    <row r="2" spans="1:2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</row>
    <row r="3" spans="1:20" ht="23.25" x14ac:dyDescent="0.35">
      <c r="A3" s="1" t="s">
        <v>82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41"/>
      <c r="S3" s="3"/>
    </row>
    <row r="4" spans="1:20" ht="23.25" x14ac:dyDescent="0.35">
      <c r="A4" s="161" t="str">
        <f>Résultats!B1</f>
        <v>SNBC3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41"/>
      <c r="S4" s="3"/>
    </row>
    <row r="5" spans="1:2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41"/>
      <c r="S5" s="3"/>
    </row>
    <row r="6" spans="1:20" ht="18.75" x14ac:dyDescent="0.3">
      <c r="B6" s="42"/>
      <c r="C6" s="42"/>
      <c r="D6" s="42"/>
      <c r="E6" s="42"/>
      <c r="F6" s="42"/>
      <c r="G6" s="42"/>
      <c r="H6" s="42"/>
      <c r="I6" s="42"/>
      <c r="J6" s="3"/>
      <c r="K6" s="3"/>
      <c r="M6" s="3"/>
      <c r="O6" s="3"/>
      <c r="P6" s="3"/>
      <c r="Q6" s="3"/>
      <c r="R6" s="41"/>
      <c r="S6" s="41"/>
      <c r="T6" s="42"/>
    </row>
    <row r="7" spans="1:20" ht="18.75" x14ac:dyDescent="0.3">
      <c r="C7" s="41" t="s">
        <v>83</v>
      </c>
      <c r="I7" s="3"/>
      <c r="J7" s="3"/>
      <c r="K7" s="3"/>
      <c r="L7" s="3"/>
      <c r="M7" s="3"/>
      <c r="N7" s="41" t="s">
        <v>84</v>
      </c>
      <c r="O7" s="3"/>
      <c r="P7" s="3"/>
      <c r="Q7" s="3"/>
      <c r="R7" s="3"/>
      <c r="S7" s="3"/>
    </row>
    <row r="8" spans="1:20" ht="23.25" x14ac:dyDescent="0.35">
      <c r="B8" s="46"/>
      <c r="C8" s="42" t="s">
        <v>50</v>
      </c>
      <c r="D8" s="3"/>
      <c r="E8" s="42"/>
      <c r="F8" s="42"/>
      <c r="G8" s="42"/>
      <c r="H8" s="42"/>
      <c r="I8" s="42"/>
      <c r="J8" s="42"/>
      <c r="K8" s="42"/>
      <c r="L8" s="3"/>
      <c r="M8" s="3"/>
      <c r="N8" t="s">
        <v>85</v>
      </c>
    </row>
    <row r="9" spans="1:20" x14ac:dyDescent="0.25">
      <c r="B9" s="42"/>
      <c r="C9" s="3"/>
      <c r="D9" s="3"/>
      <c r="E9" s="3"/>
      <c r="F9" s="3"/>
      <c r="G9" s="3"/>
      <c r="H9" s="42"/>
      <c r="I9" s="42"/>
      <c r="J9" s="42"/>
      <c r="K9" s="42"/>
      <c r="L9" s="3"/>
      <c r="M9" s="3"/>
      <c r="O9" s="3"/>
      <c r="P9" s="3"/>
      <c r="Q9" s="3"/>
      <c r="R9" s="3"/>
      <c r="S9" s="3"/>
    </row>
    <row r="10" spans="1:20" ht="31.5" x14ac:dyDescent="0.35">
      <c r="B10" s="42"/>
      <c r="C10" s="145">
        <v>2015</v>
      </c>
      <c r="D10" s="146"/>
      <c r="E10" s="146"/>
      <c r="F10" s="146"/>
      <c r="G10" s="146"/>
      <c r="H10" s="76" t="s">
        <v>36</v>
      </c>
      <c r="I10" s="76" t="s">
        <v>49</v>
      </c>
      <c r="J10" s="76" t="s">
        <v>38</v>
      </c>
      <c r="K10" s="76" t="s">
        <v>48</v>
      </c>
      <c r="L10" s="93" t="s">
        <v>1</v>
      </c>
      <c r="M10" s="19"/>
      <c r="N10" s="145">
        <v>2015</v>
      </c>
      <c r="O10" s="141" t="s">
        <v>36</v>
      </c>
      <c r="P10" s="76" t="s">
        <v>49</v>
      </c>
      <c r="Q10" s="76" t="s">
        <v>38</v>
      </c>
      <c r="R10" s="76" t="s">
        <v>48</v>
      </c>
      <c r="S10" s="93" t="s">
        <v>1</v>
      </c>
    </row>
    <row r="11" spans="1:20" x14ac:dyDescent="0.25">
      <c r="C11" s="147" t="s">
        <v>18</v>
      </c>
      <c r="H11" s="8">
        <f>SUM(H12:H13)</f>
        <v>0</v>
      </c>
      <c r="I11" s="8">
        <f>SUM(I12:I13)</f>
        <v>42.93095503</v>
      </c>
      <c r="J11" s="8">
        <f>SUM(J12:J13)</f>
        <v>1.1534432729999999</v>
      </c>
      <c r="K11" s="8">
        <f>SUM(K12:K13)</f>
        <v>0.22973546911260001</v>
      </c>
      <c r="L11" s="96">
        <f>SUM(H11:K11)</f>
        <v>44.314133772112598</v>
      </c>
      <c r="M11" s="75"/>
      <c r="N11" s="150" t="s">
        <v>18</v>
      </c>
      <c r="O11" s="29">
        <f>'[2]Bilan 2015'!$X$46</f>
        <v>0</v>
      </c>
      <c r="P11" s="28">
        <f>SUM('[2]Bilan 2015'!$X$41:$X$43)</f>
        <v>42.74864178907778</v>
      </c>
      <c r="Q11" s="28">
        <f>'[2]Bilan 2015'!$X$13</f>
        <v>0.94471195184866696</v>
      </c>
      <c r="R11" s="28">
        <f>('[2]Bilan 2015'!$X$22+'[2]Bilan 2015'!$X$30+SUM('[2]Bilan 2015'!$X$36:$X$40)+SUM('[2]Bilan 2015'!$X$44:$X$45)+'[2]Bilan 2015'!$X$47)</f>
        <v>7.2729058819149789E-2</v>
      </c>
      <c r="S11" s="142">
        <f>SUM(O11:R11)</f>
        <v>43.766082799745597</v>
      </c>
    </row>
    <row r="12" spans="1:20" x14ac:dyDescent="0.25">
      <c r="C12" s="148" t="s">
        <v>19</v>
      </c>
      <c r="D12" t="s">
        <v>422</v>
      </c>
      <c r="E12" t="s">
        <v>423</v>
      </c>
      <c r="F12" t="s">
        <v>424</v>
      </c>
      <c r="G12" t="s">
        <v>425</v>
      </c>
      <c r="H12" s="16">
        <f>VLOOKUP(D12,Résultats!$B$2:$AX$476,'T energie vecteurs'!F5,FALSE)</f>
        <v>0</v>
      </c>
      <c r="I12" s="16">
        <f>VLOOKUP(E12,Résultats!$B$2:$AX$476,'T energie vecteurs'!F5,FALSE)</f>
        <v>25.519026780000001</v>
      </c>
      <c r="J12" s="16">
        <f>VLOOKUP(F12,Résultats!$B$2:$AX$476,'T energie vecteurs'!F5,FALSE)</f>
        <v>1.5525242999999999E-2</v>
      </c>
      <c r="K12" s="16">
        <f>VLOOKUP(G12,Résultats!$B$2:$AX$476,'T energie vecteurs'!F5,FALSE)</f>
        <v>1.7687812599999999E-5</v>
      </c>
      <c r="L12" s="95">
        <f t="shared" ref="L12:L20" si="0">SUM(H12:K12)</f>
        <v>25.534569710812601</v>
      </c>
      <c r="M12" s="16"/>
      <c r="N12" s="148" t="s">
        <v>19</v>
      </c>
      <c r="O12" s="143"/>
      <c r="P12" s="16"/>
      <c r="Q12" s="34"/>
      <c r="R12" s="16"/>
      <c r="S12" s="95"/>
    </row>
    <row r="13" spans="1:20" x14ac:dyDescent="0.25">
      <c r="C13" s="149" t="s">
        <v>20</v>
      </c>
      <c r="D13" t="s">
        <v>426</v>
      </c>
      <c r="E13" t="s">
        <v>427</v>
      </c>
      <c r="F13" t="s">
        <v>428</v>
      </c>
      <c r="G13" t="s">
        <v>429</v>
      </c>
      <c r="H13" s="16">
        <f>VLOOKUP(D13,Résultats!$B$2:$AX$476,'T energie vecteurs'!F5,FALSE)</f>
        <v>0</v>
      </c>
      <c r="I13" s="16">
        <f>VLOOKUP(E13,Résultats!$B$2:$AX$476,'T energie vecteurs'!F5,FALSE)</f>
        <v>17.411928249999999</v>
      </c>
      <c r="J13" s="16">
        <f>VLOOKUP(F13,Résultats!$B$2:$AX$476,'T energie vecteurs'!F5,FALSE)</f>
        <v>1.13791803</v>
      </c>
      <c r="K13" s="16">
        <f>VLOOKUP(G13,Résultats!$B$2:$AX$476,'T energie vecteurs'!F5,FALSE)</f>
        <v>0.22971778130000001</v>
      </c>
      <c r="L13" s="95">
        <f t="shared" si="0"/>
        <v>18.7795640613</v>
      </c>
      <c r="M13" s="16"/>
      <c r="N13" s="149" t="s">
        <v>20</v>
      </c>
      <c r="O13" s="143"/>
      <c r="P13" s="16"/>
      <c r="Q13" s="34"/>
      <c r="R13" s="16"/>
      <c r="S13" s="95"/>
    </row>
    <row r="14" spans="1:20" x14ac:dyDescent="0.25">
      <c r="C14" s="147" t="s">
        <v>21</v>
      </c>
      <c r="D14" t="s">
        <v>430</v>
      </c>
      <c r="E14" t="s">
        <v>431</v>
      </c>
      <c r="F14" t="s">
        <v>432</v>
      </c>
      <c r="G14" t="s">
        <v>433</v>
      </c>
      <c r="H14" s="8">
        <f>VLOOKUP(D14,Résultats!$B$2:$AX$476,'T energie vecteurs'!F5,FALSE)</f>
        <v>0.29081887270000001</v>
      </c>
      <c r="I14" s="8">
        <f>VLOOKUP(E14,Résultats!$B$2:$AX$476,'T energie vecteurs'!F5,FALSE)</f>
        <v>7.2384739099999997</v>
      </c>
      <c r="J14" s="8">
        <f>VLOOKUP(F14,Résultats!$B$2:$AX$476,'T energie vecteurs'!F5,FALSE)</f>
        <v>13.804724759999999</v>
      </c>
      <c r="K14" s="8">
        <f>VLOOKUP(G14,Résultats!$B$2:$AX$476,'T energie vecteurs'!F5,FALSE)+5</f>
        <v>20.926007569999999</v>
      </c>
      <c r="L14" s="96">
        <f>SUM(H14:K14)</f>
        <v>42.260025112699999</v>
      </c>
      <c r="M14" s="75"/>
      <c r="N14" s="150" t="s">
        <v>21</v>
      </c>
      <c r="O14" s="29">
        <f>'[2]Bilan 2015'!$V$46</f>
        <v>3.6764196608413298E-2</v>
      </c>
      <c r="P14" s="28">
        <f>SUM('[2]Bilan 2015'!$V$41:$V$43)</f>
        <v>6.6752954110546101</v>
      </c>
      <c r="Q14" s="28">
        <f>'[2]Bilan 2015'!$V$13</f>
        <v>13.6203670581426</v>
      </c>
      <c r="R14" s="28">
        <f>('[2]Bilan 2015'!$V$22+'[2]Bilan 2015'!$V$30+SUM('[2]Bilan 2015'!$V$36:$V$40)+SUM('[2]Bilan 2015'!$V$44:$V$45)+'[2]Bilan 2015'!$V$47)</f>
        <v>21.832863706323721</v>
      </c>
      <c r="S14" s="142">
        <f t="shared" ref="S14:S19" si="1">SUM(O14:R14)</f>
        <v>42.165290372129348</v>
      </c>
    </row>
    <row r="15" spans="1:20" x14ac:dyDescent="0.25">
      <c r="C15" s="147" t="s">
        <v>22</v>
      </c>
      <c r="D15" t="s">
        <v>434</v>
      </c>
      <c r="E15" t="s">
        <v>435</v>
      </c>
      <c r="F15" t="s">
        <v>436</v>
      </c>
      <c r="G15" t="s">
        <v>437</v>
      </c>
      <c r="H15" s="8">
        <f>VLOOKUP(D15,Résultats!$B$2:$AX$476,'T energie vecteurs'!F5,FALSE)</f>
        <v>0</v>
      </c>
      <c r="I15" s="8">
        <f>VLOOKUP(E15,Résultats!$B$2:$AX$476,'T energie vecteurs'!F5,FALSE)</f>
        <v>4.1037026699999997</v>
      </c>
      <c r="J15" s="8">
        <f>VLOOKUP(F15,Résultats!$B$2:$AX$476,'T energie vecteurs'!F5,FALSE)</f>
        <v>12.382575490000001</v>
      </c>
      <c r="K15" s="8">
        <f>VLOOKUP(G15,Résultats!$B$2:$AX$476,'T energie vecteurs'!F5,FALSE)</f>
        <v>8.4716820459999997</v>
      </c>
      <c r="L15" s="96">
        <f t="shared" si="0"/>
        <v>24.957960206000003</v>
      </c>
      <c r="M15" s="75"/>
      <c r="N15" s="150" t="s">
        <v>22</v>
      </c>
      <c r="O15" s="29">
        <f>'[2]Bilan 2015'!$W$46</f>
        <v>4.3073392295861899E-2</v>
      </c>
      <c r="P15" s="28">
        <f>SUM('[2]Bilan 2015'!$W$41:$W$43)</f>
        <v>3.01546564464017</v>
      </c>
      <c r="Q15" s="28">
        <f>'[2]Bilan 2015'!$W$13</f>
        <v>12.701365476499801</v>
      </c>
      <c r="R15" s="28">
        <f>('[2]Bilan 2015'!$W$22+'[2]Bilan 2015'!$W$30+SUM('[2]Bilan 2015'!$W$36:$W$40)+SUM('[2]Bilan 2015'!$W$44:$W$45)+'[2]Bilan 2015'!$W$47)</f>
        <v>8.7461122445901349</v>
      </c>
      <c r="S15" s="142">
        <f t="shared" si="1"/>
        <v>24.506016758025964</v>
      </c>
    </row>
    <row r="16" spans="1:20" x14ac:dyDescent="0.25">
      <c r="C16" s="147" t="s">
        <v>23</v>
      </c>
      <c r="H16" s="8">
        <f>SUM(H17:H19)</f>
        <v>5.2575115086999995</v>
      </c>
      <c r="I16" s="8">
        <f>SUM(I17:I19)</f>
        <v>19.498668377000001</v>
      </c>
      <c r="J16" s="8">
        <f>SUM(J17:J19)</f>
        <v>10.57874604</v>
      </c>
      <c r="K16" s="8">
        <f>SUM(K17:K19)</f>
        <v>13.4676711162</v>
      </c>
      <c r="L16" s="96">
        <f>SUM(H16:K16)</f>
        <v>48.8025970419</v>
      </c>
      <c r="M16" s="75"/>
      <c r="N16" s="150" t="s">
        <v>526</v>
      </c>
      <c r="O16" s="29">
        <f>O17+O18</f>
        <v>4.2636280705371687</v>
      </c>
      <c r="P16" s="28">
        <f t="shared" ref="P16:R16" si="2">P17+P18</f>
        <v>14.862019365877874</v>
      </c>
      <c r="Q16" s="28">
        <f t="shared" si="2"/>
        <v>10.069552160228</v>
      </c>
      <c r="R16" s="28">
        <f t="shared" si="2"/>
        <v>13.760101197608725</v>
      </c>
      <c r="S16" s="142">
        <f t="shared" si="1"/>
        <v>42.95530079425177</v>
      </c>
    </row>
    <row r="17" spans="2:20" x14ac:dyDescent="0.25">
      <c r="C17" s="149" t="s">
        <v>24</v>
      </c>
      <c r="D17" t="s">
        <v>438</v>
      </c>
      <c r="E17" t="s">
        <v>439</v>
      </c>
      <c r="F17" t="s">
        <v>440</v>
      </c>
      <c r="G17" t="s">
        <v>441</v>
      </c>
      <c r="H17" s="16">
        <f>VLOOKUP(D17,Résultats!$B$2:$AX$476,'T energie vecteurs'!F5,FALSE)</f>
        <v>4.3030477779999998</v>
      </c>
      <c r="I17" s="16">
        <f>VLOOKUP(E17,Résultats!$B$2:$AX$476,'T energie vecteurs'!F5,FALSE)</f>
        <v>15.40443484</v>
      </c>
      <c r="J17" s="16">
        <f>VLOOKUP(F17,Résultats!$B$2:$AX$476,'T energie vecteurs'!F5,FALSE)</f>
        <v>10.285506440000001</v>
      </c>
      <c r="K17" s="16">
        <f>VLOOKUP(G17,Résultats!$B$2:$AX$476,'T energie vecteurs'!F5,FALSE)</f>
        <v>11.431424489999999</v>
      </c>
      <c r="L17" s="95">
        <f t="shared" si="0"/>
        <v>41.424413547999997</v>
      </c>
      <c r="M17" s="16"/>
      <c r="N17" s="149" t="s">
        <v>527</v>
      </c>
      <c r="O17" s="143">
        <f>'[2]Bilan 2015'!$U$46</f>
        <v>1.0493092649428299</v>
      </c>
      <c r="P17" s="30">
        <f>SUM('[2]Bilan 2015'!$U$41:$U$43)</f>
        <v>2.4090193658778749</v>
      </c>
      <c r="Q17" s="30">
        <f>'[2]Bilan 2015'!$U$13</f>
        <v>10.069552160228</v>
      </c>
      <c r="R17" s="30">
        <f>('[2]Bilan 2015'!$U$22+'[2]Bilan 2015'!$U$30+SUM('[2]Bilan 2015'!$U$36:$U$40)+SUM('[2]Bilan 2015'!$U$44:$U$45)+'[2]Bilan 2015'!$U$47)</f>
        <v>12.658514956283994</v>
      </c>
      <c r="S17" s="95">
        <f t="shared" si="1"/>
        <v>26.1863957473327</v>
      </c>
    </row>
    <row r="18" spans="2:20" x14ac:dyDescent="0.25">
      <c r="C18" s="149" t="s">
        <v>47</v>
      </c>
      <c r="D18" t="s">
        <v>442</v>
      </c>
      <c r="E18" t="s">
        <v>443</v>
      </c>
      <c r="F18" t="s">
        <v>444</v>
      </c>
      <c r="G18" t="s">
        <v>445</v>
      </c>
      <c r="H18" s="16">
        <f>VLOOKUP(D18,Résultats!$B$2:$AX$476,'T energie vecteurs'!F5,FALSE)</f>
        <v>0.95446373070000001</v>
      </c>
      <c r="I18" s="16">
        <f>VLOOKUP(E18,Résultats!$B$2:$AX$476,'T energie vecteurs'!F5,FALSE)</f>
        <v>1.846004934</v>
      </c>
      <c r="J18" s="16">
        <f>VLOOKUP(F18,Résultats!$B$2:$AX$476,'T energie vecteurs'!F5,FALSE)</f>
        <v>0</v>
      </c>
      <c r="K18" s="16">
        <f>VLOOKUP(G18,Résultats!$B$2:$AX$476,'T energie vecteurs'!F5,FALSE)</f>
        <v>1.696717206</v>
      </c>
      <c r="L18" s="95">
        <f t="shared" si="0"/>
        <v>4.4971858707000001</v>
      </c>
      <c r="M18" s="16"/>
      <c r="N18" s="149" t="s">
        <v>47</v>
      </c>
      <c r="O18" s="22">
        <f>'[2]Bilan 2015'!$E$52</f>
        <v>3.2143188055943388</v>
      </c>
      <c r="P18" s="16">
        <f>('[2]Bilan 2015'!$E$54+'[2]Bilan 2015'!$E$56)</f>
        <v>12.452999999999999</v>
      </c>
      <c r="Q18" s="16">
        <v>0</v>
      </c>
      <c r="R18" s="16">
        <f>('[2]Bilan 2015'!$E$53+'[2]Bilan 2015'!$E$55+'[2]Bilan 2015'!$E$57)</f>
        <v>1.1015862413247299</v>
      </c>
      <c r="S18" s="95">
        <f t="shared" si="1"/>
        <v>16.768905046919066</v>
      </c>
    </row>
    <row r="19" spans="2:20" x14ac:dyDescent="0.25">
      <c r="C19" s="149" t="s">
        <v>25</v>
      </c>
      <c r="D19" t="s">
        <v>446</v>
      </c>
      <c r="E19" t="s">
        <v>447</v>
      </c>
      <c r="F19" t="s">
        <v>448</v>
      </c>
      <c r="G19" t="s">
        <v>449</v>
      </c>
      <c r="H19" s="16">
        <f>VLOOKUP(D19,Résultats!$B$2:$AX$476,'T energie vecteurs'!F5,FALSE)</f>
        <v>0</v>
      </c>
      <c r="I19" s="16">
        <f>VLOOKUP(E19,Résultats!$B$2:$AX$476,'T energie vecteurs'!F5,FALSE)</f>
        <v>2.2482286029999998</v>
      </c>
      <c r="J19" s="16">
        <f>VLOOKUP(F19,Résultats!$B$2:$AX$476,'T energie vecteurs'!F5,FALSE)</f>
        <v>0.29323959999999999</v>
      </c>
      <c r="K19" s="16">
        <f>VLOOKUP(G19,Résultats!$B$2:$AX$476,'T energie vecteurs'!F5,FALSE)</f>
        <v>0.33952942019999999</v>
      </c>
      <c r="L19" s="95">
        <f t="shared" si="0"/>
        <v>2.8809976231999999</v>
      </c>
      <c r="M19" s="16"/>
      <c r="N19" s="150" t="s">
        <v>25</v>
      </c>
      <c r="O19" s="29">
        <f>'[2]Bilan 2015'!$T$46</f>
        <v>2.2137192704974398E-3</v>
      </c>
      <c r="P19" s="28">
        <f>SUM('[2]Bilan 2015'!$T$41:$T$43)</f>
        <v>3.4828150320755764</v>
      </c>
      <c r="Q19" s="28">
        <f>'[2]Bilan 2015'!$T$13</f>
        <v>0.74651762682717104</v>
      </c>
      <c r="R19" s="28">
        <f>('[2]Bilan 2015'!$T$22+'[2]Bilan 2015'!$T$30+SUM('[2]Bilan 2015'!$T$36:$T$40)+SUM('[2]Bilan 2015'!$T$44:$T$45)+'[2]Bilan 2015'!$T$47)</f>
        <v>0.25450441725491352</v>
      </c>
      <c r="S19" s="142">
        <f t="shared" si="1"/>
        <v>4.4860507954281585</v>
      </c>
    </row>
    <row r="20" spans="2:20" x14ac:dyDescent="0.25">
      <c r="C20" s="23" t="s">
        <v>26</v>
      </c>
      <c r="D20" s="10"/>
      <c r="E20" s="10"/>
      <c r="F20" s="10"/>
      <c r="G20" s="10"/>
      <c r="H20" s="9">
        <f>SUM(H11,H14:H16)</f>
        <v>5.5483303813999996</v>
      </c>
      <c r="I20" s="9">
        <f>SUM(I11,I14:I16)</f>
        <v>73.771799987000009</v>
      </c>
      <c r="J20" s="9">
        <f>SUM(J11,J14:J16)</f>
        <v>37.919489562999999</v>
      </c>
      <c r="K20" s="9">
        <f>SUM(K11,K14:K16)</f>
        <v>43.0950962013126</v>
      </c>
      <c r="L20" s="98">
        <f t="shared" si="0"/>
        <v>160.33471613271263</v>
      </c>
      <c r="M20" s="79"/>
      <c r="N20" s="151" t="s">
        <v>26</v>
      </c>
      <c r="O20" s="32">
        <f>O11+O14+O15+O16+O19</f>
        <v>4.3456793787119414</v>
      </c>
      <c r="P20" s="31">
        <f>P11+P14+P15+P16+P19</f>
        <v>70.784237242726022</v>
      </c>
      <c r="Q20" s="31">
        <f>Q11+Q14+Q15+Q16+Q19</f>
        <v>38.082514273546238</v>
      </c>
      <c r="R20" s="31">
        <f>R11+R14+R15+R16+R19</f>
        <v>44.666310624596647</v>
      </c>
      <c r="S20" s="144">
        <f>SUM(O20:R20)</f>
        <v>157.87874151958084</v>
      </c>
      <c r="T20" s="45"/>
    </row>
    <row r="21" spans="2:20" s="3" customFormat="1" x14ac:dyDescent="0.25">
      <c r="B21" s="60"/>
      <c r="H21" s="45"/>
      <c r="I21" s="45"/>
      <c r="J21" s="45"/>
      <c r="K21" s="45"/>
      <c r="L21" s="45"/>
      <c r="M21" s="45"/>
      <c r="N21" s="45"/>
      <c r="O21" s="77"/>
      <c r="P21" s="77"/>
      <c r="Q21" s="77"/>
      <c r="R21" s="78"/>
      <c r="S21" s="45"/>
    </row>
    <row r="22" spans="2:20" s="3" customFormat="1" x14ac:dyDescent="0.25">
      <c r="I22" s="45"/>
      <c r="J22" s="45"/>
      <c r="K22" s="45"/>
    </row>
    <row r="23" spans="2:20" ht="31.5" x14ac:dyDescent="0.35">
      <c r="C23" s="145">
        <v>2020</v>
      </c>
      <c r="D23" s="146"/>
      <c r="E23" s="146"/>
      <c r="F23" s="146"/>
      <c r="G23" s="146"/>
      <c r="H23" s="76" t="s">
        <v>36</v>
      </c>
      <c r="I23" s="76" t="s">
        <v>49</v>
      </c>
      <c r="J23" s="76" t="s">
        <v>38</v>
      </c>
      <c r="K23" s="76" t="s">
        <v>48</v>
      </c>
      <c r="L23" s="93" t="s">
        <v>1</v>
      </c>
      <c r="M23" s="19"/>
      <c r="N23" s="145">
        <v>2020</v>
      </c>
      <c r="O23" s="141" t="s">
        <v>36</v>
      </c>
      <c r="P23" s="76" t="s">
        <v>49</v>
      </c>
      <c r="Q23" s="76" t="s">
        <v>38</v>
      </c>
      <c r="R23" s="76" t="s">
        <v>48</v>
      </c>
      <c r="S23" s="93" t="s">
        <v>1</v>
      </c>
      <c r="T23" s="19"/>
    </row>
    <row r="24" spans="2:20" x14ac:dyDescent="0.25">
      <c r="C24" s="147" t="s">
        <v>18</v>
      </c>
      <c r="H24" s="8">
        <f>SUM(H25:H26)</f>
        <v>0</v>
      </c>
      <c r="I24" s="8">
        <f>SUM(I25:I26)</f>
        <v>43.801039410000001</v>
      </c>
      <c r="J24" s="8">
        <f>SUM(J25:J26)</f>
        <v>1.3243745014999999</v>
      </c>
      <c r="K24" s="8">
        <f>SUM(K25:K26)</f>
        <v>0.19107260371569998</v>
      </c>
      <c r="L24" s="96">
        <f t="shared" ref="L24:L33" si="3">SUM(H24:K24)</f>
        <v>45.316486515215708</v>
      </c>
      <c r="M24" s="75"/>
      <c r="N24" s="150" t="s">
        <v>18</v>
      </c>
      <c r="O24" s="29">
        <f>'[2]Bilan 2020'!$X$46/11.63</f>
        <v>0</v>
      </c>
      <c r="P24" s="28">
        <f>SUM('[2]Bilan 2020'!$X$41:$X$43)/11.63</f>
        <v>35.668036461633939</v>
      </c>
      <c r="Q24" s="28">
        <f>'[2]Bilan 2020'!$X$13/11.63</f>
        <v>0.71687008340498715</v>
      </c>
      <c r="R24" s="28">
        <f>('[2]Bilan 2020'!$X$22+'[2]Bilan 2020'!$X$30+SUM('[2]Bilan 2020'!$X$36:$X$40)+SUM('[2]Bilan 2020'!$X$44:$X$45)+'[2]Bilan 2020'!$X$47)/11.63</f>
        <v>0.19326865864144452</v>
      </c>
      <c r="S24" s="142">
        <f>SUM(O24:R24)</f>
        <v>36.578175203680367</v>
      </c>
      <c r="T24" s="75"/>
    </row>
    <row r="25" spans="2:20" x14ac:dyDescent="0.25">
      <c r="C25" s="148" t="s">
        <v>19</v>
      </c>
      <c r="D25" t="s">
        <v>422</v>
      </c>
      <c r="E25" t="s">
        <v>423</v>
      </c>
      <c r="F25" t="s">
        <v>424</v>
      </c>
      <c r="G25" t="s">
        <v>425</v>
      </c>
      <c r="H25" s="16">
        <f>VLOOKUP(D25,Résultats!$B$2:$AX$476,'T energie vecteurs'!I5,FALSE)</f>
        <v>0</v>
      </c>
      <c r="I25" s="16">
        <f>VLOOKUP(E25,Résultats!$B$2:$AX$476,'T energie vecteurs'!I5,FALSE)</f>
        <v>24.403256519999999</v>
      </c>
      <c r="J25" s="16">
        <f>VLOOKUP(F25,Résultats!$B$2:$AX$476,'T energie vecteurs'!I5,FALSE)</f>
        <v>5.6292559499999999E-2</v>
      </c>
      <c r="K25" s="16">
        <f>VLOOKUP(G51,Résultats!$B$2:$AX$476,'T energie vecteurs'!I5,FALSE)</f>
        <v>2.8580615700000001E-5</v>
      </c>
      <c r="L25" s="95">
        <f t="shared" si="3"/>
        <v>24.459577660115702</v>
      </c>
      <c r="M25" s="16"/>
      <c r="N25" s="148" t="s">
        <v>19</v>
      </c>
      <c r="O25" s="143"/>
      <c r="P25" s="16"/>
      <c r="Q25" s="34"/>
      <c r="R25" s="16"/>
      <c r="S25" s="95"/>
      <c r="T25" s="16"/>
    </row>
    <row r="26" spans="2:20" x14ac:dyDescent="0.25">
      <c r="C26" s="149" t="s">
        <v>20</v>
      </c>
      <c r="D26" t="s">
        <v>426</v>
      </c>
      <c r="E26" t="s">
        <v>427</v>
      </c>
      <c r="F26" t="s">
        <v>428</v>
      </c>
      <c r="G26" t="s">
        <v>429</v>
      </c>
      <c r="H26" s="16">
        <f>VLOOKUP(D26,Résultats!$B$2:$AX$476,'T energie vecteurs'!I5,FALSE)</f>
        <v>0</v>
      </c>
      <c r="I26" s="16">
        <f>VLOOKUP(E26,Résultats!$B$2:$AX$476,'T energie vecteurs'!I5,FALSE)</f>
        <v>19.397782889999998</v>
      </c>
      <c r="J26" s="16">
        <f>VLOOKUP(F26,Résultats!$B$2:$AX$476,'T energie vecteurs'!I5,FALSE)</f>
        <v>1.268081942</v>
      </c>
      <c r="K26" s="16">
        <f>VLOOKUP(G26,Résultats!$B$2:$AX$476,'T energie vecteurs'!I5,FALSE)</f>
        <v>0.19104402309999999</v>
      </c>
      <c r="L26" s="95">
        <f t="shared" si="3"/>
        <v>20.856908855099999</v>
      </c>
      <c r="M26" s="16"/>
      <c r="N26" s="149" t="s">
        <v>20</v>
      </c>
      <c r="O26" s="143"/>
      <c r="P26" s="16"/>
      <c r="Q26" s="34"/>
      <c r="R26" s="16"/>
      <c r="S26" s="95"/>
      <c r="T26" s="16"/>
    </row>
    <row r="27" spans="2:20" x14ac:dyDescent="0.25">
      <c r="C27" s="147" t="s">
        <v>21</v>
      </c>
      <c r="D27" t="s">
        <v>430</v>
      </c>
      <c r="E27" t="s">
        <v>431</v>
      </c>
      <c r="F27" t="s">
        <v>432</v>
      </c>
      <c r="G27" t="s">
        <v>433</v>
      </c>
      <c r="H27" s="8">
        <f>VLOOKUP(D27,Résultats!$B$2:$AX$476,'T energie vecteurs'!I5,FALSE)</f>
        <v>0.26094313460000002</v>
      </c>
      <c r="I27" s="8">
        <f>VLOOKUP(E27,Résultats!$B$2:$AX$476,'T energie vecteurs'!I5,FALSE)</f>
        <v>6.8810472349999996</v>
      </c>
      <c r="J27" s="8">
        <f>VLOOKUP(F27,Résultats!$B$2:$AX$476,'T energie vecteurs'!I5,FALSE)</f>
        <v>13.83974652</v>
      </c>
      <c r="K27" s="8">
        <f>VLOOKUP(G27,Résultats!$B$2:$AX$476,'T energie vecteurs'!I5,FALSE)+6</f>
        <v>20.020011709999999</v>
      </c>
      <c r="L27" s="96">
        <f t="shared" si="3"/>
        <v>41.001748599599999</v>
      </c>
      <c r="M27" s="75"/>
      <c r="N27" s="150" t="s">
        <v>21</v>
      </c>
      <c r="O27" s="29">
        <f>'[2]Bilan 2020'!$V$46/11.63</f>
        <v>2.0700734999999998E-2</v>
      </c>
      <c r="P27" s="28">
        <f>SUM('[2]Bilan 2020'!$V$41:$V$43)/11.63</f>
        <v>4.2874727518867157</v>
      </c>
      <c r="Q27" s="28">
        <f>'[2]Bilan 2020'!$V$13/11.63</f>
        <v>13.618731599337918</v>
      </c>
      <c r="R27" s="28">
        <f>('[2]Bilan 2020'!$V$22+'[2]Bilan 2020'!$V$30+SUM('[2]Bilan 2020'!$V$36:$V$40)+SUM('[2]Bilan 2020'!$V$44:$V$45)+'[2]Bilan 2020'!$V$47)/11.63</f>
        <v>20.408410382607048</v>
      </c>
      <c r="S27" s="142">
        <f t="shared" ref="S27:S33" si="4">SUM(O27:R27)</f>
        <v>38.335315468831681</v>
      </c>
      <c r="T27" s="75"/>
    </row>
    <row r="28" spans="2:20" x14ac:dyDescent="0.25">
      <c r="C28" s="147" t="s">
        <v>22</v>
      </c>
      <c r="D28" t="s">
        <v>434</v>
      </c>
      <c r="E28" t="s">
        <v>435</v>
      </c>
      <c r="F28" t="s">
        <v>436</v>
      </c>
      <c r="G28" t="s">
        <v>437</v>
      </c>
      <c r="H28" s="8">
        <f>VLOOKUP(D28,Résultats!$B$2:$AX$476,'T energie vecteurs'!I5,FALSE)</f>
        <v>0</v>
      </c>
      <c r="I28" s="8">
        <f>VLOOKUP(E28,Résultats!$B$2:$AX$476,'T energie vecteurs'!I5,FALSE)</f>
        <v>3.2045853019999999</v>
      </c>
      <c r="J28" s="8">
        <f>VLOOKUP(F28,Résultats!$B$2:$AX$476,'T energie vecteurs'!I5,FALSE)</f>
        <v>11.64749812</v>
      </c>
      <c r="K28" s="8">
        <f>VLOOKUP(G28,Résultats!$B$2:$AX$476,'T energie vecteurs'!I5,FALSE)</f>
        <v>7.0628684670000004</v>
      </c>
      <c r="L28" s="96">
        <f t="shared" si="3"/>
        <v>21.914951889000001</v>
      </c>
      <c r="M28" s="75"/>
      <c r="N28" s="150" t="s">
        <v>22</v>
      </c>
      <c r="O28" s="29">
        <f>('[2]Bilan 2020'!$W$46)/11.63</f>
        <v>3.0546421000000001E-2</v>
      </c>
      <c r="P28" s="28">
        <f>SUM('[2]Bilan 2020'!$W$41:$W$43)/11.63</f>
        <v>2.7068355531694666</v>
      </c>
      <c r="Q28" s="28">
        <f>('[2]Bilan 2020'!$W$13)/11.63</f>
        <v>10.724850576412381</v>
      </c>
      <c r="R28" s="28">
        <f>('[2]Bilan 2020'!$W$22+'[2]Bilan 2020'!$W$30+SUM('[2]Bilan 2020'!$W$36:$W$40)+SUM('[2]Bilan 2020'!$W$44:$W$45)+'[2]Bilan 2020'!$W$47)/11.63</f>
        <v>7.1906336380053082</v>
      </c>
      <c r="S28" s="142">
        <f t="shared" si="4"/>
        <v>20.652866188587154</v>
      </c>
      <c r="T28" s="75"/>
    </row>
    <row r="29" spans="2:20" x14ac:dyDescent="0.25">
      <c r="C29" s="147" t="s">
        <v>23</v>
      </c>
      <c r="H29" s="8">
        <f>SUM(H30:H32)</f>
        <v>3.1266486599999999</v>
      </c>
      <c r="I29" s="8">
        <f>SUM(I30:I32)</f>
        <v>17.182294571</v>
      </c>
      <c r="J29" s="8">
        <f>SUM(J30:J32)</f>
        <v>9.6270429521000001</v>
      </c>
      <c r="K29" s="8">
        <f>SUM(K30:K32)</f>
        <v>14.632191714499999</v>
      </c>
      <c r="L29" s="96">
        <f t="shared" si="3"/>
        <v>44.568177897599995</v>
      </c>
      <c r="M29" s="75"/>
      <c r="N29" s="150" t="s">
        <v>526</v>
      </c>
      <c r="O29" s="29">
        <f>O30+O31</f>
        <v>3.1626378182920636</v>
      </c>
      <c r="P29" s="28">
        <f t="shared" ref="P29:R29" si="5">P30+P31</f>
        <v>13.919973516612528</v>
      </c>
      <c r="Q29" s="28">
        <f t="shared" si="5"/>
        <v>9.0413234941421319</v>
      </c>
      <c r="R29" s="28">
        <f t="shared" si="5"/>
        <v>14.312071337572707</v>
      </c>
      <c r="S29" s="142">
        <f t="shared" si="4"/>
        <v>40.436006166619435</v>
      </c>
      <c r="T29" s="75"/>
    </row>
    <row r="30" spans="2:20" x14ac:dyDescent="0.25">
      <c r="C30" s="149" t="s">
        <v>24</v>
      </c>
      <c r="D30" t="s">
        <v>438</v>
      </c>
      <c r="E30" t="s">
        <v>439</v>
      </c>
      <c r="F30" t="s">
        <v>440</v>
      </c>
      <c r="G30" t="s">
        <v>441</v>
      </c>
      <c r="H30" s="16">
        <f>VLOOKUP(D30,Résultats!$B$2:$AX$476,'T energie vecteurs'!I5,FALSE)</f>
        <v>2.220788427</v>
      </c>
      <c r="I30" s="16">
        <f>VLOOKUP(E30,Résultats!$B$2:$AX$476,'T energie vecteurs'!I5,FALSE)</f>
        <v>12.675619449999999</v>
      </c>
      <c r="J30" s="16">
        <f>VLOOKUP(F30,Résultats!$B$2:$AX$476,'T energie vecteurs'!I5,FALSE)</f>
        <v>9.3353768840000004</v>
      </c>
      <c r="K30" s="16">
        <f>VLOOKUP(G30,Résultats!$B$2:$AX$476,'T energie vecteurs'!I5,FALSE)</f>
        <v>12.295178269999999</v>
      </c>
      <c r="L30" s="95">
        <f t="shared" si="3"/>
        <v>36.526963031000001</v>
      </c>
      <c r="M30" s="16"/>
      <c r="N30" s="149" t="s">
        <v>527</v>
      </c>
      <c r="O30" s="143">
        <f>'[2]Bilan 2020'!$U$46/11.63</f>
        <v>0.77267988499999996</v>
      </c>
      <c r="P30" s="30">
        <f>SUM('[2]Bilan 2020'!$U$41:$U$43)/11.63</f>
        <v>2.7003587770125286</v>
      </c>
      <c r="Q30" s="30">
        <f>'[2]Bilan 2020'!$U$13/11.63</f>
        <v>9.0413234941421319</v>
      </c>
      <c r="R30" s="30">
        <f>('[2]Bilan 2020'!$U$22+'[2]Bilan 2020'!$U$30+SUM('[2]Bilan 2020'!$U$36:$U$40)+SUM('[2]Bilan 2020'!$U$44:$U$45)+'[2]Bilan 2020'!$U$47)/11.63</f>
        <v>13.277854957521116</v>
      </c>
      <c r="S30" s="95">
        <f t="shared" si="4"/>
        <v>25.792217113675775</v>
      </c>
      <c r="T30" s="16"/>
    </row>
    <row r="31" spans="2:20" x14ac:dyDescent="0.25">
      <c r="C31" s="149" t="s">
        <v>47</v>
      </c>
      <c r="D31" t="s">
        <v>442</v>
      </c>
      <c r="E31" t="s">
        <v>443</v>
      </c>
      <c r="F31" t="s">
        <v>444</v>
      </c>
      <c r="G31" t="s">
        <v>445</v>
      </c>
      <c r="H31" s="16">
        <f>VLOOKUP(D31,Résultats!$B$2:$AX$476,'T energie vecteurs'!I5,FALSE)</f>
        <v>0.90586023299999996</v>
      </c>
      <c r="I31" s="16">
        <f>VLOOKUP(E31,Résultats!$B$2:$AX$476,'T energie vecteurs'!I5,FALSE)</f>
        <v>1.960923475</v>
      </c>
      <c r="J31" s="16">
        <f>VLOOKUP(F31,Résultats!$B$2:$AX$476,'T energie vecteurs'!I5,FALSE)</f>
        <v>0</v>
      </c>
      <c r="K31" s="16">
        <f>VLOOKUP(G31,Résultats!$B$2:$AX$476,'T energie vecteurs'!I5,FALSE)</f>
        <v>2.019670149</v>
      </c>
      <c r="L31" s="95">
        <f t="shared" si="3"/>
        <v>4.8864538569999993</v>
      </c>
      <c r="M31" s="16"/>
      <c r="N31" s="149" t="s">
        <v>47</v>
      </c>
      <c r="O31" s="22">
        <f>'[2]Bilan 2020'!$E$52/11.63</f>
        <v>2.3899579332920635</v>
      </c>
      <c r="P31" s="16">
        <f>('[2]Bilan 2020'!$E$54+'[2]Bilan 2020'!$E$56)/11.63</f>
        <v>11.219614739599999</v>
      </c>
      <c r="Q31" s="16">
        <v>0</v>
      </c>
      <c r="R31" s="16">
        <f>('[2]Bilan 2020'!$E$53+'[2]Bilan 2020'!$E$55+'[2]Bilan 2020'!$E$57)/11.63</f>
        <v>1.0342163800515907</v>
      </c>
      <c r="S31" s="95">
        <f t="shared" si="4"/>
        <v>14.643789052943653</v>
      </c>
      <c r="T31" s="16"/>
    </row>
    <row r="32" spans="2:20" x14ac:dyDescent="0.25">
      <c r="C32" s="149" t="s">
        <v>25</v>
      </c>
      <c r="D32" t="s">
        <v>446</v>
      </c>
      <c r="E32" t="s">
        <v>447</v>
      </c>
      <c r="F32" t="s">
        <v>448</v>
      </c>
      <c r="G32" t="s">
        <v>449</v>
      </c>
      <c r="H32" s="16">
        <f>VLOOKUP(D32,Résultats!$B$2:$AX$476,'T energie vecteurs'!I5,FALSE)</f>
        <v>0</v>
      </c>
      <c r="I32" s="16">
        <f>VLOOKUP(E32,Résultats!$B$2:$AX$476,'T energie vecteurs'!I5,FALSE)</f>
        <v>2.5457516459999998</v>
      </c>
      <c r="J32" s="16">
        <f>VLOOKUP(F32,Résultats!$B$2:$AX$476,'T energie vecteurs'!I5,FALSE)</f>
        <v>0.29166606810000001</v>
      </c>
      <c r="K32" s="16">
        <f>VLOOKUP(G32,Résultats!$B$2:$AX$476,'T energie vecteurs'!I5,FALSE)</f>
        <v>0.31734329550000001</v>
      </c>
      <c r="L32" s="95">
        <f t="shared" si="3"/>
        <v>3.1547610096000001</v>
      </c>
      <c r="M32" s="16"/>
      <c r="N32" s="150" t="s">
        <v>25</v>
      </c>
      <c r="O32" s="29">
        <f>'[2]Bilan 2020'!$T$46/11.63</f>
        <v>1.3217009999999998E-3</v>
      </c>
      <c r="P32" s="28">
        <f>SUM('[2]Bilan 2020'!$T$41:$T$43)/11.63</f>
        <v>3.3486884684627563</v>
      </c>
      <c r="Q32" s="28">
        <f>'[2]Bilan 2020'!$T$13/11.63</f>
        <v>0.69143728159498707</v>
      </c>
      <c r="R32" s="28">
        <f>('[2]Bilan 2020'!$T$22+'[2]Bilan 2020'!$T$30+SUM('[2]Bilan 2020'!$T$36:$T$40)+SUM('[2]Bilan 2020'!$T$44:$T$45)+'[2]Bilan 2020'!$T$47)/11.63</f>
        <v>0.41959097162510717</v>
      </c>
      <c r="S32" s="142">
        <f t="shared" si="4"/>
        <v>4.4610384226828508</v>
      </c>
      <c r="T32" s="16"/>
    </row>
    <row r="33" spans="3:20" x14ac:dyDescent="0.25">
      <c r="C33" s="23" t="s">
        <v>26</v>
      </c>
      <c r="D33" s="10"/>
      <c r="E33" s="10"/>
      <c r="F33" s="10"/>
      <c r="G33" s="10"/>
      <c r="H33" s="9">
        <f>SUM(H24,H27:H29)</f>
        <v>3.3875917946</v>
      </c>
      <c r="I33" s="9">
        <f>SUM(I24,I27:I29)</f>
        <v>71.068966517999996</v>
      </c>
      <c r="J33" s="9">
        <f>SUM(J24,J27:J29)</f>
        <v>36.438662093600001</v>
      </c>
      <c r="K33" s="9">
        <f>SUM(K24,K27:K29)</f>
        <v>41.906144495215699</v>
      </c>
      <c r="L33" s="98">
        <f t="shared" si="3"/>
        <v>152.8013649014157</v>
      </c>
      <c r="M33" s="79"/>
      <c r="N33" s="151" t="s">
        <v>26</v>
      </c>
      <c r="O33" s="32">
        <f>O24+O27+O28+O29+O32</f>
        <v>3.2152066752920638</v>
      </c>
      <c r="P33" s="31">
        <f>P24+P27+P28+P29+P32</f>
        <v>59.931006751765409</v>
      </c>
      <c r="Q33" s="31">
        <f>Q24+Q27+Q28+Q29+Q32</f>
        <v>34.793213034892403</v>
      </c>
      <c r="R33" s="31">
        <f>R24+R27+R28+R29+R32</f>
        <v>42.523974988451613</v>
      </c>
      <c r="S33" s="144">
        <f t="shared" si="4"/>
        <v>140.46340145040148</v>
      </c>
      <c r="T33" s="79"/>
    </row>
    <row r="34" spans="3:20" s="3" customFormat="1" x14ac:dyDescent="0.25">
      <c r="H34" s="45"/>
      <c r="I34" s="45"/>
      <c r="J34" s="45"/>
      <c r="K34" s="45"/>
      <c r="L34" s="45"/>
      <c r="M34" s="45"/>
      <c r="N34" s="45"/>
      <c r="O34" s="77"/>
      <c r="P34" s="77"/>
      <c r="Q34" s="77"/>
      <c r="R34" s="78"/>
      <c r="S34" s="45"/>
      <c r="T34" s="45"/>
    </row>
    <row r="35" spans="3:20" s="3" customFormat="1" x14ac:dyDescent="0.25"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</row>
    <row r="36" spans="3:20" ht="31.5" x14ac:dyDescent="0.35">
      <c r="C36" s="145">
        <v>2025</v>
      </c>
      <c r="D36" s="146"/>
      <c r="E36" s="146"/>
      <c r="F36" s="146"/>
      <c r="G36" s="146"/>
      <c r="H36" s="76" t="s">
        <v>36</v>
      </c>
      <c r="I36" s="76" t="s">
        <v>49</v>
      </c>
      <c r="J36" s="76" t="s">
        <v>38</v>
      </c>
      <c r="K36" s="76" t="s">
        <v>48</v>
      </c>
      <c r="L36" s="93" t="s">
        <v>1</v>
      </c>
      <c r="M36" s="19"/>
      <c r="N36" s="145">
        <v>2025</v>
      </c>
      <c r="O36" s="141" t="s">
        <v>36</v>
      </c>
      <c r="P36" s="76" t="s">
        <v>49</v>
      </c>
      <c r="Q36" s="76" t="s">
        <v>38</v>
      </c>
      <c r="R36" s="76" t="s">
        <v>48</v>
      </c>
      <c r="S36" s="93" t="s">
        <v>1</v>
      </c>
      <c r="T36" s="19"/>
    </row>
    <row r="37" spans="3:20" x14ac:dyDescent="0.25">
      <c r="C37" s="147" t="s">
        <v>18</v>
      </c>
      <c r="H37" s="8">
        <f>SUM(H38:H39)</f>
        <v>0</v>
      </c>
      <c r="I37" s="8">
        <f>SUM(I38:I39)</f>
        <v>42.210087490000006</v>
      </c>
      <c r="J37" s="8">
        <f>SUM(J38:J39)</f>
        <v>1.6705478481</v>
      </c>
      <c r="K37" s="8">
        <f>SUM(K38:K39)</f>
        <v>0.1942180928517</v>
      </c>
      <c r="L37" s="96">
        <f t="shared" ref="L37:L46" si="6">SUM(H37:K37)</f>
        <v>44.074853430951705</v>
      </c>
      <c r="M37" s="75"/>
      <c r="N37" s="150" t="s">
        <v>18</v>
      </c>
      <c r="O37" s="29">
        <f>'[2]Bilan 2025 AMS'!$X$46/11.63</f>
        <v>0</v>
      </c>
      <c r="P37" s="28">
        <f>SUM('[2]Bilan 2025 AMS'!$X$41:$X$43)/11.63</f>
        <v>37.105282845572361</v>
      </c>
      <c r="Q37" s="28">
        <f>'[2]Bilan 2025 AMS'!$X$13/11.63</f>
        <v>1.3451481766776558</v>
      </c>
      <c r="R37" s="28">
        <f>('[2]Bilan 2025 AMS'!$X$22+'[2]Bilan 2025 AMS'!$X$30+SUM('[2]Bilan 2025 AMS'!$X$36:$X$40)+SUM('[2]Bilan 2025 AMS'!$X$44:$X$45)+'[2]Bilan 2025 AMS'!$X$47)/11.63</f>
        <v>0.34443214560159024</v>
      </c>
      <c r="S37" s="142">
        <f>SUM(O37:R37)</f>
        <v>38.794863167851602</v>
      </c>
      <c r="T37" s="75"/>
    </row>
    <row r="38" spans="3:20" x14ac:dyDescent="0.25">
      <c r="C38" s="148" t="s">
        <v>19</v>
      </c>
      <c r="D38" t="s">
        <v>422</v>
      </c>
      <c r="E38" t="s">
        <v>423</v>
      </c>
      <c r="F38" t="s">
        <v>424</v>
      </c>
      <c r="G38" t="s">
        <v>425</v>
      </c>
      <c r="H38" s="16">
        <f>VLOOKUP(D38,Résultats!$B$2:$AX$476,'T energie vecteurs'!N5,FALSE)</f>
        <v>0</v>
      </c>
      <c r="I38" s="16">
        <f>VLOOKUP(E38,Résultats!$B$2:$AX$476,'T energie vecteurs'!N5,FALSE)</f>
        <v>22.668223520000002</v>
      </c>
      <c r="J38" s="16">
        <f>VLOOKUP(F38,Résultats!$B$2:$AX$476,'T energie vecteurs'!N5,FALSE)</f>
        <v>0.32243859009999998</v>
      </c>
      <c r="K38" s="16">
        <f>VLOOKUP(G51,Résultats!$B$2:$AX$476,'T energie vecteurs'!N5,FALSE)</f>
        <v>4.2808451700000002E-5</v>
      </c>
      <c r="L38" s="95">
        <f t="shared" si="6"/>
        <v>22.9907049185517</v>
      </c>
      <c r="M38" s="16"/>
      <c r="N38" s="148" t="s">
        <v>19</v>
      </c>
      <c r="O38" s="143"/>
      <c r="P38" s="16"/>
      <c r="Q38" s="34"/>
      <c r="R38" s="16"/>
      <c r="S38" s="95"/>
      <c r="T38" s="16"/>
    </row>
    <row r="39" spans="3:20" x14ac:dyDescent="0.25">
      <c r="C39" s="149" t="s">
        <v>20</v>
      </c>
      <c r="D39" t="s">
        <v>426</v>
      </c>
      <c r="E39" t="s">
        <v>427</v>
      </c>
      <c r="F39" t="s">
        <v>428</v>
      </c>
      <c r="G39" t="s">
        <v>429</v>
      </c>
      <c r="H39" s="16">
        <f>VLOOKUP(D39,Résultats!$B$2:$AX$476,'T energie vecteurs'!N5,FALSE)</f>
        <v>0</v>
      </c>
      <c r="I39" s="16">
        <f>VLOOKUP(E39,Résultats!$B$2:$AX$476,'T energie vecteurs'!N5,FALSE)</f>
        <v>19.541863970000001</v>
      </c>
      <c r="J39" s="16">
        <f>VLOOKUP(F39,Résultats!$B$2:$AX$476,'T energie vecteurs'!N5,FALSE)</f>
        <v>1.348109258</v>
      </c>
      <c r="K39" s="16">
        <f>VLOOKUP(G39,Résultats!$B$2:$AX$476,'T energie vecteurs'!N5,FALSE)</f>
        <v>0.19417528440000001</v>
      </c>
      <c r="L39" s="95">
        <f t="shared" si="6"/>
        <v>21.084148512400002</v>
      </c>
      <c r="M39" s="16"/>
      <c r="N39" s="149" t="s">
        <v>20</v>
      </c>
      <c r="O39" s="143"/>
      <c r="P39" s="16"/>
      <c r="Q39" s="34"/>
      <c r="R39" s="16"/>
      <c r="S39" s="95"/>
      <c r="T39" s="16"/>
    </row>
    <row r="40" spans="3:20" x14ac:dyDescent="0.25">
      <c r="C40" s="147" t="s">
        <v>21</v>
      </c>
      <c r="D40" t="s">
        <v>430</v>
      </c>
      <c r="E40" t="s">
        <v>431</v>
      </c>
      <c r="F40" t="s">
        <v>432</v>
      </c>
      <c r="G40" t="s">
        <v>433</v>
      </c>
      <c r="H40" s="8">
        <f>VLOOKUP(D40,Résultats!$B$2:$AX$476,'T energie vecteurs'!N5,FALSE)</f>
        <v>0.22316579889999999</v>
      </c>
      <c r="I40" s="8">
        <f>VLOOKUP(E40,Résultats!$B$2:$AX$476,'T energie vecteurs'!N5,FALSE)</f>
        <v>6.0137271439999997</v>
      </c>
      <c r="J40" s="8">
        <f>VLOOKUP(F40,Résultats!$B$2:$AX$476,'T energie vecteurs'!N5,FALSE)</f>
        <v>14.12549426</v>
      </c>
      <c r="K40" s="8">
        <f>VLOOKUP(G40,Résultats!$B$2:$AX$476,'T energie vecteurs'!N5,FALSE)+8</f>
        <v>20.37320325</v>
      </c>
      <c r="L40" s="96">
        <f t="shared" si="6"/>
        <v>40.735590452899999</v>
      </c>
      <c r="M40" s="75"/>
      <c r="N40" s="150" t="s">
        <v>21</v>
      </c>
      <c r="O40" s="29">
        <f>'[2]Bilan 2025 AMS'!$V$46/11.63</f>
        <v>0</v>
      </c>
      <c r="P40" s="28">
        <f>SUM('[2]Bilan 2025 AMS'!$V$41:$V$43)/11.63</f>
        <v>1.0424847606361933</v>
      </c>
      <c r="Q40" s="28">
        <f>'[2]Bilan 2025 AMS'!$V$13/11.63</f>
        <v>14.364017508141549</v>
      </c>
      <c r="R40" s="28">
        <f>('[2]Bilan 2025 AMS'!$V$22+'[2]Bilan 2025 AMS'!$V$30+SUM('[2]Bilan 2025 AMS'!$V$36:$V$40)+SUM('[2]Bilan 2025 AMS'!$V$44:$V$45)+'[2]Bilan 2025 AMS'!$V$47)/11.63</f>
        <v>21.503452954683851</v>
      </c>
      <c r="S40" s="142">
        <f t="shared" ref="S40:S46" si="7">SUM(O40:R40)</f>
        <v>36.909955223461594</v>
      </c>
      <c r="T40" s="75"/>
    </row>
    <row r="41" spans="3:20" x14ac:dyDescent="0.25">
      <c r="C41" s="147" t="s">
        <v>22</v>
      </c>
      <c r="D41" t="s">
        <v>434</v>
      </c>
      <c r="E41" t="s">
        <v>435</v>
      </c>
      <c r="F41" t="s">
        <v>436</v>
      </c>
      <c r="G41" t="s">
        <v>437</v>
      </c>
      <c r="H41" s="8">
        <f>VLOOKUP(D41,Résultats!$B$2:$AX$476,'T energie vecteurs'!N5,FALSE)</f>
        <v>0</v>
      </c>
      <c r="I41" s="8">
        <f>VLOOKUP(E41,Résultats!$B$2:$AX$476,'T energie vecteurs'!N5,FALSE)</f>
        <v>2.1905590039999998</v>
      </c>
      <c r="J41" s="8">
        <f>VLOOKUP(F41,Résultats!$B$2:$AX$476,'T energie vecteurs'!N5,FALSE)</f>
        <v>10.504526090000001</v>
      </c>
      <c r="K41" s="8">
        <f>VLOOKUP(G41,Résultats!$B$2:$AX$476,'T energie vecteurs'!N5,FALSE)</f>
        <v>6.8352656520000004</v>
      </c>
      <c r="L41" s="96">
        <f t="shared" si="6"/>
        <v>19.530350746</v>
      </c>
      <c r="M41" s="75"/>
      <c r="N41" s="150" t="s">
        <v>22</v>
      </c>
      <c r="O41" s="29">
        <f>('[2]Bilan 2025 AMS'!$W$46)/11.63</f>
        <v>0</v>
      </c>
      <c r="P41" s="28">
        <f>SUM('[2]Bilan 2025 AMS'!$W$41:$W$43)/11.63</f>
        <v>1.4846797587160487</v>
      </c>
      <c r="Q41" s="28">
        <f>('[2]Bilan 2025 AMS'!$W$13)/11.63</f>
        <v>9.9079235507182997</v>
      </c>
      <c r="R41" s="28">
        <f>('[2]Bilan 2025 AMS'!$W$22+'[2]Bilan 2025 AMS'!$W$30+SUM('[2]Bilan 2025 AMS'!$W$36:$W$40)+SUM('[2]Bilan 2025 AMS'!$W$44:$W$45)+'[2]Bilan 2025 AMS'!$W$47)/11.63</f>
        <v>6.4402225368769326</v>
      </c>
      <c r="S41" s="142">
        <f t="shared" si="7"/>
        <v>17.83282584631128</v>
      </c>
      <c r="T41" s="75"/>
    </row>
    <row r="42" spans="3:20" x14ac:dyDescent="0.25">
      <c r="C42" s="147" t="s">
        <v>23</v>
      </c>
      <c r="H42" s="8">
        <f>SUM(H43:H45)</f>
        <v>3.1616426961999999</v>
      </c>
      <c r="I42" s="8">
        <f>SUM(I43:I45)</f>
        <v>17.247020952</v>
      </c>
      <c r="J42" s="8">
        <f>SUM(J43:J45)</f>
        <v>9.9183726251</v>
      </c>
      <c r="K42" s="8">
        <f>SUM(K43:K45)</f>
        <v>13.889077796700001</v>
      </c>
      <c r="L42" s="96">
        <f t="shared" si="6"/>
        <v>44.216114070000003</v>
      </c>
      <c r="M42" s="75"/>
      <c r="N42" s="150" t="s">
        <v>526</v>
      </c>
      <c r="O42" s="29">
        <f>O43+O44</f>
        <v>3.1444558392931174</v>
      </c>
      <c r="P42" s="28">
        <f t="shared" ref="P42:R42" si="8">P43+P44</f>
        <v>12.049409331397241</v>
      </c>
      <c r="Q42" s="28">
        <f t="shared" si="8"/>
        <v>10.43214615606793</v>
      </c>
      <c r="R42" s="28">
        <f t="shared" si="8"/>
        <v>13.808897270023952</v>
      </c>
      <c r="S42" s="142">
        <f t="shared" si="7"/>
        <v>39.434908596782236</v>
      </c>
      <c r="T42" s="75"/>
    </row>
    <row r="43" spans="3:20" x14ac:dyDescent="0.25">
      <c r="C43" s="149" t="s">
        <v>24</v>
      </c>
      <c r="D43" t="s">
        <v>438</v>
      </c>
      <c r="E43" t="s">
        <v>439</v>
      </c>
      <c r="F43" t="s">
        <v>440</v>
      </c>
      <c r="G43" t="s">
        <v>441</v>
      </c>
      <c r="H43" s="16">
        <f>VLOOKUP(D43,Résultats!$B$2:$AX$476,'T energie vecteurs'!N5,FALSE)</f>
        <v>2.254025747</v>
      </c>
      <c r="I43" s="16">
        <f>VLOOKUP(E43,Résultats!$B$2:$AX$476,'T energie vecteurs'!N5,FALSE)</f>
        <v>12.69526844</v>
      </c>
      <c r="J43" s="16">
        <f>VLOOKUP(F43,Résultats!$B$2:$AX$476,'T energie vecteurs'!N5,FALSE)</f>
        <v>9.6015526050000002</v>
      </c>
      <c r="K43" s="16">
        <f>VLOOKUP(G43,Résultats!$B$2:$AX$476,'T energie vecteurs'!N5,FALSE)</f>
        <v>11.602930629999999</v>
      </c>
      <c r="L43" s="95">
        <f t="shared" si="6"/>
        <v>36.153777422000005</v>
      </c>
      <c r="M43" s="16"/>
      <c r="N43" s="149" t="s">
        <v>527</v>
      </c>
      <c r="O43" s="143">
        <f>'[2]Bilan 2025 AMS'!$U$46/11.63</f>
        <v>0.49578297345584343</v>
      </c>
      <c r="P43" s="30">
        <f>SUM('[2]Bilan 2025 AMS'!$U$41:$U$43)/11.63</f>
        <v>1.7970735944922986</v>
      </c>
      <c r="Q43" s="30">
        <f>'[2]Bilan 2025 AMS'!$U$13/11.63</f>
        <v>10.43214615606793</v>
      </c>
      <c r="R43" s="30">
        <f>('[2]Bilan 2025 AMS'!$U$22+'[2]Bilan 2025 AMS'!$U$30+SUM('[2]Bilan 2025 AMS'!$U$36:$U$40)+SUM('[2]Bilan 2025 AMS'!$U$44:$U$45)+'[2]Bilan 2025 AMS'!$U$47)/11.63</f>
        <v>12.30269365924446</v>
      </c>
      <c r="S43" s="95">
        <f t="shared" si="7"/>
        <v>25.027696383260533</v>
      </c>
      <c r="T43" s="16"/>
    </row>
    <row r="44" spans="3:20" x14ac:dyDescent="0.25">
      <c r="C44" s="149" t="s">
        <v>47</v>
      </c>
      <c r="D44" t="s">
        <v>442</v>
      </c>
      <c r="E44" t="s">
        <v>443</v>
      </c>
      <c r="F44" t="s">
        <v>444</v>
      </c>
      <c r="G44" t="s">
        <v>445</v>
      </c>
      <c r="H44" s="16">
        <f>VLOOKUP(D44,Résultats!$B$2:$AX$476,'T energie vecteurs'!N5,FALSE)</f>
        <v>0.90761694920000002</v>
      </c>
      <c r="I44" s="16">
        <f>VLOOKUP(E44,Résultats!$B$2:$AX$476,'T energie vecteurs'!N5,FALSE)</f>
        <v>1.968064732</v>
      </c>
      <c r="J44" s="16">
        <f>VLOOKUP(F44,Résultats!$B$2:$AX$476,'T energie vecteurs'!N5,FALSE)</f>
        <v>0</v>
      </c>
      <c r="K44" s="16">
        <f>VLOOKUP(G44,Résultats!$B$2:$AX$476,'T energie vecteurs'!N5,FALSE)</f>
        <v>1.962330073</v>
      </c>
      <c r="L44" s="95">
        <f t="shared" si="6"/>
        <v>4.8380117542000001</v>
      </c>
      <c r="M44" s="16"/>
      <c r="N44" s="149" t="s">
        <v>47</v>
      </c>
      <c r="O44" s="22">
        <f>'[2]Bilan 2025 AMS'!$E$52/11.63</f>
        <v>2.6486728658372742</v>
      </c>
      <c r="P44" s="16">
        <f>('[2]Bilan 2025 AMS'!$E$54+'[2]Bilan 2025 AMS'!$E$56)/11.63</f>
        <v>10.252335736904943</v>
      </c>
      <c r="Q44" s="16">
        <v>0</v>
      </c>
      <c r="R44" s="16">
        <f>('[2]Bilan 2025 AMS'!$E$53+'[2]Bilan 2025 AMS'!$E$55+'[2]Bilan 2025 AMS'!$E$57)/11.63</f>
        <v>1.5062036107794929</v>
      </c>
      <c r="S44" s="95">
        <f t="shared" si="7"/>
        <v>14.40721221352171</v>
      </c>
      <c r="T44" s="16"/>
    </row>
    <row r="45" spans="3:20" x14ac:dyDescent="0.25">
      <c r="C45" s="149" t="s">
        <v>25</v>
      </c>
      <c r="D45" t="s">
        <v>446</v>
      </c>
      <c r="E45" t="s">
        <v>447</v>
      </c>
      <c r="F45" t="s">
        <v>448</v>
      </c>
      <c r="G45" t="s">
        <v>449</v>
      </c>
      <c r="H45" s="16">
        <f>VLOOKUP(D45,Résultats!$B$2:$AX$476,'T energie vecteurs'!N5,FALSE)</f>
        <v>0</v>
      </c>
      <c r="I45" s="16">
        <f>VLOOKUP(E45,Résultats!$B$2:$AX$476,'T energie vecteurs'!N5,FALSE)</f>
        <v>2.58368778</v>
      </c>
      <c r="J45" s="16">
        <f>VLOOKUP(F45,Résultats!$B$2:$AX$476,'T energie vecteurs'!N5,FALSE)</f>
        <v>0.31682002009999999</v>
      </c>
      <c r="K45" s="16">
        <f>VLOOKUP(G45,Résultats!$B$2:$AX$476,'T energie vecteurs'!N5,FALSE)</f>
        <v>0.3238170937</v>
      </c>
      <c r="L45" s="95">
        <f t="shared" si="6"/>
        <v>3.2243248937999995</v>
      </c>
      <c r="M45" s="16"/>
      <c r="N45" s="150" t="s">
        <v>25</v>
      </c>
      <c r="O45" s="29">
        <f>'[2]Bilan 2025 AMS'!$T$46/11.63</f>
        <v>0</v>
      </c>
      <c r="P45" s="28">
        <f>SUM('[2]Bilan 2025 AMS'!$T$41:$T$43)/11.63</f>
        <v>2.9150866498592465</v>
      </c>
      <c r="Q45" s="28">
        <f>'[2]Bilan 2025 AMS'!$T$13/11.63</f>
        <v>0.686499181461936</v>
      </c>
      <c r="R45" s="28">
        <f>('[2]Bilan 2025 AMS'!$T$22+'[2]Bilan 2025 AMS'!$T$30+SUM('[2]Bilan 2025 AMS'!$T$36:$T$40)+SUM('[2]Bilan 2025 AMS'!$T$44:$T$45)+'[2]Bilan 2025 AMS'!$T$47)/11.63</f>
        <v>0.38674508223341181</v>
      </c>
      <c r="S45" s="142">
        <f t="shared" si="7"/>
        <v>3.9883309135545946</v>
      </c>
      <c r="T45" s="16"/>
    </row>
    <row r="46" spans="3:20" x14ac:dyDescent="0.25">
      <c r="C46" s="23" t="s">
        <v>26</v>
      </c>
      <c r="D46" s="10"/>
      <c r="E46" s="10"/>
      <c r="F46" s="10"/>
      <c r="G46" s="10"/>
      <c r="H46" s="9">
        <f>SUM(H37,H40:H42)</f>
        <v>3.3848084950999997</v>
      </c>
      <c r="I46" s="9">
        <f>SUM(I37,I40:I42)</f>
        <v>67.661394590000015</v>
      </c>
      <c r="J46" s="9">
        <f>SUM(J37,J40:J42)</f>
        <v>36.218940823200001</v>
      </c>
      <c r="K46" s="9">
        <f>SUM(K37,K40:K42)</f>
        <v>41.291764791551699</v>
      </c>
      <c r="L46" s="98">
        <f t="shared" si="6"/>
        <v>148.5569086998517</v>
      </c>
      <c r="M46" s="79"/>
      <c r="N46" s="151" t="s">
        <v>26</v>
      </c>
      <c r="O46" s="32">
        <f>O37+O40+O41+O42+O45</f>
        <v>3.1444558392931174</v>
      </c>
      <c r="P46" s="31">
        <f>P37+P40+P41+P42+P45</f>
        <v>54.596943346181092</v>
      </c>
      <c r="Q46" s="31">
        <f>Q37+Q40+Q41+Q42+Q45</f>
        <v>36.735734573067369</v>
      </c>
      <c r="R46" s="31">
        <f>R37+R40+R41+R42+R45</f>
        <v>42.483749989419742</v>
      </c>
      <c r="S46" s="144">
        <f t="shared" si="7"/>
        <v>136.96088374796133</v>
      </c>
      <c r="T46" s="79"/>
    </row>
    <row r="47" spans="3:20" s="3" customFormat="1" x14ac:dyDescent="0.25">
      <c r="H47" s="45"/>
      <c r="I47" s="45"/>
      <c r="J47" s="45"/>
      <c r="K47" s="45"/>
      <c r="L47" s="45"/>
      <c r="M47" s="45"/>
      <c r="N47" s="45"/>
      <c r="O47" s="77"/>
      <c r="P47" s="77"/>
      <c r="Q47" s="77"/>
      <c r="R47" s="78"/>
      <c r="S47" s="45"/>
      <c r="T47" s="45"/>
    </row>
    <row r="48" spans="3:20" s="3" customFormat="1" x14ac:dyDescent="0.25"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</row>
    <row r="49" spans="2:20" ht="31.5" x14ac:dyDescent="0.35">
      <c r="C49" s="145">
        <v>2030</v>
      </c>
      <c r="D49" s="146"/>
      <c r="E49" s="146"/>
      <c r="F49" s="146"/>
      <c r="G49" s="146"/>
      <c r="H49" s="76" t="s">
        <v>36</v>
      </c>
      <c r="I49" s="76" t="s">
        <v>49</v>
      </c>
      <c r="J49" s="76" t="s">
        <v>38</v>
      </c>
      <c r="K49" s="76" t="s">
        <v>48</v>
      </c>
      <c r="L49" s="93" t="s">
        <v>1</v>
      </c>
      <c r="M49" s="19"/>
      <c r="N49" s="145">
        <v>2030</v>
      </c>
      <c r="O49" s="141" t="s">
        <v>36</v>
      </c>
      <c r="P49" s="76" t="s">
        <v>49</v>
      </c>
      <c r="Q49" s="76" t="s">
        <v>38</v>
      </c>
      <c r="R49" s="76" t="s">
        <v>48</v>
      </c>
      <c r="S49" s="93" t="s">
        <v>1</v>
      </c>
      <c r="T49" s="19"/>
    </row>
    <row r="50" spans="2:20" x14ac:dyDescent="0.25">
      <c r="C50" s="147" t="s">
        <v>18</v>
      </c>
      <c r="H50" s="8">
        <f>SUM(H51:H52)</f>
        <v>0</v>
      </c>
      <c r="I50" s="8">
        <f>SUM(I51:I52)</f>
        <v>40.347930519999998</v>
      </c>
      <c r="J50" s="8">
        <f>SUM(J51:J52)</f>
        <v>2.1776709693000003</v>
      </c>
      <c r="K50" s="8">
        <f>SUM(K51:K52)</f>
        <v>0.2036165126749</v>
      </c>
      <c r="L50" s="96">
        <f>SUM(H50:K50)</f>
        <v>42.7292180019749</v>
      </c>
      <c r="M50" s="75"/>
      <c r="N50" s="150" t="s">
        <v>18</v>
      </c>
      <c r="O50" s="29">
        <f>'[2]Bilan 2030 AMS'!$X$46/11.63</f>
        <v>0</v>
      </c>
      <c r="P50" s="28">
        <f>SUM('[2]Bilan 2030 AMS'!$X$41:$X$43)/11.63</f>
        <v>28.918423335643226</v>
      </c>
      <c r="Q50" s="28">
        <f>'[2]Bilan 2030 AMS'!$X$13/11.63</f>
        <v>2.6616485089448654</v>
      </c>
      <c r="R50" s="28">
        <f>('[2]Bilan 2030 AMS'!$X$22+'[2]Bilan 2030 AMS'!$X$30+SUM('[2]Bilan 2030 AMS'!$X$36:$X$40)+SUM('[2]Bilan 2030 AMS'!$X$44:$X$45)+'[2]Bilan 2030 AMS'!$X$47)/11.63</f>
        <v>0.54197372776676556</v>
      </c>
      <c r="S50" s="142">
        <f>SUM(O50:R50)</f>
        <v>32.122045572354857</v>
      </c>
      <c r="T50" s="270"/>
    </row>
    <row r="51" spans="2:20" x14ac:dyDescent="0.25">
      <c r="C51" s="148" t="s">
        <v>19</v>
      </c>
      <c r="D51" t="s">
        <v>422</v>
      </c>
      <c r="E51" t="s">
        <v>423</v>
      </c>
      <c r="F51" t="s">
        <v>424</v>
      </c>
      <c r="G51" t="s">
        <v>425</v>
      </c>
      <c r="H51" s="16">
        <f>VLOOKUP(D51,Résultats!$B$2:$AX$476,'T energie vecteurs'!S5,FALSE)</f>
        <v>0</v>
      </c>
      <c r="I51" s="16">
        <f>VLOOKUP(E51,Résultats!$B$2:$AX$476,'T energie vecteurs'!S5,FALSE)</f>
        <v>20.50626072</v>
      </c>
      <c r="J51" s="16">
        <f>VLOOKUP(F51,Résultats!$B$2:$AX$476,'T energie vecteurs'!S5,FALSE)</f>
        <v>0.80778946829999998</v>
      </c>
      <c r="K51" s="16">
        <f>VLOOKUP(G51,Résultats!$B$2:$AX$476,'T energie vecteurs'!S5,FALSE)</f>
        <v>5.7456774900000002E-5</v>
      </c>
      <c r="L51" s="95">
        <f t="shared" ref="L51:L58" si="9">SUM(H51:K51)</f>
        <v>21.314107645074902</v>
      </c>
      <c r="M51" s="16"/>
      <c r="N51" s="148" t="s">
        <v>19</v>
      </c>
      <c r="O51" s="143"/>
      <c r="P51" s="16"/>
      <c r="Q51" s="34"/>
      <c r="R51" s="16"/>
      <c r="S51" s="95"/>
      <c r="T51" s="270"/>
    </row>
    <row r="52" spans="2:20" x14ac:dyDescent="0.25">
      <c r="C52" s="149" t="s">
        <v>20</v>
      </c>
      <c r="D52" t="s">
        <v>426</v>
      </c>
      <c r="E52" t="s">
        <v>427</v>
      </c>
      <c r="F52" t="s">
        <v>428</v>
      </c>
      <c r="G52" t="s">
        <v>429</v>
      </c>
      <c r="H52" s="16">
        <f>VLOOKUP(D52,Résultats!$B$2:$AX$476,'T energie vecteurs'!S5,FALSE)</f>
        <v>0</v>
      </c>
      <c r="I52" s="16">
        <f>VLOOKUP(E52,Résultats!$B$2:$AX$476,'T energie vecteurs'!S5,FALSE)</f>
        <v>19.841669799999998</v>
      </c>
      <c r="J52" s="16">
        <f>VLOOKUP(F52,Résultats!$B$2:$AX$476,'T energie vecteurs'!S5,FALSE)</f>
        <v>1.3698815010000001</v>
      </c>
      <c r="K52" s="16">
        <f>VLOOKUP(G52,Résultats!$B$2:$AX$476,'T energie vecteurs'!S5,FALSE)</f>
        <v>0.20355905590000001</v>
      </c>
      <c r="L52" s="95">
        <f t="shared" si="9"/>
        <v>21.415110356900001</v>
      </c>
      <c r="M52" s="16"/>
      <c r="N52" s="149" t="s">
        <v>20</v>
      </c>
      <c r="O52" s="143"/>
      <c r="P52" s="16"/>
      <c r="Q52" s="34"/>
      <c r="R52" s="16"/>
      <c r="S52" s="95"/>
      <c r="T52" s="270"/>
    </row>
    <row r="53" spans="2:20" x14ac:dyDescent="0.25">
      <c r="C53" s="147" t="s">
        <v>21</v>
      </c>
      <c r="D53" t="s">
        <v>430</v>
      </c>
      <c r="E53" t="s">
        <v>431</v>
      </c>
      <c r="F53" t="s">
        <v>432</v>
      </c>
      <c r="G53" t="s">
        <v>433</v>
      </c>
      <c r="H53" s="8">
        <f>VLOOKUP(D53,Résultats!$B$2:$AX$476,'T energie vecteurs'!S5,FALSE)</f>
        <v>0.1891715655</v>
      </c>
      <c r="I53" s="294">
        <f>VLOOKUP(E53,Résultats!$B$2:$AX$476,'T energie vecteurs'!S5,FALSE)</f>
        <v>5.4876461460000003</v>
      </c>
      <c r="J53" s="8">
        <f>VLOOKUP(F53,Résultats!$B$2:$AX$476,'T energie vecteurs'!S5,FALSE)</f>
        <v>14.01506472</v>
      </c>
      <c r="K53" s="8">
        <f>VLOOKUP(G53,Résultats!$B$2:$AX$476,'T energie vecteurs'!S5,FALSE)+8</f>
        <v>19.48667146</v>
      </c>
      <c r="L53" s="96">
        <f>SUM(H53:K53)</f>
        <v>39.178553891500002</v>
      </c>
      <c r="M53" s="75"/>
      <c r="N53" s="150" t="s">
        <v>21</v>
      </c>
      <c r="O53" s="29">
        <f>'[2]Bilan 2030 AMS'!$V$46/11.63</f>
        <v>0</v>
      </c>
      <c r="P53" s="28">
        <f>SUM('[2]Bilan 2030 AMS'!$V$41:$V$43)/11.63</f>
        <v>0.39708246437730577</v>
      </c>
      <c r="Q53" s="28">
        <f>'[2]Bilan 2030 AMS'!$V$13/11.63</f>
        <v>14.409318502276932</v>
      </c>
      <c r="R53" s="28">
        <f>('[2]Bilan 2030 AMS'!$V$22+'[2]Bilan 2030 AMS'!$V$30+SUM('[2]Bilan 2030 AMS'!$V$36:$V$40)+SUM('[2]Bilan 2030 AMS'!$V$44:$V$45)+'[2]Bilan 2030 AMS'!$V$47)/11.63</f>
        <v>19.086655431974922</v>
      </c>
      <c r="S53" s="142">
        <f t="shared" ref="S53:S59" si="10">SUM(O53:R53)</f>
        <v>33.893056398629156</v>
      </c>
      <c r="T53" s="270"/>
    </row>
    <row r="54" spans="2:20" x14ac:dyDescent="0.25">
      <c r="C54" s="147" t="s">
        <v>22</v>
      </c>
      <c r="D54" t="s">
        <v>434</v>
      </c>
      <c r="E54" t="s">
        <v>435</v>
      </c>
      <c r="F54" t="s">
        <v>436</v>
      </c>
      <c r="G54" t="s">
        <v>437</v>
      </c>
      <c r="H54" s="8">
        <f>VLOOKUP(D54,Résultats!$B$2:$AX$476,'T energie vecteurs'!S5,FALSE)</f>
        <v>0</v>
      </c>
      <c r="I54" s="8">
        <f>VLOOKUP(E54,Résultats!$B$2:$AX$476,'T energie vecteurs'!S5,FALSE)</f>
        <v>1.185389144</v>
      </c>
      <c r="J54" s="8">
        <f>VLOOKUP(F54,Résultats!$B$2:$AX$476,'T energie vecteurs'!S5,FALSE)</f>
        <v>7.4390680309999997</v>
      </c>
      <c r="K54" s="8">
        <f>VLOOKUP(G54,Résultats!$B$2:$AX$476,'T energie vecteurs'!S5,FALSE)</f>
        <v>7.6006640289999998</v>
      </c>
      <c r="L54" s="96">
        <f t="shared" si="9"/>
        <v>16.225121204000001</v>
      </c>
      <c r="M54" s="75"/>
      <c r="N54" s="150" t="s">
        <v>22</v>
      </c>
      <c r="O54" s="29">
        <f>('[2]Bilan 2030 AMS'!$W$46)/11.63</f>
        <v>0</v>
      </c>
      <c r="P54" s="28">
        <f>SUM('[2]Bilan 2030 AMS'!$W$41:$W$43)/11.63</f>
        <v>0.51370583395177316</v>
      </c>
      <c r="Q54" s="28">
        <f>('[2]Bilan 2030 AMS'!$W$13)/11.63</f>
        <v>8.6801025534103395</v>
      </c>
      <c r="R54" s="28">
        <f>('[2]Bilan 2030 AMS'!$W$22+'[2]Bilan 2030 AMS'!$W$30+SUM('[2]Bilan 2030 AMS'!$W$36:$W$40)+SUM('[2]Bilan 2030 AMS'!$W$44:$W$45)+'[2]Bilan 2030 AMS'!$W$47)/11.63</f>
        <v>5.8303059370701886</v>
      </c>
      <c r="S54" s="142">
        <f t="shared" si="10"/>
        <v>15.024114324432301</v>
      </c>
      <c r="T54" s="270"/>
    </row>
    <row r="55" spans="2:20" x14ac:dyDescent="0.25">
      <c r="C55" s="147" t="s">
        <v>23</v>
      </c>
      <c r="H55" s="8">
        <f>SUM(H56:H58)</f>
        <v>3.4306510537000001</v>
      </c>
      <c r="I55" s="8">
        <f>SUM(I56:I58)</f>
        <v>18.35523869</v>
      </c>
      <c r="J55" s="8">
        <f>SUM(J56:J58)</f>
        <v>10.463870028600001</v>
      </c>
      <c r="K55" s="8">
        <f>SUM(K56:K58)</f>
        <v>14.494420401300001</v>
      </c>
      <c r="L55" s="96">
        <f t="shared" si="9"/>
        <v>46.7441801736</v>
      </c>
      <c r="M55" s="75"/>
      <c r="N55" s="150" t="s">
        <v>526</v>
      </c>
      <c r="O55" s="29">
        <f>O56+O57</f>
        <v>1.6767751486118248</v>
      </c>
      <c r="P55" s="28">
        <f t="shared" ref="P55:R55" si="11">P56+P57</f>
        <v>10.166487888826081</v>
      </c>
      <c r="Q55" s="28">
        <f t="shared" si="11"/>
        <v>10.77805970914959</v>
      </c>
      <c r="R55" s="28">
        <f t="shared" si="11"/>
        <v>12.962145511535022</v>
      </c>
      <c r="S55" s="142">
        <f t="shared" si="10"/>
        <v>35.583468258122515</v>
      </c>
      <c r="T55" s="270"/>
    </row>
    <row r="56" spans="2:20" x14ac:dyDescent="0.25">
      <c r="C56" s="149" t="s">
        <v>24</v>
      </c>
      <c r="D56" t="s">
        <v>438</v>
      </c>
      <c r="E56" t="s">
        <v>439</v>
      </c>
      <c r="F56" t="s">
        <v>440</v>
      </c>
      <c r="G56" t="s">
        <v>441</v>
      </c>
      <c r="H56" s="16">
        <f>VLOOKUP(D56,Résultats!$B$2:$AX$476,'T energie vecteurs'!S5,FALSE)</f>
        <v>2.4797519170000002</v>
      </c>
      <c r="I56" s="16">
        <f>VLOOKUP(E56,Résultats!$B$2:$AX$476,'T energie vecteurs'!S5,FALSE)</f>
        <v>13.54800069</v>
      </c>
      <c r="J56" s="16">
        <f>VLOOKUP(F56,Résultats!$B$2:$AX$476,'T energie vecteurs'!S5,FALSE)</f>
        <v>10.13725346</v>
      </c>
      <c r="K56" s="16">
        <f>VLOOKUP(G56,Résultats!$B$2:$AX$476,'T energie vecteurs'!S5,FALSE)</f>
        <v>12.08568732</v>
      </c>
      <c r="L56" s="95">
        <f t="shared" si="9"/>
        <v>38.250693386999998</v>
      </c>
      <c r="M56" s="16"/>
      <c r="N56" s="149" t="s">
        <v>527</v>
      </c>
      <c r="O56" s="143">
        <f>'[2]Bilan 2030 AMS'!$U$46/11.63</f>
        <v>0.29452100220973987</v>
      </c>
      <c r="P56" s="30">
        <f>SUM('[2]Bilan 2030 AMS'!$U$41:$U$43)/11.63</f>
        <v>1.1467590534558165</v>
      </c>
      <c r="Q56" s="30">
        <f>'[2]Bilan 2030 AMS'!$U$13/11.63</f>
        <v>10.77805970914959</v>
      </c>
      <c r="R56" s="30">
        <f>('[2]Bilan 2030 AMS'!$U$22+'[2]Bilan 2030 AMS'!$U$30+SUM('[2]Bilan 2030 AMS'!$U$36:$U$40)+SUM('[2]Bilan 2030 AMS'!$U$44:$U$45)+'[2]Bilan 2030 AMS'!$U$47)/11.63</f>
        <v>11.171859151659513</v>
      </c>
      <c r="S56" s="95">
        <f t="shared" si="10"/>
        <v>23.391198916474657</v>
      </c>
      <c r="T56" s="270"/>
    </row>
    <row r="57" spans="2:20" x14ac:dyDescent="0.25">
      <c r="C57" s="149" t="s">
        <v>47</v>
      </c>
      <c r="D57" t="s">
        <v>442</v>
      </c>
      <c r="E57" t="s">
        <v>443</v>
      </c>
      <c r="F57" t="s">
        <v>444</v>
      </c>
      <c r="G57" t="s">
        <v>445</v>
      </c>
      <c r="H57" s="16">
        <f>VLOOKUP(D57,Résultats!$B$2:$AX$476,'T energie vecteurs'!S5,FALSE)</f>
        <v>0.95089913670000004</v>
      </c>
      <c r="I57" s="16">
        <f>VLOOKUP(E57,Résultats!$B$2:$AX$476,'T energie vecteurs'!S5,FALSE)</f>
        <v>2.1052074529999998</v>
      </c>
      <c r="J57" s="16">
        <f>VLOOKUP(F57,Résultats!$B$2:$AX$476,'T energie vecteurs'!S5,FALSE)</f>
        <v>0</v>
      </c>
      <c r="K57" s="16">
        <f>VLOOKUP(G57,Résultats!$B$2:$AX$476,'T energie vecteurs'!S5,FALSE)</f>
        <v>2.0695546280000001</v>
      </c>
      <c r="L57" s="95">
        <f>SUM(H57:K57)</f>
        <v>5.1256612176999994</v>
      </c>
      <c r="M57" s="16"/>
      <c r="N57" s="149" t="s">
        <v>47</v>
      </c>
      <c r="O57" s="22">
        <f>'[2]Bilan 2030 AMS'!$E$52/11.63</f>
        <v>1.382254146402085</v>
      </c>
      <c r="P57" s="16">
        <f>('[2]Bilan 2030 AMS'!$E$54+'[2]Bilan 2030 AMS'!$E$56)/11.63</f>
        <v>9.0197288353702643</v>
      </c>
      <c r="Q57" s="16">
        <v>0</v>
      </c>
      <c r="R57" s="16">
        <f>('[2]Bilan 2030 AMS'!$E$53+'[2]Bilan 2030 AMS'!$E$55+'[2]Bilan 2030 AMS'!$E$57)/11.63</f>
        <v>1.7902863598755097</v>
      </c>
      <c r="S57" s="95">
        <f t="shared" si="10"/>
        <v>12.192269341647858</v>
      </c>
      <c r="T57" s="270"/>
    </row>
    <row r="58" spans="2:20" x14ac:dyDescent="0.25">
      <c r="C58" s="149" t="s">
        <v>25</v>
      </c>
      <c r="D58" t="s">
        <v>446</v>
      </c>
      <c r="E58" t="s">
        <v>447</v>
      </c>
      <c r="F58" t="s">
        <v>448</v>
      </c>
      <c r="G58" t="s">
        <v>449</v>
      </c>
      <c r="H58" s="16">
        <f>VLOOKUP(D58,Résultats!$B$2:$AX$476,'T energie vecteurs'!S5,FALSE)</f>
        <v>0</v>
      </c>
      <c r="I58" s="16">
        <f>VLOOKUP(E58,Résultats!$B$2:$AX$476,'T energie vecteurs'!S5,FALSE)</f>
        <v>2.7020305470000001</v>
      </c>
      <c r="J58" s="16">
        <f>VLOOKUP(F58,Résultats!$B$2:$AX$476,'T energie vecteurs'!S5,FALSE)</f>
        <v>0.32661656859999999</v>
      </c>
      <c r="K58" s="16">
        <f>VLOOKUP(G58,Résultats!$B$2:$AX$476,'T energie vecteurs'!S5,FALSE)</f>
        <v>0.33917845330000002</v>
      </c>
      <c r="L58" s="95">
        <f t="shared" si="9"/>
        <v>3.3678255689000003</v>
      </c>
      <c r="M58" s="16"/>
      <c r="N58" s="150" t="s">
        <v>25</v>
      </c>
      <c r="O58" s="29">
        <f>'[2]Bilan 2030 AMS'!$T$46/11.63</f>
        <v>0</v>
      </c>
      <c r="P58" s="28">
        <f>SUM('[2]Bilan 2030 AMS'!$T$41:$T$43)/11.63</f>
        <v>2.7227172784892524</v>
      </c>
      <c r="Q58" s="28">
        <f>'[2]Bilan 2030 AMS'!$T$13/11.63</f>
        <v>0.65898779382870609</v>
      </c>
      <c r="R58" s="28">
        <f>('[2]Bilan 2030 AMS'!$T$22+'[2]Bilan 2030 AMS'!$T$30+SUM('[2]Bilan 2030 AMS'!$T$36:$T$40)+SUM('[2]Bilan 2030 AMS'!$T$44:$T$45)+'[2]Bilan 2030 AMS'!$T$47)/11.63</f>
        <v>0.46807543992501843</v>
      </c>
      <c r="S58" s="142">
        <f t="shared" si="10"/>
        <v>3.8497805122429769</v>
      </c>
      <c r="T58" s="270"/>
    </row>
    <row r="59" spans="2:20" x14ac:dyDescent="0.25">
      <c r="C59" s="23" t="s">
        <v>26</v>
      </c>
      <c r="D59" s="10"/>
      <c r="E59" s="10"/>
      <c r="F59" s="10"/>
      <c r="G59" s="10"/>
      <c r="H59" s="9">
        <f>SUM(H50,H53:H55)</f>
        <v>3.6198226192000003</v>
      </c>
      <c r="I59" s="9">
        <f>SUM(I50,I53:I55)</f>
        <v>65.3762045</v>
      </c>
      <c r="J59" s="9">
        <f>SUM(J50,J53:J55)</f>
        <v>34.095673748899998</v>
      </c>
      <c r="K59" s="9">
        <f>SUM(K50,K53:K55)</f>
        <v>41.7853724029749</v>
      </c>
      <c r="L59" s="98">
        <f>SUM(H59:K59)</f>
        <v>144.87707327107489</v>
      </c>
      <c r="M59" s="79"/>
      <c r="N59" s="151" t="s">
        <v>26</v>
      </c>
      <c r="O59" s="32">
        <f>O50+O53+O54+O55+O58</f>
        <v>1.6767751486118248</v>
      </c>
      <c r="P59" s="31">
        <f>P50+P53+P54+P55+P58</f>
        <v>42.718416801287631</v>
      </c>
      <c r="Q59" s="31">
        <f>Q50+Q53+Q54+Q55+Q58</f>
        <v>37.188117067610435</v>
      </c>
      <c r="R59" s="31">
        <f>R50+R53+R54+R55+R58</f>
        <v>38.889156048271914</v>
      </c>
      <c r="S59" s="144">
        <f t="shared" si="10"/>
        <v>120.4724650657818</v>
      </c>
      <c r="T59" s="79"/>
    </row>
    <row r="60" spans="2:20" s="3" customFormat="1" x14ac:dyDescent="0.25">
      <c r="O60" s="77"/>
      <c r="P60" s="77"/>
      <c r="Q60" s="77"/>
      <c r="R60" s="78"/>
      <c r="S60" s="45"/>
    </row>
    <row r="61" spans="2:20" s="3" customFormat="1" x14ac:dyDescent="0.25">
      <c r="B61" s="60"/>
      <c r="K61" s="47"/>
      <c r="O61" s="79"/>
      <c r="P61" s="79"/>
      <c r="Q61" s="79"/>
      <c r="R61" s="80"/>
      <c r="S61" s="81"/>
    </row>
    <row r="62" spans="2:20" s="3" customFormat="1" ht="31.5" x14ac:dyDescent="0.35">
      <c r="B62" s="60"/>
      <c r="C62" s="145">
        <v>2035</v>
      </c>
      <c r="D62" s="146"/>
      <c r="E62" s="146"/>
      <c r="F62" s="146"/>
      <c r="G62" s="146"/>
      <c r="H62" s="76" t="s">
        <v>36</v>
      </c>
      <c r="I62" s="76" t="s">
        <v>49</v>
      </c>
      <c r="J62" s="76" t="s">
        <v>38</v>
      </c>
      <c r="K62" s="76" t="s">
        <v>48</v>
      </c>
      <c r="L62" s="93" t="s">
        <v>1</v>
      </c>
      <c r="N62" s="145">
        <v>2035</v>
      </c>
      <c r="O62" s="141" t="s">
        <v>36</v>
      </c>
      <c r="P62" s="76" t="s">
        <v>49</v>
      </c>
      <c r="Q62" s="76" t="s">
        <v>38</v>
      </c>
      <c r="R62" s="76" t="s">
        <v>48</v>
      </c>
      <c r="S62" s="93" t="s">
        <v>1</v>
      </c>
    </row>
    <row r="63" spans="2:20" s="3" customFormat="1" x14ac:dyDescent="0.25">
      <c r="B63" s="60"/>
      <c r="C63" s="147" t="s">
        <v>18</v>
      </c>
      <c r="D63"/>
      <c r="E63"/>
      <c r="F63"/>
      <c r="G63"/>
      <c r="H63" s="8">
        <f>SUM(H64:H65)</f>
        <v>0</v>
      </c>
      <c r="I63" s="8">
        <f>SUM(I64:I65)</f>
        <v>37.723719799999998</v>
      </c>
      <c r="J63" s="8">
        <f>SUM(J64:J65)</f>
        <v>3.0114877519999999</v>
      </c>
      <c r="K63" s="8">
        <f>SUM(K64:K65)</f>
        <v>0.57333916591129996</v>
      </c>
      <c r="L63" s="96">
        <f t="shared" ref="L63:L72" si="12">SUM(H63:K63)</f>
        <v>41.308546717911298</v>
      </c>
      <c r="N63" s="150" t="s">
        <v>18</v>
      </c>
      <c r="O63" s="29">
        <f>'[2]Bilan 2035 AMS'!$X$46/11.63</f>
        <v>0</v>
      </c>
      <c r="P63" s="28">
        <f>SUM('[2]Bilan 2035 AMS'!$X$41:$X$43)/11.63</f>
        <v>20.368226795065386</v>
      </c>
      <c r="Q63" s="28">
        <f>'[2]Bilan 2035 AMS'!$X$13/11.63</f>
        <v>4.9304993277965163</v>
      </c>
      <c r="R63" s="28">
        <f>('[2]Bilan 2035 AMS'!$X$22+'[2]Bilan 2035 AMS'!$X$30+SUM('[2]Bilan 2035 AMS'!$X$36:$X$40)+SUM('[2]Bilan 2035 AMS'!$X$44:$X$45)+'[2]Bilan 2035 AMS'!$X$47)/11.63</f>
        <v>0.71388194021352669</v>
      </c>
      <c r="S63" s="142">
        <f>SUM(O63:R63)</f>
        <v>26.012608063075426</v>
      </c>
    </row>
    <row r="64" spans="2:20" s="3" customFormat="1" x14ac:dyDescent="0.25">
      <c r="B64" s="60"/>
      <c r="C64" s="148" t="s">
        <v>19</v>
      </c>
      <c r="D64" t="s">
        <v>422</v>
      </c>
      <c r="E64" t="s">
        <v>423</v>
      </c>
      <c r="F64" t="s">
        <v>424</v>
      </c>
      <c r="G64" t="s">
        <v>425</v>
      </c>
      <c r="H64" s="16">
        <f>VLOOKUP(D64,Résultats!$B$2:$AX$476,'T energie vecteurs'!T5,FALSE)</f>
        <v>0</v>
      </c>
      <c r="I64" s="16">
        <f>VLOOKUP(E64,Résultats!$B$2:$AX$476,'T energie vecteurs'!T5,FALSE)</f>
        <v>17.879225300000002</v>
      </c>
      <c r="J64" s="38">
        <f>VLOOKUP(F64,Résultats!$B$2:$AX$476,'T energie vecteurs'!T5,FALSE)</f>
        <v>1.6015696109999999</v>
      </c>
      <c r="K64" s="16">
        <f>VLOOKUP(G64,Résultats!$B$2:$AX$476,'T energie vecteurs'!T5,FALSE)</f>
        <v>6.4127111299999996E-5</v>
      </c>
      <c r="L64" s="95">
        <f t="shared" si="12"/>
        <v>19.480859038111301</v>
      </c>
      <c r="N64" s="148" t="s">
        <v>19</v>
      </c>
      <c r="O64" s="143"/>
      <c r="P64" s="16"/>
      <c r="Q64" s="34"/>
      <c r="R64" s="16"/>
      <c r="S64" s="95"/>
    </row>
    <row r="65" spans="2:20" s="3" customFormat="1" x14ac:dyDescent="0.25">
      <c r="B65" s="60"/>
      <c r="C65" s="149" t="s">
        <v>20</v>
      </c>
      <c r="D65" t="s">
        <v>426</v>
      </c>
      <c r="E65" t="s">
        <v>427</v>
      </c>
      <c r="F65" t="s">
        <v>428</v>
      </c>
      <c r="G65" t="s">
        <v>429</v>
      </c>
      <c r="H65" s="16">
        <f>VLOOKUP(D65,Résultats!$B$2:$AX$476,'T energie vecteurs'!T5,FALSE)</f>
        <v>0</v>
      </c>
      <c r="I65" s="16">
        <f>VLOOKUP(E65,Résultats!$B$2:$AX$476,'T energie vecteurs'!T5,FALSE)</f>
        <v>19.8444945</v>
      </c>
      <c r="J65" s="16">
        <f>VLOOKUP(F65,Résultats!$B$2:$AX$476,'T energie vecteurs'!T5,FALSE)</f>
        <v>1.4099181409999999</v>
      </c>
      <c r="K65" s="16">
        <f>VLOOKUP(G65,Résultats!$B$2:$AX$476,'T energie vecteurs'!T5,FALSE)</f>
        <v>0.57327503879999997</v>
      </c>
      <c r="L65" s="95">
        <f t="shared" si="12"/>
        <v>21.827687679799997</v>
      </c>
      <c r="N65" s="149" t="s">
        <v>20</v>
      </c>
      <c r="O65" s="143"/>
      <c r="P65" s="16"/>
      <c r="Q65" s="34"/>
      <c r="R65" s="16"/>
      <c r="S65" s="95"/>
    </row>
    <row r="66" spans="2:20" s="3" customFormat="1" x14ac:dyDescent="0.25">
      <c r="B66" s="60"/>
      <c r="C66" s="147" t="s">
        <v>21</v>
      </c>
      <c r="D66" t="s">
        <v>430</v>
      </c>
      <c r="E66" t="s">
        <v>431</v>
      </c>
      <c r="F66" t="s">
        <v>432</v>
      </c>
      <c r="G66" t="s">
        <v>433</v>
      </c>
      <c r="H66" s="8">
        <f>VLOOKUP(D66,Résultats!$B$2:$AX$476,'T energie vecteurs'!T5,FALSE)</f>
        <v>0.16987299010000001</v>
      </c>
      <c r="I66" s="294">
        <f>VLOOKUP(E66,Résultats!$B$2:$AX$476,'T energie vecteurs'!T5,FALSE)</f>
        <v>5.1947354170000004</v>
      </c>
      <c r="J66" s="8">
        <f>VLOOKUP(F66,Résultats!$B$2:$AX$476,'T energie vecteurs'!T5,FALSE)</f>
        <v>14.18468094</v>
      </c>
      <c r="K66" s="8">
        <f>VLOOKUP(G66,Résultats!$B$2:$AX$476,'T energie vecteurs'!T5,FALSE)+8</f>
        <v>18.83849661</v>
      </c>
      <c r="L66" s="96">
        <f t="shared" si="12"/>
        <v>38.3877859571</v>
      </c>
      <c r="N66" s="150" t="s">
        <v>21</v>
      </c>
      <c r="O66" s="29">
        <f>'[2]Bilan 2035 AMS'!$V$46/11.63</f>
        <v>0</v>
      </c>
      <c r="P66" s="28">
        <f>SUM('[2]Bilan 2035 AMS'!$V$41:$V$43)/11.63</f>
        <v>0.2803815090427012</v>
      </c>
      <c r="Q66" s="28">
        <f>'[2]Bilan 2035 AMS'!$V$13/11.63</f>
        <v>13.66998097163356</v>
      </c>
      <c r="R66" s="28">
        <f>('[2]Bilan 2035 AMS'!$V$22+'[2]Bilan 2035 AMS'!$V$30+SUM('[2]Bilan 2035 AMS'!$V$36:$V$40)+SUM('[2]Bilan 2035 AMS'!$V$44:$V$45)+'[2]Bilan 2035 AMS'!$V$47)/11.63</f>
        <v>18.205556198234998</v>
      </c>
      <c r="S66" s="142">
        <f t="shared" ref="S66:S72" si="13">SUM(O66:R66)</f>
        <v>32.155918678911263</v>
      </c>
    </row>
    <row r="67" spans="2:20" s="3" customFormat="1" x14ac:dyDescent="0.25">
      <c r="B67" s="60"/>
      <c r="C67" s="147" t="s">
        <v>22</v>
      </c>
      <c r="D67" t="s">
        <v>434</v>
      </c>
      <c r="E67" t="s">
        <v>435</v>
      </c>
      <c r="F67" t="s">
        <v>436</v>
      </c>
      <c r="G67" t="s">
        <v>437</v>
      </c>
      <c r="H67" s="8">
        <f>VLOOKUP(D67,Résultats!$B$2:$AX$476,'T energie vecteurs'!T5,FALSE)</f>
        <v>0</v>
      </c>
      <c r="I67" s="8">
        <f>VLOOKUP(E67,Résultats!$B$2:$AX$476,'T energie vecteurs'!T5,FALSE)</f>
        <v>0.99707374240000002</v>
      </c>
      <c r="J67" s="8">
        <f>VLOOKUP(F67,Résultats!$B$2:$AX$476,'T energie vecteurs'!T5,FALSE)</f>
        <v>6.2231155380000001</v>
      </c>
      <c r="K67" s="8">
        <f>VLOOKUP(G67,Résultats!$B$2:$AX$476,'T energie vecteurs'!T5,FALSE)</f>
        <v>6.4339139940000001</v>
      </c>
      <c r="L67" s="96">
        <f t="shared" si="12"/>
        <v>13.654103274400001</v>
      </c>
      <c r="N67" s="150" t="s">
        <v>22</v>
      </c>
      <c r="O67" s="29">
        <f>('[2]Bilan 2035 AMS'!$W$46)/11.63</f>
        <v>0</v>
      </c>
      <c r="P67" s="28">
        <f>SUM('[2]Bilan 2035 AMS'!$W$41:$W$43)/11.63</f>
        <v>0.29595297360942058</v>
      </c>
      <c r="Q67" s="28">
        <f>('[2]Bilan 2035 AMS'!$W$13)/11.63</f>
        <v>8.3287092566459684</v>
      </c>
      <c r="R67" s="28">
        <f>('[2]Bilan 2035 AMS'!$W$22+'[2]Bilan 2035 AMS'!$W$30+SUM('[2]Bilan 2035 AMS'!$W$36:$W$40)+SUM('[2]Bilan 2035 AMS'!$W$44:$W$45)+'[2]Bilan 2035 AMS'!$W$47)/11.63</f>
        <v>5.8183910708262125</v>
      </c>
      <c r="S67" s="142">
        <f t="shared" si="13"/>
        <v>14.443053301081601</v>
      </c>
    </row>
    <row r="68" spans="2:20" s="3" customFormat="1" x14ac:dyDescent="0.25">
      <c r="B68" s="60"/>
      <c r="C68" s="147" t="s">
        <v>23</v>
      </c>
      <c r="D68"/>
      <c r="E68"/>
      <c r="F68"/>
      <c r="G68"/>
      <c r="H68" s="8">
        <f>SUM(H69:H71)</f>
        <v>3.775318526</v>
      </c>
      <c r="I68" s="8">
        <f>SUM(I69:I71)</f>
        <v>20.368693546000003</v>
      </c>
      <c r="J68" s="8">
        <f>SUM(J69:J71)</f>
        <v>11.401871572600001</v>
      </c>
      <c r="K68" s="8">
        <f>SUM(K69:K71)</f>
        <v>15.4005652557</v>
      </c>
      <c r="L68" s="96">
        <f t="shared" si="12"/>
        <v>50.946448900300005</v>
      </c>
      <c r="N68" s="150" t="s">
        <v>526</v>
      </c>
      <c r="O68" s="29">
        <f>O69+O70</f>
        <v>1.3911334709592624</v>
      </c>
      <c r="P68" s="28">
        <f t="shared" ref="P68:R68" si="14">P69+P70</f>
        <v>9.005548116801986</v>
      </c>
      <c r="Q68" s="28">
        <f t="shared" si="14"/>
        <v>11.209591158486214</v>
      </c>
      <c r="R68" s="28">
        <f t="shared" si="14"/>
        <v>12.668347584501593</v>
      </c>
      <c r="S68" s="142">
        <f t="shared" si="13"/>
        <v>34.274620330749059</v>
      </c>
    </row>
    <row r="69" spans="2:20" s="3" customFormat="1" x14ac:dyDescent="0.25">
      <c r="B69" s="60"/>
      <c r="C69" s="149" t="s">
        <v>24</v>
      </c>
      <c r="D69" t="s">
        <v>438</v>
      </c>
      <c r="E69" t="s">
        <v>439</v>
      </c>
      <c r="F69" t="s">
        <v>440</v>
      </c>
      <c r="G69" t="s">
        <v>441</v>
      </c>
      <c r="H69" s="16">
        <f>VLOOKUP(D69,Résultats!$B$2:$AX$476,'T energie vecteurs'!T5,FALSE)</f>
        <v>2.7510089579999999</v>
      </c>
      <c r="I69" s="16">
        <f>VLOOKUP(E69,Résultats!$B$2:$AX$476,'T energie vecteurs'!T5,FALSE)</f>
        <v>15.0561468</v>
      </c>
      <c r="J69" s="16">
        <f>VLOOKUP(F69,Résultats!$B$2:$AX$476,'T energie vecteurs'!T5,FALSE)</f>
        <v>11.052741320000001</v>
      </c>
      <c r="K69" s="16">
        <f>VLOOKUP(G69,Résultats!$B$2:$AX$476,'T energie vecteurs'!T5,FALSE)</f>
        <v>12.80551118</v>
      </c>
      <c r="L69" s="95">
        <f t="shared" si="12"/>
        <v>41.665408257999999</v>
      </c>
      <c r="N69" s="149" t="s">
        <v>527</v>
      </c>
      <c r="O69" s="143">
        <f>'[2]Bilan 2035 AMS'!$U$46/11.63</f>
        <v>0.3034226661306943</v>
      </c>
      <c r="P69" s="30">
        <f>SUM('[2]Bilan 2035 AMS'!$U$41:$U$43)/11.63</f>
        <v>0.87702223145539193</v>
      </c>
      <c r="Q69" s="30">
        <f>'[2]Bilan 2035 AMS'!$U$13/11.63</f>
        <v>11.209591158486214</v>
      </c>
      <c r="R69" s="30">
        <f>('[2]Bilan 2035 AMS'!$U$22+'[2]Bilan 2035 AMS'!$U$30+SUM('[2]Bilan 2035 AMS'!$U$36:$U$40)+SUM('[2]Bilan 2035 AMS'!$U$44:$U$45)+'[2]Bilan 2035 AMS'!$U$47)/11.63</f>
        <v>10.247916701535528</v>
      </c>
      <c r="S69" s="95">
        <f t="shared" si="13"/>
        <v>22.637952757607827</v>
      </c>
    </row>
    <row r="70" spans="2:20" s="3" customFormat="1" x14ac:dyDescent="0.25">
      <c r="B70" s="60"/>
      <c r="C70" s="149" t="s">
        <v>47</v>
      </c>
      <c r="D70" t="s">
        <v>442</v>
      </c>
      <c r="E70" t="s">
        <v>443</v>
      </c>
      <c r="F70" t="s">
        <v>444</v>
      </c>
      <c r="G70" t="s">
        <v>445</v>
      </c>
      <c r="H70" s="16">
        <f>VLOOKUP(D70,Résultats!$B$2:$AX$476,'T energie vecteurs'!T5,FALSE)</f>
        <v>1.0243095680000001</v>
      </c>
      <c r="I70" s="16">
        <f>VLOOKUP(E70,Résultats!$B$2:$AX$476,'T energie vecteurs'!T5,FALSE)</f>
        <v>2.3199071020000002</v>
      </c>
      <c r="J70" s="16">
        <f>VLOOKUP(F70,Résultats!$B$2:$AX$476,'T energie vecteurs'!T5,FALSE)</f>
        <v>0</v>
      </c>
      <c r="K70" s="16">
        <f>VLOOKUP(G70,Résultats!$B$2:$AX$476,'T energie vecteurs'!T5,FALSE)</f>
        <v>2.2369247620000001</v>
      </c>
      <c r="L70" s="95">
        <f t="shared" si="12"/>
        <v>5.5811414320000008</v>
      </c>
      <c r="N70" s="149" t="s">
        <v>47</v>
      </c>
      <c r="O70" s="22">
        <f>'[2]Bilan 2035 AMS'!$E$52/11.63</f>
        <v>1.0877108048285682</v>
      </c>
      <c r="P70" s="16">
        <f>('[2]Bilan 2035 AMS'!$E$54+'[2]Bilan 2035 AMS'!$E$56)/11.63</f>
        <v>8.128525885346594</v>
      </c>
      <c r="Q70" s="16">
        <v>0</v>
      </c>
      <c r="R70" s="16">
        <f>('[2]Bilan 2035 AMS'!$E$53+'[2]Bilan 2035 AMS'!$E$55+'[2]Bilan 2035 AMS'!$E$57)/11.63</f>
        <v>2.4204308829660648</v>
      </c>
      <c r="S70" s="95">
        <f t="shared" si="13"/>
        <v>11.636667573141226</v>
      </c>
    </row>
    <row r="71" spans="2:20" s="3" customFormat="1" x14ac:dyDescent="0.25">
      <c r="B71" s="60"/>
      <c r="C71" s="149" t="s">
        <v>25</v>
      </c>
      <c r="D71" t="s">
        <v>446</v>
      </c>
      <c r="E71" t="s">
        <v>447</v>
      </c>
      <c r="F71" t="s">
        <v>448</v>
      </c>
      <c r="G71" t="s">
        <v>449</v>
      </c>
      <c r="H71" s="16">
        <f>VLOOKUP(D71,Résultats!$B$2:$AX$476,'T energie vecteurs'!T5,FALSE)</f>
        <v>0</v>
      </c>
      <c r="I71" s="16">
        <f>VLOOKUP(E71,Résultats!$B$2:$AX$476,'T energie vecteurs'!T5,FALSE)</f>
        <v>2.992639644</v>
      </c>
      <c r="J71" s="16">
        <f>VLOOKUP(F71,Résultats!$B$2:$AX$476,'T energie vecteurs'!T5,FALSE)</f>
        <v>0.34913025260000002</v>
      </c>
      <c r="K71" s="16">
        <f>VLOOKUP(G71,Résultats!$B$2:$AX$476,'T energie vecteurs'!T5,FALSE)</f>
        <v>0.35812931370000001</v>
      </c>
      <c r="L71" s="95">
        <f t="shared" si="12"/>
        <v>3.6998992103000004</v>
      </c>
      <c r="N71" s="150" t="s">
        <v>25</v>
      </c>
      <c r="O71" s="29">
        <f>'[2]Bilan 2035 AMS'!$T$46/11.63</f>
        <v>0</v>
      </c>
      <c r="P71" s="28">
        <f>SUM('[2]Bilan 2035 AMS'!$T$41:$T$43)/11.63</f>
        <v>2.4228513277549277</v>
      </c>
      <c r="Q71" s="28">
        <f>'[2]Bilan 2035 AMS'!$T$13/11.63</f>
        <v>0.66316671372420477</v>
      </c>
      <c r="R71" s="28">
        <f>('[2]Bilan 2035 AMS'!$T$22+'[2]Bilan 2035 AMS'!$T$30+SUM('[2]Bilan 2035 AMS'!$T$36:$T$40)+SUM('[2]Bilan 2035 AMS'!$T$44:$T$45)+'[2]Bilan 2035 AMS'!$T$47)/11.63</f>
        <v>0.56933217653918211</v>
      </c>
      <c r="S71" s="142">
        <f t="shared" si="13"/>
        <v>3.6553502180183144</v>
      </c>
    </row>
    <row r="72" spans="2:20" s="3" customFormat="1" x14ac:dyDescent="0.25">
      <c r="B72" s="60"/>
      <c r="C72" s="23" t="s">
        <v>26</v>
      </c>
      <c r="D72" s="10"/>
      <c r="E72" s="10"/>
      <c r="F72" s="10"/>
      <c r="G72" s="10"/>
      <c r="H72" s="9">
        <f>SUM(H63,H66:H68)</f>
        <v>3.9451915161</v>
      </c>
      <c r="I72" s="9">
        <f>SUM(I63,I66:I68)</f>
        <v>64.28422250540001</v>
      </c>
      <c r="J72" s="9">
        <f>SUM(J63,J66:J68)</f>
        <v>34.821155802600003</v>
      </c>
      <c r="K72" s="9">
        <f>SUM(K63,K66:K68)</f>
        <v>41.246315025611302</v>
      </c>
      <c r="L72" s="98">
        <f t="shared" si="12"/>
        <v>144.29688484971132</v>
      </c>
      <c r="N72" s="151" t="s">
        <v>26</v>
      </c>
      <c r="O72" s="32">
        <f>O63+O66+O67+O68+O71</f>
        <v>1.3911334709592624</v>
      </c>
      <c r="P72" s="31">
        <f>P63+P66+P67+P68+P71</f>
        <v>32.372960722274421</v>
      </c>
      <c r="Q72" s="31">
        <f>Q63+Q66+Q67+Q68+Q71</f>
        <v>38.801947428286461</v>
      </c>
      <c r="R72" s="31">
        <f>R63+R66+R67+R68+R71</f>
        <v>37.975508970315509</v>
      </c>
      <c r="S72" s="144">
        <f t="shared" si="13"/>
        <v>110.54155059183566</v>
      </c>
    </row>
    <row r="73" spans="2:20" s="3" customFormat="1" x14ac:dyDescent="0.25">
      <c r="B73" s="60"/>
      <c r="K73" s="47"/>
    </row>
    <row r="74" spans="2:20" s="3" customFormat="1" x14ac:dyDescent="0.25">
      <c r="B74" s="60"/>
      <c r="K74" s="47"/>
    </row>
    <row r="75" spans="2:20" ht="31.5" x14ac:dyDescent="0.35">
      <c r="M75" s="19"/>
      <c r="N75" s="145">
        <v>2040</v>
      </c>
      <c r="O75" s="141" t="s">
        <v>36</v>
      </c>
      <c r="P75" s="76" t="s">
        <v>49</v>
      </c>
      <c r="Q75" s="76" t="s">
        <v>38</v>
      </c>
      <c r="R75" s="76" t="s">
        <v>48</v>
      </c>
      <c r="S75" s="93" t="s">
        <v>1</v>
      </c>
      <c r="T75" s="19"/>
    </row>
    <row r="76" spans="2:20" x14ac:dyDescent="0.25">
      <c r="M76" s="75"/>
      <c r="N76" s="150" t="s">
        <v>18</v>
      </c>
      <c r="O76" s="29">
        <f>'[2]Bilan 2040 AMS'!$X$46/11.63</f>
        <v>0</v>
      </c>
      <c r="P76" s="28">
        <f>SUM('[2]Bilan 2040 AMS'!$X$41:$X$43)/11.63</f>
        <v>11.523150470221623</v>
      </c>
      <c r="Q76" s="28">
        <f>'[2]Bilan 2040 AMS'!$X$13/11.63</f>
        <v>7.3604305439237443</v>
      </c>
      <c r="R76" s="28">
        <f>('[2]Bilan 2040 AMS'!$X$22+'[2]Bilan 2040 AMS'!$X$30+SUM('[2]Bilan 2040 AMS'!$X$36:$X$40)+SUM('[2]Bilan 2040 AMS'!$X$44:$X$45)+'[2]Bilan 2040 AMS'!$X$47)/11.63</f>
        <v>0.82036919362281002</v>
      </c>
      <c r="S76" s="142">
        <f>SUM(O76:R76)</f>
        <v>19.703950207768177</v>
      </c>
      <c r="T76" s="75"/>
    </row>
    <row r="77" spans="2:20" x14ac:dyDescent="0.25">
      <c r="M77" s="16"/>
      <c r="N77" s="148" t="s">
        <v>19</v>
      </c>
      <c r="O77" s="143"/>
      <c r="P77" s="16"/>
      <c r="Q77" s="34"/>
      <c r="R77" s="16"/>
      <c r="S77" s="95"/>
      <c r="T77" s="16"/>
    </row>
    <row r="78" spans="2:20" x14ac:dyDescent="0.25">
      <c r="M78" s="16"/>
      <c r="N78" s="149" t="s">
        <v>20</v>
      </c>
      <c r="O78" s="143"/>
      <c r="P78" s="16"/>
      <c r="Q78" s="34"/>
      <c r="R78" s="16"/>
      <c r="S78" s="95"/>
      <c r="T78" s="16"/>
    </row>
    <row r="79" spans="2:20" x14ac:dyDescent="0.25">
      <c r="M79" s="75"/>
      <c r="N79" s="150" t="s">
        <v>21</v>
      </c>
      <c r="O79" s="29">
        <f>'[2]Bilan 2040 AMS'!$V$46/11.63</f>
        <v>0</v>
      </c>
      <c r="P79" s="28">
        <f>SUM('[2]Bilan 2040 AMS'!$V$41:$V$43)/11.63</f>
        <v>0.19376684200489136</v>
      </c>
      <c r="Q79" s="28">
        <f>'[2]Bilan 2040 AMS'!$V$13/11.63</f>
        <v>12.85664909149545</v>
      </c>
      <c r="R79" s="28">
        <f>('[2]Bilan 2040 AMS'!$V$22+'[2]Bilan 2040 AMS'!$V$30+SUM('[2]Bilan 2040 AMS'!$V$36:$V$40)+SUM('[2]Bilan 2040 AMS'!$V$44:$V$45)+'[2]Bilan 2040 AMS'!$V$47)/11.63</f>
        <v>17.88565150255387</v>
      </c>
      <c r="S79" s="142">
        <f t="shared" ref="S79:S85" si="15">SUM(O79:R79)</f>
        <v>30.936067436054209</v>
      </c>
      <c r="T79" s="75"/>
    </row>
    <row r="80" spans="2:20" x14ac:dyDescent="0.25">
      <c r="M80" s="75"/>
      <c r="N80" s="150" t="s">
        <v>22</v>
      </c>
      <c r="O80" s="29">
        <f>('[2]Bilan 2040 AMS'!$W$46)/11.63</f>
        <v>0</v>
      </c>
      <c r="P80" s="28">
        <f>SUM('[2]Bilan 2040 AMS'!$W$41:$W$43)/11.63</f>
        <v>0.11521464135896119</v>
      </c>
      <c r="Q80" s="28">
        <f>('[2]Bilan 2040 AMS'!$W$13)/11.63</f>
        <v>7.9301963623766705</v>
      </c>
      <c r="R80" s="28">
        <f>('[2]Bilan 2040 AMS'!$W$22+'[2]Bilan 2040 AMS'!$W$30+SUM('[2]Bilan 2040 AMS'!$W$36:$W$40)+SUM('[2]Bilan 2040 AMS'!$W$44:$W$45)+'[2]Bilan 2040 AMS'!$W$47)/11.63</f>
        <v>5.8749549721390419</v>
      </c>
      <c r="S80" s="142">
        <f t="shared" si="15"/>
        <v>13.920365975874674</v>
      </c>
      <c r="T80" s="75"/>
    </row>
    <row r="81" spans="3:20" x14ac:dyDescent="0.25">
      <c r="M81" s="75"/>
      <c r="N81" s="150" t="s">
        <v>526</v>
      </c>
      <c r="O81" s="29">
        <f>O82+O83</f>
        <v>1.0663889333372438</v>
      </c>
      <c r="P81" s="28">
        <f t="shared" ref="P81:R81" si="16">P82+P83</f>
        <v>7.9766529525380374</v>
      </c>
      <c r="Q81" s="28">
        <f t="shared" si="16"/>
        <v>11.573158932200231</v>
      </c>
      <c r="R81" s="28">
        <f t="shared" si="16"/>
        <v>12.414361661716427</v>
      </c>
      <c r="S81" s="142">
        <f t="shared" si="15"/>
        <v>33.030562479791939</v>
      </c>
      <c r="T81" s="75"/>
    </row>
    <row r="82" spans="3:20" x14ac:dyDescent="0.25">
      <c r="M82" s="16"/>
      <c r="N82" s="149" t="s">
        <v>527</v>
      </c>
      <c r="O82" s="143">
        <f>'[2]Bilan 2040 AMS'!$U$46/11.63</f>
        <v>0.23939709850813815</v>
      </c>
      <c r="P82" s="30">
        <f>SUM('[2]Bilan 2040 AMS'!$U$41:$U$43)/11.63</f>
        <v>0.63084948483483205</v>
      </c>
      <c r="Q82" s="30">
        <f>'[2]Bilan 2040 AMS'!$U$13/11.63</f>
        <v>11.573158932200231</v>
      </c>
      <c r="R82" s="30">
        <f>('[2]Bilan 2040 AMS'!$U$22+'[2]Bilan 2040 AMS'!$U$30+SUM('[2]Bilan 2040 AMS'!$U$36:$U$40)+SUM('[2]Bilan 2040 AMS'!$U$44:$U$45)+'[2]Bilan 2040 AMS'!$U$47)/11.63</f>
        <v>9.450455548627243</v>
      </c>
      <c r="S82" s="95">
        <f t="shared" si="15"/>
        <v>21.893861064170444</v>
      </c>
      <c r="T82" s="16"/>
    </row>
    <row r="83" spans="3:20" x14ac:dyDescent="0.25">
      <c r="M83" s="16"/>
      <c r="N83" s="149" t="s">
        <v>47</v>
      </c>
      <c r="O83" s="22">
        <f>'[2]Bilan 2040 AMS'!$E$52/11.63</f>
        <v>0.82699183482910565</v>
      </c>
      <c r="P83" s="16">
        <f>('[2]Bilan 2040 AMS'!$E$54+'[2]Bilan 2040 AMS'!$E$56)/11.63</f>
        <v>7.3458034677032051</v>
      </c>
      <c r="Q83" s="16">
        <v>0</v>
      </c>
      <c r="R83" s="16">
        <f>('[2]Bilan 2040 AMS'!$E$53+'[2]Bilan 2040 AMS'!$E$55+'[2]Bilan 2040 AMS'!$E$57)/11.63</f>
        <v>2.9639061130891839</v>
      </c>
      <c r="S83" s="95">
        <f t="shared" si="15"/>
        <v>11.136701415621495</v>
      </c>
      <c r="T83" s="16"/>
    </row>
    <row r="84" spans="3:20" x14ac:dyDescent="0.25">
      <c r="M84" s="16"/>
      <c r="N84" s="150" t="s">
        <v>25</v>
      </c>
      <c r="O84" s="29">
        <f>'[2]Bilan 2040 AMS'!$T$46/11.63</f>
        <v>0</v>
      </c>
      <c r="P84" s="28">
        <f>SUM('[2]Bilan 2040 AMS'!$T$41:$T$43)/11.63</f>
        <v>2.1409186750914735</v>
      </c>
      <c r="Q84" s="28">
        <f>'[2]Bilan 2040 AMS'!$T$13/11.63</f>
        <v>0.66734563361970334</v>
      </c>
      <c r="R84" s="28">
        <f>('[2]Bilan 2040 AMS'!$T$22+'[2]Bilan 2040 AMS'!$T$30+SUM('[2]Bilan 2040 AMS'!$T$36:$T$40)+SUM('[2]Bilan 2040 AMS'!$T$44:$T$45)+'[2]Bilan 2040 AMS'!$T$47)/11.63</f>
        <v>0.67058891315334579</v>
      </c>
      <c r="S84" s="142">
        <f t="shared" si="15"/>
        <v>3.4788532218645227</v>
      </c>
      <c r="T84" s="16"/>
    </row>
    <row r="85" spans="3:20" x14ac:dyDescent="0.25">
      <c r="M85" s="79"/>
      <c r="N85" s="151" t="s">
        <v>26</v>
      </c>
      <c r="O85" s="32">
        <f>O76+O79+O80+O81+O84</f>
        <v>1.0663889333372438</v>
      </c>
      <c r="P85" s="31">
        <f>P76+P79+P80+P81+P84</f>
        <v>21.949703581214987</v>
      </c>
      <c r="Q85" s="31">
        <f>Q76+Q79+Q80+Q81+Q84</f>
        <v>40.387780563615799</v>
      </c>
      <c r="R85" s="31">
        <f>R76+R79+R80+R81+R84</f>
        <v>37.665926243185496</v>
      </c>
      <c r="S85" s="144">
        <f t="shared" si="15"/>
        <v>101.06979932135353</v>
      </c>
      <c r="T85" s="79"/>
    </row>
    <row r="86" spans="3:20" s="3" customFormat="1" x14ac:dyDescent="0.25"/>
    <row r="87" spans="3:20" s="3" customFormat="1" x14ac:dyDescent="0.25"/>
    <row r="88" spans="3:20" ht="31.5" x14ac:dyDescent="0.35">
      <c r="C88" s="145">
        <v>2050</v>
      </c>
      <c r="D88" s="146"/>
      <c r="E88" s="146"/>
      <c r="F88" s="146"/>
      <c r="G88" s="146"/>
      <c r="H88" s="76" t="s">
        <v>36</v>
      </c>
      <c r="I88" s="76" t="s">
        <v>49</v>
      </c>
      <c r="J88" s="76" t="s">
        <v>38</v>
      </c>
      <c r="K88" s="76" t="s">
        <v>48</v>
      </c>
      <c r="L88" s="93" t="s">
        <v>1</v>
      </c>
      <c r="M88" s="19"/>
      <c r="N88" s="145">
        <v>2050</v>
      </c>
      <c r="O88" s="141" t="s">
        <v>36</v>
      </c>
      <c r="P88" s="76" t="s">
        <v>49</v>
      </c>
      <c r="Q88" s="76" t="s">
        <v>38</v>
      </c>
      <c r="R88" s="76" t="s">
        <v>48</v>
      </c>
      <c r="S88" s="93" t="s">
        <v>1</v>
      </c>
      <c r="T88" s="19"/>
    </row>
    <row r="89" spans="3:20" x14ac:dyDescent="0.25">
      <c r="C89" s="147" t="s">
        <v>18</v>
      </c>
      <c r="H89" s="8">
        <f>SUM(H90:H91)</f>
        <v>0</v>
      </c>
      <c r="I89" s="8">
        <f>SUM(I90:I91)</f>
        <v>29.678647269999999</v>
      </c>
      <c r="J89" s="8">
        <f>SUM(J90:J91)</f>
        <v>6.8119262970000003</v>
      </c>
      <c r="K89" s="8">
        <f>SUM(K90:K91)</f>
        <v>1.4110381207745999</v>
      </c>
      <c r="L89" s="96">
        <f t="shared" ref="L89:L98" si="17">SUM(H89:K89)</f>
        <v>37.901611687774597</v>
      </c>
      <c r="M89" s="75"/>
      <c r="N89" s="150" t="s">
        <v>18</v>
      </c>
      <c r="O89" s="29">
        <f>'[2]Bilan 2050 AMS'!$X$46/11.63</f>
        <v>0</v>
      </c>
      <c r="P89" s="28">
        <f>SUM('[2]Bilan 2050 AMS'!$X$41:$X$43)/11.63</f>
        <v>1.3985435581551227</v>
      </c>
      <c r="Q89" s="28">
        <f>'[2]Bilan 2050 AMS'!$X$13/11.63</f>
        <v>9.4962816335190112</v>
      </c>
      <c r="R89" s="28">
        <f>('[2]Bilan 2050 AMS'!$X$22+'[2]Bilan 2050 AMS'!$X$30+SUM('[2]Bilan 2050 AMS'!$X$36:$X$40)+SUM('[2]Bilan 2050 AMS'!$X$44:$X$45)+'[2]Bilan 2050 AMS'!$X$47)/11.63</f>
        <v>0.90796012430314721</v>
      </c>
      <c r="S89" s="142">
        <f>SUM(O89:R89)</f>
        <v>11.80278531597728</v>
      </c>
      <c r="T89" s="270"/>
    </row>
    <row r="90" spans="3:20" x14ac:dyDescent="0.25">
      <c r="C90" s="148" t="s">
        <v>19</v>
      </c>
      <c r="D90" t="s">
        <v>422</v>
      </c>
      <c r="E90" t="s">
        <v>423</v>
      </c>
      <c r="F90" t="s">
        <v>424</v>
      </c>
      <c r="G90" t="s">
        <v>425</v>
      </c>
      <c r="H90" s="16">
        <f>VLOOKUP(D90,Résultats!$B$2:$AX$476,'T energie vecteurs'!W5,FALSE)</f>
        <v>0</v>
      </c>
      <c r="I90" s="16">
        <f>VLOOKUP(E90,Résultats!$B$2:$AX$476,'T energie vecteurs'!W5,FALSE)</f>
        <v>8.1337427099999999</v>
      </c>
      <c r="J90" s="16">
        <f>VLOOKUP(F90,Résultats!$B$2:$AX$476,'T energie vecteurs'!W5,FALSE)</f>
        <v>5.0631518230000001</v>
      </c>
      <c r="K90" s="16">
        <f>VLOOKUP(G90,Résultats!$B$2:$AX$476,'T energie vecteurs'!W5,FALSE)</f>
        <v>4.1524774599999998E-5</v>
      </c>
      <c r="L90" s="95">
        <f>SUM(H90:K90)</f>
        <v>13.1969360577746</v>
      </c>
      <c r="M90" s="16"/>
      <c r="N90" s="148" t="s">
        <v>19</v>
      </c>
      <c r="O90" s="143"/>
      <c r="P90" s="16"/>
      <c r="Q90" s="34"/>
      <c r="R90" s="16"/>
      <c r="S90" s="95"/>
      <c r="T90" s="270"/>
    </row>
    <row r="91" spans="3:20" x14ac:dyDescent="0.25">
      <c r="C91" s="149" t="s">
        <v>20</v>
      </c>
      <c r="D91" t="s">
        <v>426</v>
      </c>
      <c r="E91" t="s">
        <v>427</v>
      </c>
      <c r="F91" t="s">
        <v>428</v>
      </c>
      <c r="G91" t="s">
        <v>429</v>
      </c>
      <c r="H91" s="16">
        <f>VLOOKUP(D91,Résultats!$B$2:$AX$476,'T energie vecteurs'!W5,FALSE)</f>
        <v>0</v>
      </c>
      <c r="I91" s="16">
        <f>VLOOKUP(E91,Résultats!$B$2:$AX$476,'T energie vecteurs'!W5,FALSE)</f>
        <v>21.544904559999999</v>
      </c>
      <c r="J91" s="16">
        <f>VLOOKUP(F91,Résultats!$B$2:$AX$476,'T energie vecteurs'!W5,FALSE)</f>
        <v>1.748774474</v>
      </c>
      <c r="K91" s="16">
        <f>VLOOKUP(G91,Résultats!$B$2:$AX$476,'T energie vecteurs'!W5,FALSE)</f>
        <v>1.4109965959999999</v>
      </c>
      <c r="L91" s="95">
        <f>SUM(H91:K91)</f>
        <v>24.704675630000001</v>
      </c>
      <c r="M91" s="16"/>
      <c r="N91" s="149" t="s">
        <v>20</v>
      </c>
      <c r="O91" s="143"/>
      <c r="P91" s="16"/>
      <c r="Q91" s="34"/>
      <c r="R91" s="16"/>
      <c r="S91" s="95"/>
      <c r="T91" s="270"/>
    </row>
    <row r="92" spans="3:20" x14ac:dyDescent="0.25">
      <c r="C92" s="147" t="s">
        <v>21</v>
      </c>
      <c r="D92" t="s">
        <v>430</v>
      </c>
      <c r="E92" t="s">
        <v>431</v>
      </c>
      <c r="F92" t="s">
        <v>432</v>
      </c>
      <c r="G92" t="s">
        <v>433</v>
      </c>
      <c r="H92" s="8">
        <f>VLOOKUP(D92,Résultats!$B$2:$AX$476,'T energie vecteurs'!W5,FALSE)</f>
        <v>0.13048651310000001</v>
      </c>
      <c r="I92" s="8">
        <f>VLOOKUP(E92,Résultats!$B$2:$AX$476,'T energie vecteurs'!W5,FALSE)</f>
        <v>4.2379833109999998</v>
      </c>
      <c r="J92" s="8">
        <f>VLOOKUP(F92,Résultats!$B$2:$AX$476,'T energie vecteurs'!W5,FALSE)</f>
        <v>14.90447144</v>
      </c>
      <c r="K92" s="8">
        <f>VLOOKUP(G92,Résultats!$B$2:$AX$476,'T energie vecteurs'!W5,FALSE)+8</f>
        <v>17.691237114</v>
      </c>
      <c r="L92" s="96">
        <f t="shared" si="17"/>
        <v>36.964178378100002</v>
      </c>
      <c r="M92" s="75"/>
      <c r="N92" s="150" t="s">
        <v>21</v>
      </c>
      <c r="O92" s="29">
        <f>'[2]Bilan 2050 AMS'!$V$46/11.63</f>
        <v>0</v>
      </c>
      <c r="P92" s="28">
        <f>SUM('[2]Bilan 2050 AMS'!$V$41:$V$43)/11.63</f>
        <v>1.6616930926769611E-2</v>
      </c>
      <c r="Q92" s="28">
        <f>'[2]Bilan 2050 AMS'!$V$13/11.63</f>
        <v>11.097613013386876</v>
      </c>
      <c r="R92" s="28">
        <f>('[2]Bilan 2050 AMS'!$V$22+'[2]Bilan 2050 AMS'!$V$30+SUM('[2]Bilan 2050 AMS'!$V$36:$V$40)+SUM('[2]Bilan 2050 AMS'!$V$44:$V$45)+'[2]Bilan 2050 AMS'!$V$47)/11.63</f>
        <v>17.665401848404688</v>
      </c>
      <c r="S92" s="142">
        <f t="shared" ref="S92:S98" si="18">SUM(O92:R92)</f>
        <v>28.779631792718334</v>
      </c>
      <c r="T92" s="270"/>
    </row>
    <row r="93" spans="3:20" x14ac:dyDescent="0.25">
      <c r="C93" s="147" t="s">
        <v>22</v>
      </c>
      <c r="D93" t="s">
        <v>434</v>
      </c>
      <c r="E93" t="s">
        <v>435</v>
      </c>
      <c r="F93" t="s">
        <v>436</v>
      </c>
      <c r="G93" t="s">
        <v>437</v>
      </c>
      <c r="H93" s="8">
        <f>VLOOKUP(D93,Résultats!$B$2:$AX$476,'T energie vecteurs'!W5,FALSE)</f>
        <v>0</v>
      </c>
      <c r="I93" s="8">
        <f>VLOOKUP(E93,Résultats!$B$2:$AX$476,'T energie vecteurs'!W5,FALSE)</f>
        <v>0.81846840200000004</v>
      </c>
      <c r="J93" s="8">
        <f>VLOOKUP(F93,Résultats!$B$2:$AX$476,'T energie vecteurs'!W5,FALSE)</f>
        <v>4.8767726720000004</v>
      </c>
      <c r="K93" s="8">
        <f>VLOOKUP(G93,Résultats!$B$2:$AX$476,'T energie vecteurs'!W5,FALSE)</f>
        <v>4.616845112</v>
      </c>
      <c r="L93" s="96">
        <f t="shared" si="17"/>
        <v>10.312086186</v>
      </c>
      <c r="M93" s="75"/>
      <c r="N93" s="150" t="s">
        <v>22</v>
      </c>
      <c r="O93" s="29">
        <f>('[2]Bilan 2050 AMS'!$W$46)/11.63</f>
        <v>0</v>
      </c>
      <c r="P93" s="28">
        <f>SUM('[2]Bilan 2050 AMS'!$W$41:$W$43)/11.63</f>
        <v>1.1267336638591747E-2</v>
      </c>
      <c r="Q93" s="28">
        <f>('[2]Bilan 2050 AMS'!$W$13)/11.63</f>
        <v>7.0135260544850855</v>
      </c>
      <c r="R93" s="28">
        <f>('[2]Bilan 2050 AMS'!$W$22+'[2]Bilan 2050 AMS'!$W$30+SUM('[2]Bilan 2050 AMS'!$W$36:$W$40)+SUM('[2]Bilan 2050 AMS'!$W$44:$W$45)+'[2]Bilan 2050 AMS'!$W$47)/11.63</f>
        <v>5.3974994937181009</v>
      </c>
      <c r="S93" s="142">
        <f t="shared" si="18"/>
        <v>12.422292884841777</v>
      </c>
      <c r="T93" s="270"/>
    </row>
    <row r="94" spans="3:20" x14ac:dyDescent="0.25">
      <c r="C94" s="147" t="s">
        <v>23</v>
      </c>
      <c r="H94" s="8">
        <f>SUM(H95:H97)</f>
        <v>4.92197482</v>
      </c>
      <c r="I94" s="8">
        <f>SUM(I95:I97)</f>
        <v>25.663676053000003</v>
      </c>
      <c r="J94" s="8">
        <f>SUM(J95:J97)</f>
        <v>15.1086306044</v>
      </c>
      <c r="K94" s="8">
        <f>SUM(K95:K97)</f>
        <v>18.760438285600003</v>
      </c>
      <c r="L94" s="96">
        <f t="shared" si="17"/>
        <v>64.454719763000014</v>
      </c>
      <c r="M94" s="75"/>
      <c r="N94" s="150" t="s">
        <v>526</v>
      </c>
      <c r="O94" s="29">
        <f>O95+O96</f>
        <v>0.50999043873635208</v>
      </c>
      <c r="P94" s="28">
        <f t="shared" ref="P94:R94" si="19">P95+P96</f>
        <v>6.210920806222556</v>
      </c>
      <c r="Q94" s="28">
        <f t="shared" si="19"/>
        <v>11.841180566367466</v>
      </c>
      <c r="R94" s="28">
        <f t="shared" si="19"/>
        <v>11.611861398619791</v>
      </c>
      <c r="S94" s="142">
        <f t="shared" si="18"/>
        <v>30.173953209946166</v>
      </c>
      <c r="T94" s="270"/>
    </row>
    <row r="95" spans="3:20" x14ac:dyDescent="0.25">
      <c r="C95" s="149" t="s">
        <v>24</v>
      </c>
      <c r="D95" t="s">
        <v>438</v>
      </c>
      <c r="E95" t="s">
        <v>439</v>
      </c>
      <c r="F95" t="s">
        <v>440</v>
      </c>
      <c r="G95" t="s">
        <v>441</v>
      </c>
      <c r="H95" s="16">
        <f>VLOOKUP(D95,Résultats!$B$2:$AX$476,'T energie vecteurs'!W5,FALSE)</f>
        <v>3.6318246319999998</v>
      </c>
      <c r="I95" s="16">
        <f>VLOOKUP(E95,Résultats!$B$2:$AX$476,'T energie vecteurs'!W5,FALSE)</f>
        <v>18.884144150000001</v>
      </c>
      <c r="J95" s="16">
        <f>VLOOKUP(F95,Résultats!$B$2:$AX$476,'T energie vecteurs'!W5,FALSE)</f>
        <v>14.656497890000001</v>
      </c>
      <c r="K95" s="16">
        <f>VLOOKUP(G95,Résultats!$B$2:$AX$476,'T energie vecteurs'!W5,FALSE)</f>
        <v>15.45585297</v>
      </c>
      <c r="L95" s="95">
        <f t="shared" si="17"/>
        <v>52.628319642000001</v>
      </c>
      <c r="M95" s="16"/>
      <c r="N95" s="149" t="s">
        <v>527</v>
      </c>
      <c r="O95" s="143">
        <f>'[2]Bilan 2050 AMS'!$U$46/11.63</f>
        <v>0.11044156358856616</v>
      </c>
      <c r="P95" s="30">
        <f>SUM('[2]Bilan 2050 AMS'!$U$41:$U$43)/11.63</f>
        <v>0.17957005331488499</v>
      </c>
      <c r="Q95" s="30">
        <f>'[2]Bilan 2050 AMS'!$U$13/11.63</f>
        <v>11.841180566367466</v>
      </c>
      <c r="R95" s="30">
        <f>('[2]Bilan 2050 AMS'!$U$22+'[2]Bilan 2050 AMS'!$U$30+SUM('[2]Bilan 2050 AMS'!$U$36:$U$40)+SUM('[2]Bilan 2050 AMS'!$U$44:$U$45)+'[2]Bilan 2050 AMS'!$U$47)/11.63</f>
        <v>7.9200329817239066</v>
      </c>
      <c r="S95" s="95">
        <f t="shared" si="18"/>
        <v>20.051225164994825</v>
      </c>
      <c r="T95" s="270"/>
    </row>
    <row r="96" spans="3:20" x14ac:dyDescent="0.25">
      <c r="C96" s="149" t="s">
        <v>47</v>
      </c>
      <c r="D96" t="s">
        <v>442</v>
      </c>
      <c r="E96" t="s">
        <v>443</v>
      </c>
      <c r="F96" t="s">
        <v>444</v>
      </c>
      <c r="G96" t="s">
        <v>445</v>
      </c>
      <c r="H96" s="16">
        <f>VLOOKUP(D96,Résultats!$B$2:$AX$476,'T energie vecteurs'!W5,FALSE)</f>
        <v>1.2901501879999999</v>
      </c>
      <c r="I96" s="16">
        <f>VLOOKUP(E96,Résultats!$B$2:$AX$476,'T energie vecteurs'!W5,FALSE)</f>
        <v>3.0500323709999999</v>
      </c>
      <c r="J96" s="16">
        <f>VLOOKUP(F96,Résultats!$B$2:$AX$476,'T energie vecteurs'!W5,FALSE)</f>
        <v>0</v>
      </c>
      <c r="K96" s="16">
        <f>VLOOKUP(G96,Résultats!$B$2:$AX$476,'T energie vecteurs'!W5,FALSE)</f>
        <v>2.8683256130000001</v>
      </c>
      <c r="L96" s="95">
        <f t="shared" si="17"/>
        <v>7.2085081720000002</v>
      </c>
      <c r="M96" s="16"/>
      <c r="N96" s="149" t="s">
        <v>47</v>
      </c>
      <c r="O96" s="22">
        <f>'[2]Bilan 2050 AMS'!$E$52/11.63</f>
        <v>0.39954887514778586</v>
      </c>
      <c r="P96" s="16">
        <f>('[2]Bilan 2050 AMS'!$E$54+'[2]Bilan 2050 AMS'!$E$56)/11.63</f>
        <v>6.0313507529076711</v>
      </c>
      <c r="Q96" s="16">
        <v>0</v>
      </c>
      <c r="R96" s="16">
        <f>('[2]Bilan 2050 AMS'!$E$53+'[2]Bilan 2050 AMS'!$E$55+'[2]Bilan 2050 AMS'!$E$57)/11.63</f>
        <v>3.691828416895885</v>
      </c>
      <c r="S96" s="95">
        <f t="shared" si="18"/>
        <v>10.122728044951341</v>
      </c>
      <c r="T96" s="270"/>
    </row>
    <row r="97" spans="3:20" x14ac:dyDescent="0.25">
      <c r="C97" s="149" t="s">
        <v>25</v>
      </c>
      <c r="D97" t="s">
        <v>446</v>
      </c>
      <c r="E97" t="s">
        <v>447</v>
      </c>
      <c r="F97" t="s">
        <v>448</v>
      </c>
      <c r="G97" t="s">
        <v>449</v>
      </c>
      <c r="H97" s="16">
        <f>VLOOKUP(D97,Résultats!$B$2:$AX$476,'T energie vecteurs'!W5,FALSE)</f>
        <v>0</v>
      </c>
      <c r="I97" s="16">
        <f>VLOOKUP(E97,Résultats!$B$2:$AX$476,'T energie vecteurs'!W5,FALSE)</f>
        <v>3.7294995320000002</v>
      </c>
      <c r="J97" s="16">
        <f>VLOOKUP(F97,Résultats!$B$2:$AX$476,'T energie vecteurs'!W5,FALSE)</f>
        <v>0.45213271440000002</v>
      </c>
      <c r="K97" s="16">
        <f>VLOOKUP(G97,Résultats!$B$2:$AX$476,'T energie vecteurs'!W5,FALSE)</f>
        <v>0.43625970260000002</v>
      </c>
      <c r="L97" s="95">
        <f t="shared" si="17"/>
        <v>4.6178919490000006</v>
      </c>
      <c r="M97" s="16"/>
      <c r="N97" s="150" t="s">
        <v>25</v>
      </c>
      <c r="O97" s="29">
        <f>'[2]Bilan 2050 AMS'!$T$46/11.63</f>
        <v>0</v>
      </c>
      <c r="P97" s="28">
        <f>SUM('[2]Bilan 2050 AMS'!$T$41:$T$43)/11.63</f>
        <v>1.4717761593144036</v>
      </c>
      <c r="Q97" s="28">
        <f>'[2]Bilan 2050 AMS'!$T$13/11.63</f>
        <v>0.67462774966663508</v>
      </c>
      <c r="R97" s="28">
        <f>('[2]Bilan 2050 AMS'!$T$22+'[2]Bilan 2050 AMS'!$T$30+SUM('[2]Bilan 2050 AMS'!$T$36:$T$40)+SUM('[2]Bilan 2050 AMS'!$T$44:$T$45)+'[2]Bilan 2050 AMS'!$T$47)/11.63</f>
        <v>0.8884159129156487</v>
      </c>
      <c r="S97" s="142">
        <f t="shared" si="18"/>
        <v>3.0348198218966873</v>
      </c>
      <c r="T97" s="270"/>
    </row>
    <row r="98" spans="3:20" x14ac:dyDescent="0.25">
      <c r="C98" s="23" t="s">
        <v>26</v>
      </c>
      <c r="D98" s="10"/>
      <c r="E98" s="10"/>
      <c r="F98" s="10"/>
      <c r="G98" s="10"/>
      <c r="H98" s="9">
        <f>SUM(H89,H92:H94)</f>
        <v>5.0524613331000001</v>
      </c>
      <c r="I98" s="9">
        <f>SUM(I89,I92:I94)</f>
        <v>60.398775036000004</v>
      </c>
      <c r="J98" s="9">
        <f>SUM(J89,J92:J94)</f>
        <v>41.701801013400001</v>
      </c>
      <c r="K98" s="9">
        <f>SUM(K89,K92:K94)</f>
        <v>42.479558632374605</v>
      </c>
      <c r="L98" s="98">
        <f t="shared" si="17"/>
        <v>149.63259601487459</v>
      </c>
      <c r="M98" s="79"/>
      <c r="N98" s="151" t="s">
        <v>26</v>
      </c>
      <c r="O98" s="32">
        <f>O89+O92+O93+O94+O97</f>
        <v>0.50999043873635208</v>
      </c>
      <c r="P98" s="31">
        <f>P89+P92+P93+P94+P97</f>
        <v>9.1091247912574431</v>
      </c>
      <c r="Q98" s="31">
        <f>Q89+Q92+Q93+Q94+Q97</f>
        <v>40.123229017425068</v>
      </c>
      <c r="R98" s="31">
        <f>R89+R92+R93+R94+R97</f>
        <v>36.471138777961372</v>
      </c>
      <c r="S98" s="144">
        <f t="shared" si="18"/>
        <v>86.213483025380242</v>
      </c>
      <c r="T98" s="79"/>
    </row>
    <row r="99" spans="3:20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O99" s="77"/>
      <c r="P99" s="77"/>
      <c r="Q99" s="77"/>
      <c r="R99" s="78"/>
      <c r="S99" s="45"/>
    </row>
    <row r="100" spans="3:20" x14ac:dyDescent="0.25">
      <c r="C100" s="3"/>
      <c r="D100" s="3"/>
      <c r="E100" s="3"/>
      <c r="F100" s="3">
        <f>0.1/0.028*51.84</f>
        <v>185.14285714285717</v>
      </c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</row>
    <row r="101" spans="3:2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</row>
    <row r="102" spans="3:20" s="3" customFormat="1" x14ac:dyDescent="0.25">
      <c r="C102" s="60" t="s">
        <v>524</v>
      </c>
      <c r="F102" s="3">
        <f>0.1/0.028*51.84</f>
        <v>185.14285714285717</v>
      </c>
      <c r="N102" s="60" t="s">
        <v>525</v>
      </c>
    </row>
    <row r="103" spans="3:20" s="3" customFormat="1" ht="31.5" x14ac:dyDescent="0.35">
      <c r="C103" s="145">
        <v>2050</v>
      </c>
      <c r="D103" s="146"/>
      <c r="E103" s="146"/>
      <c r="F103" s="146"/>
      <c r="G103" s="146"/>
      <c r="H103" s="76" t="s">
        <v>36</v>
      </c>
      <c r="I103" s="76" t="s">
        <v>49</v>
      </c>
      <c r="J103" s="76" t="s">
        <v>38</v>
      </c>
      <c r="K103" s="76" t="s">
        <v>48</v>
      </c>
      <c r="L103" s="93" t="s">
        <v>1</v>
      </c>
      <c r="N103" s="145">
        <v>2050</v>
      </c>
      <c r="O103" s="141" t="s">
        <v>36</v>
      </c>
      <c r="P103" s="76" t="s">
        <v>49</v>
      </c>
      <c r="Q103" s="76" t="s">
        <v>38</v>
      </c>
      <c r="R103" s="76" t="s">
        <v>48</v>
      </c>
      <c r="S103" s="93" t="s">
        <v>1</v>
      </c>
    </row>
    <row r="104" spans="3:20" s="3" customFormat="1" x14ac:dyDescent="0.25">
      <c r="C104" s="276" t="s">
        <v>18</v>
      </c>
      <c r="D104" s="277"/>
      <c r="E104" s="277"/>
      <c r="F104" s="277"/>
      <c r="G104" s="277"/>
      <c r="H104" s="278" t="e">
        <f>H89-#REF!</f>
        <v>#REF!</v>
      </c>
      <c r="I104" s="278" t="e">
        <f>I89-#REF!</f>
        <v>#REF!</v>
      </c>
      <c r="J104" s="278" t="e">
        <f>J89-#REF!</f>
        <v>#REF!</v>
      </c>
      <c r="K104" s="278" t="e">
        <f>K89-#REF!</f>
        <v>#REF!</v>
      </c>
      <c r="L104" s="279" t="e">
        <f>L89-#REF!</f>
        <v>#REF!</v>
      </c>
      <c r="N104" s="276" t="s">
        <v>18</v>
      </c>
      <c r="O104" s="285">
        <f>H89-O89</f>
        <v>0</v>
      </c>
      <c r="P104" s="286">
        <f t="shared" ref="P104:S113" si="20">I89-P89</f>
        <v>28.280103711844877</v>
      </c>
      <c r="Q104" s="286">
        <f t="shared" si="20"/>
        <v>-2.6843553365190109</v>
      </c>
      <c r="R104" s="286">
        <f t="shared" si="20"/>
        <v>0.50307799647145268</v>
      </c>
      <c r="S104" s="287">
        <f t="shared" si="20"/>
        <v>26.098826371797315</v>
      </c>
    </row>
    <row r="105" spans="3:20" s="3" customFormat="1" x14ac:dyDescent="0.25">
      <c r="C105" s="148" t="s">
        <v>19</v>
      </c>
      <c r="D105" t="s">
        <v>422</v>
      </c>
      <c r="E105" t="s">
        <v>423</v>
      </c>
      <c r="F105" t="s">
        <v>424</v>
      </c>
      <c r="G105" t="s">
        <v>425</v>
      </c>
      <c r="H105" s="34" t="e">
        <f>H90-#REF!</f>
        <v>#REF!</v>
      </c>
      <c r="I105" s="34" t="e">
        <f>I90-#REF!</f>
        <v>#REF!</v>
      </c>
      <c r="J105" s="34" t="e">
        <f>J90-#REF!</f>
        <v>#REF!</v>
      </c>
      <c r="K105" s="34" t="e">
        <f>K90-#REF!</f>
        <v>#REF!</v>
      </c>
      <c r="L105" s="280" t="e">
        <f>L90-#REF!</f>
        <v>#REF!</v>
      </c>
      <c r="N105" s="148" t="s">
        <v>19</v>
      </c>
      <c r="O105" s="288">
        <f t="shared" ref="O105:O113" si="21">H90-O90</f>
        <v>0</v>
      </c>
      <c r="P105" s="34">
        <f t="shared" si="20"/>
        <v>8.1337427099999999</v>
      </c>
      <c r="Q105" s="34">
        <f t="shared" si="20"/>
        <v>5.0631518230000001</v>
      </c>
      <c r="R105" s="34">
        <f t="shared" si="20"/>
        <v>4.1524774599999998E-5</v>
      </c>
      <c r="S105" s="280">
        <f t="shared" si="20"/>
        <v>13.1969360577746</v>
      </c>
    </row>
    <row r="106" spans="3:20" s="3" customFormat="1" x14ac:dyDescent="0.25">
      <c r="C106" s="149" t="s">
        <v>20</v>
      </c>
      <c r="D106" t="s">
        <v>426</v>
      </c>
      <c r="E106" t="s">
        <v>427</v>
      </c>
      <c r="F106" t="s">
        <v>428</v>
      </c>
      <c r="G106" t="s">
        <v>429</v>
      </c>
      <c r="H106" s="34" t="e">
        <f>H91-#REF!</f>
        <v>#REF!</v>
      </c>
      <c r="I106" s="34" t="e">
        <f>I91-#REF!</f>
        <v>#REF!</v>
      </c>
      <c r="J106" s="34" t="e">
        <f>J91-#REF!</f>
        <v>#REF!</v>
      </c>
      <c r="K106" s="34" t="e">
        <f>K91-#REF!</f>
        <v>#REF!</v>
      </c>
      <c r="L106" s="280" t="e">
        <f>L91-#REF!</f>
        <v>#REF!</v>
      </c>
      <c r="N106" s="149" t="s">
        <v>20</v>
      </c>
      <c r="O106" s="288">
        <f t="shared" si="21"/>
        <v>0</v>
      </c>
      <c r="P106" s="34">
        <f t="shared" si="20"/>
        <v>21.544904559999999</v>
      </c>
      <c r="Q106" s="34">
        <f t="shared" si="20"/>
        <v>1.748774474</v>
      </c>
      <c r="R106" s="34">
        <f t="shared" si="20"/>
        <v>1.4109965959999999</v>
      </c>
      <c r="S106" s="280">
        <f t="shared" si="20"/>
        <v>24.704675630000001</v>
      </c>
    </row>
    <row r="107" spans="3:20" s="3" customFormat="1" x14ac:dyDescent="0.25">
      <c r="C107" s="276" t="s">
        <v>21</v>
      </c>
      <c r="D107" s="277" t="s">
        <v>430</v>
      </c>
      <c r="E107" s="277" t="s">
        <v>431</v>
      </c>
      <c r="F107" s="277" t="s">
        <v>432</v>
      </c>
      <c r="G107" s="277" t="s">
        <v>433</v>
      </c>
      <c r="H107" s="278" t="e">
        <f>H92-#REF!</f>
        <v>#REF!</v>
      </c>
      <c r="I107" s="278" t="e">
        <f>I92-#REF!</f>
        <v>#REF!</v>
      </c>
      <c r="J107" s="278" t="e">
        <f>J92-#REF!</f>
        <v>#REF!</v>
      </c>
      <c r="K107" s="278" t="e">
        <f>K92-#REF!</f>
        <v>#REF!</v>
      </c>
      <c r="L107" s="279" t="e">
        <f>L92-#REF!</f>
        <v>#REF!</v>
      </c>
      <c r="N107" s="276" t="s">
        <v>21</v>
      </c>
      <c r="O107" s="289">
        <f t="shared" si="21"/>
        <v>0.13048651310000001</v>
      </c>
      <c r="P107" s="286">
        <f t="shared" si="20"/>
        <v>4.2213663800732304</v>
      </c>
      <c r="Q107" s="286">
        <f t="shared" si="20"/>
        <v>3.8068584266131236</v>
      </c>
      <c r="R107" s="286">
        <f t="shared" si="20"/>
        <v>2.5835265595311796E-2</v>
      </c>
      <c r="S107" s="287">
        <f t="shared" si="20"/>
        <v>8.1845465853816677</v>
      </c>
    </row>
    <row r="108" spans="3:20" s="3" customFormat="1" x14ac:dyDescent="0.25">
      <c r="C108" s="276" t="s">
        <v>22</v>
      </c>
      <c r="D108" s="277" t="s">
        <v>434</v>
      </c>
      <c r="E108" s="277" t="s">
        <v>435</v>
      </c>
      <c r="F108" s="277" t="s">
        <v>436</v>
      </c>
      <c r="G108" s="277" t="s">
        <v>437</v>
      </c>
      <c r="H108" s="278" t="e">
        <f>H93-#REF!</f>
        <v>#REF!</v>
      </c>
      <c r="I108" s="278" t="e">
        <f>I93-#REF!</f>
        <v>#REF!</v>
      </c>
      <c r="J108" s="278" t="e">
        <f>J93-#REF!</f>
        <v>#REF!</v>
      </c>
      <c r="K108" s="278" t="e">
        <f>K93-#REF!</f>
        <v>#REF!</v>
      </c>
      <c r="L108" s="279" t="e">
        <f>L93-#REF!</f>
        <v>#REF!</v>
      </c>
      <c r="N108" s="276" t="s">
        <v>22</v>
      </c>
      <c r="O108" s="289">
        <f t="shared" si="21"/>
        <v>0</v>
      </c>
      <c r="P108" s="286">
        <f t="shared" si="20"/>
        <v>0.80720106536140834</v>
      </c>
      <c r="Q108" s="286">
        <f t="shared" si="20"/>
        <v>-2.1367533824850851</v>
      </c>
      <c r="R108" s="286">
        <f t="shared" si="20"/>
        <v>-0.78065438171810086</v>
      </c>
      <c r="S108" s="287">
        <f t="shared" si="20"/>
        <v>-2.1102066988417771</v>
      </c>
    </row>
    <row r="109" spans="3:20" s="3" customFormat="1" x14ac:dyDescent="0.25">
      <c r="C109" s="276" t="s">
        <v>23</v>
      </c>
      <c r="D109" s="277"/>
      <c r="E109" s="277"/>
      <c r="F109" s="277"/>
      <c r="G109" s="277"/>
      <c r="H109" s="278" t="e">
        <f>H94-#REF!</f>
        <v>#REF!</v>
      </c>
      <c r="I109" s="278" t="e">
        <f>I94-#REF!</f>
        <v>#REF!</v>
      </c>
      <c r="J109" s="278" t="e">
        <f>J94-#REF!</f>
        <v>#REF!</v>
      </c>
      <c r="K109" s="278" t="e">
        <f>K94-#REF!</f>
        <v>#REF!</v>
      </c>
      <c r="L109" s="279" t="e">
        <f>L94-#REF!</f>
        <v>#REF!</v>
      </c>
      <c r="N109" s="276" t="s">
        <v>23</v>
      </c>
      <c r="O109" s="289">
        <f t="shared" si="21"/>
        <v>4.4119843812636477</v>
      </c>
      <c r="P109" s="286">
        <f t="shared" si="20"/>
        <v>19.452755246777446</v>
      </c>
      <c r="Q109" s="286">
        <f t="shared" si="20"/>
        <v>3.2674500380325338</v>
      </c>
      <c r="R109" s="286">
        <f t="shared" si="20"/>
        <v>7.1485768869802122</v>
      </c>
      <c r="S109" s="287">
        <f t="shared" si="20"/>
        <v>34.280766553053851</v>
      </c>
    </row>
    <row r="110" spans="3:20" s="3" customFormat="1" x14ac:dyDescent="0.25">
      <c r="C110" s="149" t="s">
        <v>24</v>
      </c>
      <c r="D110" t="s">
        <v>438</v>
      </c>
      <c r="E110" t="s">
        <v>439</v>
      </c>
      <c r="F110" t="s">
        <v>440</v>
      </c>
      <c r="G110" t="s">
        <v>441</v>
      </c>
      <c r="H110" s="34" t="e">
        <f>H95-#REF!</f>
        <v>#REF!</v>
      </c>
      <c r="I110" s="34" t="e">
        <f>I95-#REF!</f>
        <v>#REF!</v>
      </c>
      <c r="J110" s="34" t="e">
        <f>J95-#REF!</f>
        <v>#REF!</v>
      </c>
      <c r="K110" s="34" t="e">
        <f>K95-#REF!</f>
        <v>#REF!</v>
      </c>
      <c r="L110" s="280" t="e">
        <f>L95-#REF!</f>
        <v>#REF!</v>
      </c>
      <c r="N110" s="149" t="s">
        <v>24</v>
      </c>
      <c r="O110" s="288">
        <f t="shared" si="21"/>
        <v>3.5213830684114336</v>
      </c>
      <c r="P110" s="271">
        <f t="shared" si="20"/>
        <v>18.704574096685114</v>
      </c>
      <c r="Q110" s="271">
        <f t="shared" si="20"/>
        <v>2.8153173236325344</v>
      </c>
      <c r="R110" s="271">
        <f t="shared" si="20"/>
        <v>7.5358199882760939</v>
      </c>
      <c r="S110" s="280">
        <f t="shared" si="20"/>
        <v>32.577094477005176</v>
      </c>
    </row>
    <row r="111" spans="3:20" s="3" customFormat="1" x14ac:dyDescent="0.25">
      <c r="C111" s="149" t="s">
        <v>47</v>
      </c>
      <c r="D111" t="s">
        <v>442</v>
      </c>
      <c r="E111" t="s">
        <v>443</v>
      </c>
      <c r="F111" t="s">
        <v>444</v>
      </c>
      <c r="G111" t="s">
        <v>445</v>
      </c>
      <c r="H111" s="34" t="e">
        <f>H96-#REF!</f>
        <v>#REF!</v>
      </c>
      <c r="I111" s="34" t="e">
        <f>I96-#REF!</f>
        <v>#REF!</v>
      </c>
      <c r="J111" s="34" t="e">
        <f>J96-#REF!</f>
        <v>#REF!</v>
      </c>
      <c r="K111" s="34" t="e">
        <f>K96-#REF!</f>
        <v>#REF!</v>
      </c>
      <c r="L111" s="280" t="e">
        <f>L96-#REF!</f>
        <v>#REF!</v>
      </c>
      <c r="N111" s="149" t="s">
        <v>47</v>
      </c>
      <c r="O111" s="290">
        <f t="shared" si="21"/>
        <v>0.89060131285221411</v>
      </c>
      <c r="P111" s="34">
        <f t="shared" si="20"/>
        <v>-2.9813183819076712</v>
      </c>
      <c r="Q111" s="34">
        <f t="shared" si="20"/>
        <v>0</v>
      </c>
      <c r="R111" s="34">
        <f t="shared" si="20"/>
        <v>-0.82350280389588493</v>
      </c>
      <c r="S111" s="280">
        <f t="shared" si="20"/>
        <v>-2.9142198729513407</v>
      </c>
    </row>
    <row r="112" spans="3:20" s="3" customFormat="1" x14ac:dyDescent="0.25">
      <c r="C112" s="149" t="s">
        <v>25</v>
      </c>
      <c r="D112" t="s">
        <v>446</v>
      </c>
      <c r="E112" t="s">
        <v>447</v>
      </c>
      <c r="F112" t="s">
        <v>448</v>
      </c>
      <c r="G112" t="s">
        <v>449</v>
      </c>
      <c r="H112" s="34" t="e">
        <f>H97-#REF!</f>
        <v>#REF!</v>
      </c>
      <c r="I112" s="34" t="e">
        <f>I97-#REF!</f>
        <v>#REF!</v>
      </c>
      <c r="J112" s="34" t="e">
        <f>J97-#REF!</f>
        <v>#REF!</v>
      </c>
      <c r="K112" s="34" t="e">
        <f>K97-#REF!</f>
        <v>#REF!</v>
      </c>
      <c r="L112" s="280" t="e">
        <f>L97-#REF!</f>
        <v>#REF!</v>
      </c>
      <c r="N112" s="149" t="s">
        <v>25</v>
      </c>
      <c r="O112" s="288">
        <f t="shared" si="21"/>
        <v>0</v>
      </c>
      <c r="P112" s="271">
        <f t="shared" si="20"/>
        <v>2.2577233726855965</v>
      </c>
      <c r="Q112" s="271">
        <f t="shared" si="20"/>
        <v>-0.22249503526663506</v>
      </c>
      <c r="R112" s="271">
        <f t="shared" si="20"/>
        <v>-0.45215621031564868</v>
      </c>
      <c r="S112" s="280">
        <f t="shared" si="20"/>
        <v>1.5830721271033132</v>
      </c>
    </row>
    <row r="113" spans="3:19" s="3" customFormat="1" x14ac:dyDescent="0.25">
      <c r="C113" s="281" t="s">
        <v>26</v>
      </c>
      <c r="D113" s="282"/>
      <c r="E113" s="282"/>
      <c r="F113" s="282"/>
      <c r="G113" s="282"/>
      <c r="H113" s="283" t="e">
        <f>H98-#REF!</f>
        <v>#REF!</v>
      </c>
      <c r="I113" s="283" t="e">
        <f>I98-#REF!</f>
        <v>#REF!</v>
      </c>
      <c r="J113" s="283" t="e">
        <f>J98-#REF!</f>
        <v>#REF!</v>
      </c>
      <c r="K113" s="283" t="e">
        <f>K98-#REF!</f>
        <v>#REF!</v>
      </c>
      <c r="L113" s="284" t="e">
        <f>L98-#REF!</f>
        <v>#REF!</v>
      </c>
      <c r="N113" s="281" t="s">
        <v>26</v>
      </c>
      <c r="O113" s="291">
        <f t="shared" si="21"/>
        <v>4.5424708943636478</v>
      </c>
      <c r="P113" s="292">
        <f t="shared" si="20"/>
        <v>51.28965024474256</v>
      </c>
      <c r="Q113" s="292">
        <f t="shared" si="20"/>
        <v>1.5785719959749329</v>
      </c>
      <c r="R113" s="292">
        <f t="shared" si="20"/>
        <v>6.0084198544132335</v>
      </c>
      <c r="S113" s="293">
        <f t="shared" si="20"/>
        <v>63.419112989494351</v>
      </c>
    </row>
    <row r="114" spans="3:19" s="3" customFormat="1" x14ac:dyDescent="0.25"/>
    <row r="115" spans="3:19" s="3" customFormat="1" x14ac:dyDescent="0.25"/>
    <row r="116" spans="3:19" s="3" customFormat="1" x14ac:dyDescent="0.25"/>
    <row r="117" spans="3:19" s="3" customFormat="1" x14ac:dyDescent="0.25"/>
    <row r="118" spans="3:19" s="3" customFormat="1" x14ac:dyDescent="0.25"/>
    <row r="119" spans="3:19" s="3" customFormat="1" x14ac:dyDescent="0.25"/>
    <row r="120" spans="3:19" s="3" customFormat="1" x14ac:dyDescent="0.25"/>
    <row r="121" spans="3:19" s="3" customFormat="1" x14ac:dyDescent="0.25"/>
    <row r="122" spans="3:19" s="3" customFormat="1" x14ac:dyDescent="0.25"/>
    <row r="123" spans="3:19" s="3" customFormat="1" x14ac:dyDescent="0.25"/>
    <row r="124" spans="3:19" s="3" customFormat="1" x14ac:dyDescent="0.25"/>
    <row r="125" spans="3:19" s="3" customFormat="1" x14ac:dyDescent="0.25"/>
    <row r="126" spans="3:19" s="3" customFormat="1" x14ac:dyDescent="0.25"/>
    <row r="127" spans="3:19" s="3" customFormat="1" x14ac:dyDescent="0.25"/>
    <row r="128" spans="3:19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pans="3:3" s="3" customFormat="1" x14ac:dyDescent="0.25"/>
    <row r="178" spans="3:3" s="3" customFormat="1" x14ac:dyDescent="0.25">
      <c r="C178" s="3">
        <f>0</f>
        <v>0</v>
      </c>
    </row>
    <row r="179" spans="3:3" s="3" customFormat="1" x14ac:dyDescent="0.25"/>
    <row r="180" spans="3:3" s="3" customFormat="1" x14ac:dyDescent="0.25"/>
    <row r="181" spans="3:3" s="3" customFormat="1" x14ac:dyDescent="0.25"/>
    <row r="182" spans="3:3" s="3" customFormat="1" x14ac:dyDescent="0.25"/>
    <row r="183" spans="3:3" s="3" customFormat="1" x14ac:dyDescent="0.25"/>
    <row r="184" spans="3:3" s="3" customFormat="1" x14ac:dyDescent="0.25"/>
    <row r="185" spans="3:3" s="3" customFormat="1" x14ac:dyDescent="0.25"/>
    <row r="186" spans="3:3" s="3" customFormat="1" x14ac:dyDescent="0.25"/>
    <row r="187" spans="3:3" s="3" customFormat="1" x14ac:dyDescent="0.25"/>
    <row r="188" spans="3:3" s="3" customFormat="1" x14ac:dyDescent="0.25"/>
    <row r="189" spans="3:3" s="3" customFormat="1" x14ac:dyDescent="0.25"/>
    <row r="190" spans="3:3" s="3" customFormat="1" x14ac:dyDescent="0.25"/>
    <row r="191" spans="3:3" s="3" customFormat="1" x14ac:dyDescent="0.25"/>
    <row r="192" spans="3:3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  <row r="649" s="3" customFormat="1" x14ac:dyDescent="0.25"/>
    <row r="650" s="3" customFormat="1" x14ac:dyDescent="0.25"/>
    <row r="651" s="3" customFormat="1" x14ac:dyDescent="0.25"/>
    <row r="652" s="3" customFormat="1" x14ac:dyDescent="0.25"/>
    <row r="653" s="3" customFormat="1" x14ac:dyDescent="0.25"/>
    <row r="654" s="3" customFormat="1" x14ac:dyDescent="0.25"/>
    <row r="655" s="3" customFormat="1" x14ac:dyDescent="0.25"/>
    <row r="656" s="3" customFormat="1" x14ac:dyDescent="0.25"/>
    <row r="657" s="3" customFormat="1" x14ac:dyDescent="0.25"/>
    <row r="658" s="3" customFormat="1" x14ac:dyDescent="0.25"/>
    <row r="659" s="3" customFormat="1" x14ac:dyDescent="0.25"/>
    <row r="660" s="3" customFormat="1" x14ac:dyDescent="0.25"/>
    <row r="661" s="3" customFormat="1" x14ac:dyDescent="0.25"/>
    <row r="662" s="3" customFormat="1" x14ac:dyDescent="0.25"/>
    <row r="663" s="3" customFormat="1" x14ac:dyDescent="0.25"/>
    <row r="664" s="3" customFormat="1" x14ac:dyDescent="0.25"/>
    <row r="665" s="3" customFormat="1" x14ac:dyDescent="0.25"/>
    <row r="666" s="3" customFormat="1" x14ac:dyDescent="0.25"/>
    <row r="667" s="3" customFormat="1" x14ac:dyDescent="0.25"/>
    <row r="668" s="3" customFormat="1" x14ac:dyDescent="0.25"/>
    <row r="669" s="3" customFormat="1" x14ac:dyDescent="0.25"/>
    <row r="670" s="3" customFormat="1" x14ac:dyDescent="0.25"/>
    <row r="671" s="3" customFormat="1" x14ac:dyDescent="0.25"/>
    <row r="672" s="3" customFormat="1" x14ac:dyDescent="0.25"/>
    <row r="673" s="3" customFormat="1" x14ac:dyDescent="0.25"/>
    <row r="674" s="3" customFormat="1" x14ac:dyDescent="0.25"/>
    <row r="675" s="3" customFormat="1" x14ac:dyDescent="0.25"/>
    <row r="676" s="3" customFormat="1" x14ac:dyDescent="0.25"/>
    <row r="677" s="3" customFormat="1" x14ac:dyDescent="0.25"/>
    <row r="678" s="3" customFormat="1" x14ac:dyDescent="0.25"/>
    <row r="679" s="3" customFormat="1" x14ac:dyDescent="0.25"/>
    <row r="680" s="3" customFormat="1" x14ac:dyDescent="0.25"/>
    <row r="681" s="3" customFormat="1" x14ac:dyDescent="0.25"/>
    <row r="682" s="3" customFormat="1" x14ac:dyDescent="0.25"/>
    <row r="683" s="3" customFormat="1" x14ac:dyDescent="0.25"/>
    <row r="684" s="3" customFormat="1" x14ac:dyDescent="0.25"/>
    <row r="685" s="3" customFormat="1" x14ac:dyDescent="0.25"/>
    <row r="686" s="3" customFormat="1" x14ac:dyDescent="0.25"/>
    <row r="687" s="3" customFormat="1" x14ac:dyDescent="0.25"/>
    <row r="688" s="3" customFormat="1" x14ac:dyDescent="0.25"/>
    <row r="689" s="3" customFormat="1" x14ac:dyDescent="0.25"/>
    <row r="690" s="3" customFormat="1" x14ac:dyDescent="0.25"/>
    <row r="691" s="3" customFormat="1" x14ac:dyDescent="0.25"/>
    <row r="692" s="3" customFormat="1" x14ac:dyDescent="0.25"/>
    <row r="693" s="3" customFormat="1" x14ac:dyDescent="0.25"/>
    <row r="694" s="3" customFormat="1" x14ac:dyDescent="0.25"/>
    <row r="695" s="3" customFormat="1" x14ac:dyDescent="0.25"/>
    <row r="696" s="3" customFormat="1" x14ac:dyDescent="0.25"/>
    <row r="697" s="3" customFormat="1" x14ac:dyDescent="0.25"/>
    <row r="698" s="3" customFormat="1" x14ac:dyDescent="0.25"/>
    <row r="699" s="3" customFormat="1" x14ac:dyDescent="0.25"/>
    <row r="700" s="3" customFormat="1" x14ac:dyDescent="0.25"/>
    <row r="701" s="3" customFormat="1" x14ac:dyDescent="0.25"/>
    <row r="702" s="3" customFormat="1" x14ac:dyDescent="0.25"/>
    <row r="703" s="3" customFormat="1" x14ac:dyDescent="0.25"/>
    <row r="704" s="3" customFormat="1" x14ac:dyDescent="0.25"/>
    <row r="705" s="3" customFormat="1" x14ac:dyDescent="0.25"/>
    <row r="706" s="3" customFormat="1" x14ac:dyDescent="0.25"/>
    <row r="707" s="3" customFormat="1" x14ac:dyDescent="0.25"/>
    <row r="708" s="3" customFormat="1" x14ac:dyDescent="0.25"/>
    <row r="709" s="3" customFormat="1" x14ac:dyDescent="0.25"/>
    <row r="710" s="3" customFormat="1" x14ac:dyDescent="0.25"/>
    <row r="711" s="3" customFormat="1" x14ac:dyDescent="0.25"/>
    <row r="712" s="3" customFormat="1" x14ac:dyDescent="0.25"/>
    <row r="713" s="3" customFormat="1" x14ac:dyDescent="0.25"/>
    <row r="714" s="3" customFormat="1" x14ac:dyDescent="0.25"/>
    <row r="715" s="3" customFormat="1" x14ac:dyDescent="0.25"/>
    <row r="716" s="3" customFormat="1" x14ac:dyDescent="0.25"/>
    <row r="717" s="3" customFormat="1" x14ac:dyDescent="0.25"/>
    <row r="718" s="3" customFormat="1" x14ac:dyDescent="0.25"/>
    <row r="719" s="3" customFormat="1" x14ac:dyDescent="0.25"/>
    <row r="720" s="3" customFormat="1" x14ac:dyDescent="0.25"/>
    <row r="721" s="3" customFormat="1" x14ac:dyDescent="0.25"/>
    <row r="722" s="3" customFormat="1" x14ac:dyDescent="0.25"/>
    <row r="723" s="3" customFormat="1" x14ac:dyDescent="0.25"/>
    <row r="724" s="3" customFormat="1" x14ac:dyDescent="0.25"/>
    <row r="725" s="3" customFormat="1" x14ac:dyDescent="0.25"/>
    <row r="726" s="3" customFormat="1" x14ac:dyDescent="0.25"/>
    <row r="727" s="3" customFormat="1" x14ac:dyDescent="0.25"/>
    <row r="728" s="3" customFormat="1" x14ac:dyDescent="0.25"/>
    <row r="729" s="3" customFormat="1" x14ac:dyDescent="0.25"/>
    <row r="730" s="3" customFormat="1" x14ac:dyDescent="0.25"/>
    <row r="731" s="3" customFormat="1" x14ac:dyDescent="0.25"/>
    <row r="732" s="3" customFormat="1" x14ac:dyDescent="0.25"/>
    <row r="733" s="3" customFormat="1" x14ac:dyDescent="0.25"/>
    <row r="734" s="3" customFormat="1" x14ac:dyDescent="0.25"/>
    <row r="735" s="3" customFormat="1" x14ac:dyDescent="0.25"/>
    <row r="736" s="3" customFormat="1" x14ac:dyDescent="0.25"/>
    <row r="737" s="3" customFormat="1" x14ac:dyDescent="0.25"/>
    <row r="738" s="3" customFormat="1" x14ac:dyDescent="0.25"/>
    <row r="739" s="3" customFormat="1" x14ac:dyDescent="0.25"/>
    <row r="740" s="3" customFormat="1" x14ac:dyDescent="0.25"/>
    <row r="741" s="3" customFormat="1" x14ac:dyDescent="0.25"/>
    <row r="742" s="3" customFormat="1" x14ac:dyDescent="0.25"/>
    <row r="743" s="3" customFormat="1" x14ac:dyDescent="0.25"/>
    <row r="744" s="3" customFormat="1" x14ac:dyDescent="0.25"/>
    <row r="745" s="3" customFormat="1" x14ac:dyDescent="0.25"/>
    <row r="746" s="3" customFormat="1" x14ac:dyDescent="0.25"/>
    <row r="747" s="3" customFormat="1" x14ac:dyDescent="0.25"/>
    <row r="748" s="3" customFormat="1" x14ac:dyDescent="0.25"/>
    <row r="749" s="3" customFormat="1" x14ac:dyDescent="0.25"/>
    <row r="750" s="3" customFormat="1" x14ac:dyDescent="0.25"/>
    <row r="751" s="3" customFormat="1" x14ac:dyDescent="0.25"/>
    <row r="752" s="3" customFormat="1" x14ac:dyDescent="0.25"/>
    <row r="753" s="3" customFormat="1" x14ac:dyDescent="0.25"/>
    <row r="754" s="3" customFormat="1" x14ac:dyDescent="0.25"/>
    <row r="755" s="3" customFormat="1" x14ac:dyDescent="0.25"/>
    <row r="756" s="3" customFormat="1" x14ac:dyDescent="0.25"/>
    <row r="757" s="3" customFormat="1" x14ac:dyDescent="0.25"/>
    <row r="758" s="3" customFormat="1" x14ac:dyDescent="0.25"/>
    <row r="759" s="3" customFormat="1" x14ac:dyDescent="0.25"/>
    <row r="760" s="3" customFormat="1" x14ac:dyDescent="0.25"/>
    <row r="761" s="3" customFormat="1" x14ac:dyDescent="0.25"/>
    <row r="762" s="3" customFormat="1" x14ac:dyDescent="0.25"/>
    <row r="763" s="3" customFormat="1" x14ac:dyDescent="0.25"/>
    <row r="764" s="3" customFormat="1" x14ac:dyDescent="0.25"/>
    <row r="765" s="3" customFormat="1" x14ac:dyDescent="0.25"/>
    <row r="766" s="3" customFormat="1" x14ac:dyDescent="0.25"/>
    <row r="767" s="3" customFormat="1" x14ac:dyDescent="0.25"/>
    <row r="768" s="3" customFormat="1" x14ac:dyDescent="0.25"/>
    <row r="769" s="3" customFormat="1" x14ac:dyDescent="0.25"/>
    <row r="770" s="3" customFormat="1" x14ac:dyDescent="0.25"/>
    <row r="771" s="3" customFormat="1" x14ac:dyDescent="0.25"/>
    <row r="772" s="3" customFormat="1" x14ac:dyDescent="0.25"/>
    <row r="773" s="3" customFormat="1" x14ac:dyDescent="0.25"/>
    <row r="774" s="3" customFormat="1" x14ac:dyDescent="0.25"/>
    <row r="775" s="3" customFormat="1" x14ac:dyDescent="0.25"/>
    <row r="776" s="3" customFormat="1" x14ac:dyDescent="0.25"/>
    <row r="777" s="3" customFormat="1" x14ac:dyDescent="0.25"/>
    <row r="778" s="3" customFormat="1" x14ac:dyDescent="0.25"/>
    <row r="779" s="3" customFormat="1" x14ac:dyDescent="0.25"/>
    <row r="780" s="3" customFormat="1" x14ac:dyDescent="0.25"/>
    <row r="781" s="3" customFormat="1" x14ac:dyDescent="0.25"/>
    <row r="782" s="3" customFormat="1" x14ac:dyDescent="0.25"/>
    <row r="783" s="3" customFormat="1" x14ac:dyDescent="0.25"/>
    <row r="784" s="3" customFormat="1" x14ac:dyDescent="0.25"/>
    <row r="785" s="3" customFormat="1" x14ac:dyDescent="0.25"/>
    <row r="786" s="3" customFormat="1" x14ac:dyDescent="0.25"/>
    <row r="787" s="3" customFormat="1" x14ac:dyDescent="0.25"/>
    <row r="788" s="3" customFormat="1" x14ac:dyDescent="0.25"/>
    <row r="789" s="3" customFormat="1" x14ac:dyDescent="0.25"/>
    <row r="790" s="3" customFormat="1" x14ac:dyDescent="0.25"/>
    <row r="791" s="3" customFormat="1" x14ac:dyDescent="0.25"/>
    <row r="792" s="3" customFormat="1" x14ac:dyDescent="0.25"/>
    <row r="793" s="3" customFormat="1" x14ac:dyDescent="0.25"/>
    <row r="794" s="3" customFormat="1" x14ac:dyDescent="0.25"/>
    <row r="795" s="3" customFormat="1" x14ac:dyDescent="0.25"/>
    <row r="796" s="3" customFormat="1" x14ac:dyDescent="0.25"/>
    <row r="797" s="3" customFormat="1" x14ac:dyDescent="0.25"/>
    <row r="798" s="3" customFormat="1" x14ac:dyDescent="0.25"/>
    <row r="799" s="3" customFormat="1" x14ac:dyDescent="0.25"/>
    <row r="800" s="3" customFormat="1" x14ac:dyDescent="0.25"/>
    <row r="801" s="3" customFormat="1" x14ac:dyDescent="0.25"/>
    <row r="802" s="3" customFormat="1" x14ac:dyDescent="0.25"/>
    <row r="803" s="3" customFormat="1" x14ac:dyDescent="0.25"/>
    <row r="804" s="3" customFormat="1" x14ac:dyDescent="0.25"/>
    <row r="805" s="3" customFormat="1" x14ac:dyDescent="0.25"/>
    <row r="806" s="3" customFormat="1" x14ac:dyDescent="0.25"/>
    <row r="807" s="3" customFormat="1" x14ac:dyDescent="0.25"/>
    <row r="808" s="3" customFormat="1" x14ac:dyDescent="0.25"/>
    <row r="809" s="3" customFormat="1" x14ac:dyDescent="0.25"/>
    <row r="810" s="3" customFormat="1" x14ac:dyDescent="0.25"/>
    <row r="811" s="3" customFormat="1" x14ac:dyDescent="0.25"/>
    <row r="812" s="3" customFormat="1" x14ac:dyDescent="0.25"/>
    <row r="813" s="3" customFormat="1" x14ac:dyDescent="0.25"/>
    <row r="814" s="3" customFormat="1" x14ac:dyDescent="0.25"/>
    <row r="815" s="3" customFormat="1" x14ac:dyDescent="0.25"/>
    <row r="816" s="3" customFormat="1" x14ac:dyDescent="0.25"/>
    <row r="817" s="3" customFormat="1" x14ac:dyDescent="0.25"/>
    <row r="818" s="3" customFormat="1" x14ac:dyDescent="0.25"/>
    <row r="819" s="3" customFormat="1" x14ac:dyDescent="0.25"/>
    <row r="820" s="3" customFormat="1" x14ac:dyDescent="0.25"/>
    <row r="821" s="3" customFormat="1" x14ac:dyDescent="0.25"/>
    <row r="822" s="3" customFormat="1" x14ac:dyDescent="0.25"/>
    <row r="823" s="3" customFormat="1" x14ac:dyDescent="0.25"/>
    <row r="824" s="3" customFormat="1" x14ac:dyDescent="0.25"/>
    <row r="825" s="3" customFormat="1" x14ac:dyDescent="0.25"/>
    <row r="826" s="3" customFormat="1" x14ac:dyDescent="0.25"/>
    <row r="827" s="3" customFormat="1" x14ac:dyDescent="0.25"/>
    <row r="828" s="3" customFormat="1" x14ac:dyDescent="0.25"/>
    <row r="829" s="3" customFormat="1" x14ac:dyDescent="0.25"/>
    <row r="830" s="3" customFormat="1" x14ac:dyDescent="0.25"/>
    <row r="831" s="3" customFormat="1" x14ac:dyDescent="0.25"/>
    <row r="832" s="3" customFormat="1" x14ac:dyDescent="0.25"/>
    <row r="833" s="3" customFormat="1" x14ac:dyDescent="0.25"/>
    <row r="834" s="3" customForma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"/>
  <dimension ref="A1:CU300"/>
  <sheetViews>
    <sheetView tabSelected="1" workbookViewId="0">
      <pane xSplit="2" ySplit="1" topLeftCell="H2" activePane="bottomRight" state="frozen"/>
      <selection pane="topRight" activeCell="B1" sqref="B1"/>
      <selection pane="bottomLeft" activeCell="A2" sqref="A2"/>
      <selection pane="bottomRight" activeCell="B2" sqref="B2:AW300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7" max="49" width="11.7109375" customWidth="1"/>
    <col min="50" max="50" width="21.85546875" customWidth="1"/>
    <col min="51" max="52" width="11.7109375" customWidth="1"/>
  </cols>
  <sheetData>
    <row r="1" spans="1:49" ht="51.75" thickBot="1" x14ac:dyDescent="0.3">
      <c r="A1" s="234" t="s">
        <v>520</v>
      </c>
      <c r="B1" s="269" t="s">
        <v>528</v>
      </c>
      <c r="C1" s="235">
        <v>2</v>
      </c>
      <c r="D1" s="235">
        <f>C1+1</f>
        <v>3</v>
      </c>
      <c r="E1" s="235">
        <f t="shared" ref="E1:AW1" si="0">D1+1</f>
        <v>4</v>
      </c>
      <c r="F1" s="235">
        <f t="shared" si="0"/>
        <v>5</v>
      </c>
      <c r="G1" s="235">
        <f t="shared" si="0"/>
        <v>6</v>
      </c>
      <c r="H1" s="235">
        <f t="shared" si="0"/>
        <v>7</v>
      </c>
      <c r="I1" s="235">
        <f t="shared" si="0"/>
        <v>8</v>
      </c>
      <c r="J1" s="235">
        <f t="shared" si="0"/>
        <v>9</v>
      </c>
      <c r="K1" s="235">
        <f t="shared" si="0"/>
        <v>10</v>
      </c>
      <c r="L1" s="235">
        <f t="shared" si="0"/>
        <v>11</v>
      </c>
      <c r="M1" s="235">
        <f t="shared" si="0"/>
        <v>12</v>
      </c>
      <c r="N1" s="235">
        <f t="shared" si="0"/>
        <v>13</v>
      </c>
      <c r="O1" s="235">
        <f t="shared" si="0"/>
        <v>14</v>
      </c>
      <c r="P1" s="235">
        <f t="shared" si="0"/>
        <v>15</v>
      </c>
      <c r="Q1" s="235">
        <f t="shared" si="0"/>
        <v>16</v>
      </c>
      <c r="R1" s="235">
        <f t="shared" si="0"/>
        <v>17</v>
      </c>
      <c r="S1" s="235">
        <f t="shared" si="0"/>
        <v>18</v>
      </c>
      <c r="T1" s="235">
        <f t="shared" si="0"/>
        <v>19</v>
      </c>
      <c r="U1" s="235">
        <f t="shared" si="0"/>
        <v>20</v>
      </c>
      <c r="V1" s="235">
        <f t="shared" si="0"/>
        <v>21</v>
      </c>
      <c r="W1" s="235">
        <f t="shared" si="0"/>
        <v>22</v>
      </c>
      <c r="X1" s="235">
        <f t="shared" si="0"/>
        <v>23</v>
      </c>
      <c r="Y1" s="235">
        <f t="shared" si="0"/>
        <v>24</v>
      </c>
      <c r="Z1" s="235">
        <f t="shared" si="0"/>
        <v>25</v>
      </c>
      <c r="AA1" s="235">
        <f t="shared" si="0"/>
        <v>26</v>
      </c>
      <c r="AB1" s="235">
        <f t="shared" si="0"/>
        <v>27</v>
      </c>
      <c r="AC1" s="235">
        <f t="shared" si="0"/>
        <v>28</v>
      </c>
      <c r="AD1" s="235">
        <f t="shared" si="0"/>
        <v>29</v>
      </c>
      <c r="AE1" s="235">
        <f t="shared" si="0"/>
        <v>30</v>
      </c>
      <c r="AF1" s="235">
        <f t="shared" si="0"/>
        <v>31</v>
      </c>
      <c r="AG1" s="235">
        <f t="shared" si="0"/>
        <v>32</v>
      </c>
      <c r="AH1" s="235">
        <f t="shared" si="0"/>
        <v>33</v>
      </c>
      <c r="AI1" s="235">
        <f t="shared" si="0"/>
        <v>34</v>
      </c>
      <c r="AJ1" s="235">
        <f t="shared" si="0"/>
        <v>35</v>
      </c>
      <c r="AK1" s="235">
        <f t="shared" si="0"/>
        <v>36</v>
      </c>
      <c r="AL1" s="235">
        <f t="shared" si="0"/>
        <v>37</v>
      </c>
      <c r="AM1" s="235">
        <f t="shared" si="0"/>
        <v>38</v>
      </c>
      <c r="AN1" s="235">
        <f t="shared" si="0"/>
        <v>39</v>
      </c>
      <c r="AO1" s="235">
        <f t="shared" si="0"/>
        <v>40</v>
      </c>
      <c r="AP1" s="235">
        <f t="shared" si="0"/>
        <v>41</v>
      </c>
      <c r="AQ1" s="235">
        <f t="shared" si="0"/>
        <v>42</v>
      </c>
      <c r="AR1" s="235">
        <f t="shared" si="0"/>
        <v>43</v>
      </c>
      <c r="AS1" s="235">
        <f t="shared" si="0"/>
        <v>44</v>
      </c>
      <c r="AT1" s="235">
        <f t="shared" si="0"/>
        <v>45</v>
      </c>
      <c r="AU1" s="235">
        <f t="shared" si="0"/>
        <v>46</v>
      </c>
      <c r="AV1" s="235">
        <f t="shared" si="0"/>
        <v>47</v>
      </c>
      <c r="AW1" s="235">
        <f t="shared" si="0"/>
        <v>48</v>
      </c>
    </row>
    <row r="2" spans="1:49" x14ac:dyDescent="0.25">
      <c r="B2" s="193"/>
      <c r="C2" s="16">
        <v>2004</v>
      </c>
      <c r="D2" s="16">
        <v>2005</v>
      </c>
      <c r="E2" s="16">
        <v>2006</v>
      </c>
      <c r="F2" s="2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3" t="s">
        <v>103</v>
      </c>
      <c r="C3">
        <v>81.950785300185998</v>
      </c>
      <c r="D3" s="39">
        <v>83.266531665913007</v>
      </c>
      <c r="E3" s="39">
        <v>84.607581080000003</v>
      </c>
      <c r="F3" s="39">
        <v>84.607267390000004</v>
      </c>
      <c r="G3">
        <v>81.318591139999995</v>
      </c>
      <c r="H3">
        <v>78.127216349999998</v>
      </c>
      <c r="I3">
        <v>78.130216360000006</v>
      </c>
      <c r="J3">
        <v>77.125091800000007</v>
      </c>
      <c r="K3">
        <v>73.899660100000006</v>
      </c>
      <c r="L3">
        <v>72.098388740000004</v>
      </c>
      <c r="M3">
        <v>71.712620360000003</v>
      </c>
      <c r="N3">
        <v>71.925795129999997</v>
      </c>
      <c r="O3">
        <v>72.336422909999996</v>
      </c>
      <c r="P3">
        <v>71.213373050000001</v>
      </c>
      <c r="Q3">
        <v>69.372041830000001</v>
      </c>
      <c r="R3">
        <v>68.590115999999995</v>
      </c>
      <c r="S3">
        <v>69.108042960000006</v>
      </c>
      <c r="T3">
        <v>69.008202449999999</v>
      </c>
      <c r="U3">
        <v>68.633519629999995</v>
      </c>
      <c r="V3">
        <v>68.245421719999996</v>
      </c>
      <c r="W3">
        <v>67.085282140000004</v>
      </c>
      <c r="X3">
        <v>65.693329910000003</v>
      </c>
      <c r="Y3">
        <v>64.608067349999999</v>
      </c>
      <c r="Z3">
        <v>63.930258819999999</v>
      </c>
      <c r="AA3">
        <v>63.538043819999999</v>
      </c>
      <c r="AB3">
        <v>63.340163820000001</v>
      </c>
      <c r="AC3">
        <v>63.270997090000002</v>
      </c>
      <c r="AD3">
        <v>63.000685730000001</v>
      </c>
      <c r="AE3">
        <v>62.749420829999998</v>
      </c>
      <c r="AF3">
        <v>62.496303619999999</v>
      </c>
      <c r="AG3">
        <v>62.231138430000001</v>
      </c>
      <c r="AH3">
        <v>61.964315399999997</v>
      </c>
      <c r="AI3">
        <v>61.634214919999998</v>
      </c>
      <c r="AJ3">
        <v>61.273124920000001</v>
      </c>
      <c r="AK3">
        <v>60.908985110000003</v>
      </c>
      <c r="AL3">
        <v>60.534639290000001</v>
      </c>
      <c r="AM3">
        <v>60.153306450000002</v>
      </c>
      <c r="AN3">
        <v>59.833128379999998</v>
      </c>
      <c r="AO3">
        <v>59.497027590000002</v>
      </c>
      <c r="AP3">
        <v>59.157654979999997</v>
      </c>
      <c r="AQ3">
        <v>58.836287429999999</v>
      </c>
      <c r="AR3">
        <v>58.515101170000001</v>
      </c>
      <c r="AS3">
        <v>58.215709799999999</v>
      </c>
      <c r="AT3">
        <v>57.944359159999998</v>
      </c>
      <c r="AU3">
        <v>57.695983640000001</v>
      </c>
      <c r="AV3">
        <v>57.477705669999999</v>
      </c>
      <c r="AW3">
        <v>57.348742700000003</v>
      </c>
    </row>
    <row r="4" spans="1:49" x14ac:dyDescent="0.25">
      <c r="B4" s="13" t="s">
        <v>104</v>
      </c>
      <c r="C4">
        <v>81.272732788877605</v>
      </c>
      <c r="D4" s="39">
        <v>82.577592802213303</v>
      </c>
      <c r="E4" s="39">
        <v>83.907546510000003</v>
      </c>
      <c r="F4" s="39">
        <v>83.500810450000003</v>
      </c>
      <c r="G4">
        <v>79.866406909999995</v>
      </c>
      <c r="H4">
        <v>76.360353480000001</v>
      </c>
      <c r="I4">
        <v>75.99340162</v>
      </c>
      <c r="J4">
        <v>74.652409629999994</v>
      </c>
      <c r="K4">
        <v>71.183912719999995</v>
      </c>
      <c r="L4">
        <v>69.112444280000005</v>
      </c>
      <c r="M4">
        <v>68.409680800000004</v>
      </c>
      <c r="N4">
        <v>68.280693350000007</v>
      </c>
      <c r="O4">
        <v>68.466304640000004</v>
      </c>
      <c r="P4">
        <v>67.19177139</v>
      </c>
      <c r="Q4">
        <v>65.237603030000002</v>
      </c>
      <c r="R4">
        <v>64.276826479999997</v>
      </c>
      <c r="S4">
        <v>65.764301320000001</v>
      </c>
      <c r="T4">
        <v>65.463748719999998</v>
      </c>
      <c r="U4">
        <v>64.906049379999999</v>
      </c>
      <c r="V4">
        <v>64.340030679999998</v>
      </c>
      <c r="W4">
        <v>63.125141290000002</v>
      </c>
      <c r="X4">
        <v>61.695760870000001</v>
      </c>
      <c r="Y4">
        <v>60.676735370000003</v>
      </c>
      <c r="Z4">
        <v>60.040376909999999</v>
      </c>
      <c r="AA4">
        <v>59.672243899999998</v>
      </c>
      <c r="AB4">
        <v>59.485460330000002</v>
      </c>
      <c r="AC4">
        <v>59.419499479999999</v>
      </c>
      <c r="AD4">
        <v>59.16885319</v>
      </c>
      <c r="AE4">
        <v>58.936242479999997</v>
      </c>
      <c r="AF4">
        <v>58.702052930000001</v>
      </c>
      <c r="AG4">
        <v>58.456193339999999</v>
      </c>
      <c r="AH4">
        <v>58.20893873</v>
      </c>
      <c r="AI4">
        <v>57.897233970000002</v>
      </c>
      <c r="AJ4">
        <v>57.556354200000001</v>
      </c>
      <c r="AK4">
        <v>57.212541020000003</v>
      </c>
      <c r="AL4">
        <v>56.859695479999999</v>
      </c>
      <c r="AM4">
        <v>56.500234720000002</v>
      </c>
      <c r="AN4">
        <v>56.18640971</v>
      </c>
      <c r="AO4">
        <v>55.8572737</v>
      </c>
      <c r="AP4">
        <v>55.524690540000002</v>
      </c>
      <c r="AQ4">
        <v>55.20860502</v>
      </c>
      <c r="AR4">
        <v>54.892258640000001</v>
      </c>
      <c r="AS4">
        <v>54.593847529999998</v>
      </c>
      <c r="AT4">
        <v>54.321519010000003</v>
      </c>
      <c r="AU4">
        <v>54.070492399999999</v>
      </c>
      <c r="AV4">
        <v>53.847410320000002</v>
      </c>
      <c r="AW4">
        <v>53.707692110000004</v>
      </c>
    </row>
    <row r="5" spans="1:49" x14ac:dyDescent="0.25">
      <c r="B5" s="13" t="s">
        <v>105</v>
      </c>
      <c r="C5">
        <v>0.67805251130835598</v>
      </c>
      <c r="D5" s="39">
        <v>0.68893886369971102</v>
      </c>
      <c r="E5">
        <v>0.70003457099999999</v>
      </c>
      <c r="F5">
        <v>1.106456938</v>
      </c>
      <c r="G5">
        <v>1.4521842309999999</v>
      </c>
      <c r="H5">
        <v>1.766862876</v>
      </c>
      <c r="I5">
        <v>2.1368147409999998</v>
      </c>
      <c r="J5">
        <v>2.4726821710000002</v>
      </c>
      <c r="K5">
        <v>2.715747377</v>
      </c>
      <c r="L5">
        <v>2.985944457</v>
      </c>
      <c r="M5">
        <v>3.3029395570000002</v>
      </c>
      <c r="N5">
        <v>3.645101779</v>
      </c>
      <c r="O5">
        <v>3.870118266</v>
      </c>
      <c r="P5">
        <v>4.0216016569999997</v>
      </c>
      <c r="Q5">
        <v>4.1344388040000002</v>
      </c>
      <c r="R5">
        <v>4.313289524</v>
      </c>
      <c r="S5">
        <v>3.3437416400000002</v>
      </c>
      <c r="T5">
        <v>3.5444537390000002</v>
      </c>
      <c r="U5">
        <v>3.7274702510000002</v>
      </c>
      <c r="V5">
        <v>3.905391039</v>
      </c>
      <c r="W5">
        <v>3.9601408500000002</v>
      </c>
      <c r="X5">
        <v>3.997569033</v>
      </c>
      <c r="Y5">
        <v>3.931331981</v>
      </c>
      <c r="Z5">
        <v>3.8898819090000001</v>
      </c>
      <c r="AA5">
        <v>3.8657999209999998</v>
      </c>
      <c r="AB5">
        <v>3.854703497</v>
      </c>
      <c r="AC5">
        <v>3.8514976089999999</v>
      </c>
      <c r="AD5">
        <v>3.8318325409999998</v>
      </c>
      <c r="AE5">
        <v>3.8131783490000002</v>
      </c>
      <c r="AF5">
        <v>3.794250688</v>
      </c>
      <c r="AG5">
        <v>3.7749450979999999</v>
      </c>
      <c r="AH5">
        <v>3.7553766730000002</v>
      </c>
      <c r="AI5">
        <v>3.736980945</v>
      </c>
      <c r="AJ5">
        <v>3.7167707179999998</v>
      </c>
      <c r="AK5">
        <v>3.6964440889999999</v>
      </c>
      <c r="AL5">
        <v>3.6749438090000002</v>
      </c>
      <c r="AM5">
        <v>3.6530717369999999</v>
      </c>
      <c r="AN5">
        <v>3.6467186680000001</v>
      </c>
      <c r="AO5">
        <v>3.6397538969999998</v>
      </c>
      <c r="AP5">
        <v>3.6329644409999999</v>
      </c>
      <c r="AQ5">
        <v>3.6276824159999999</v>
      </c>
      <c r="AR5">
        <v>3.622842522</v>
      </c>
      <c r="AS5">
        <v>3.6218622640000002</v>
      </c>
      <c r="AT5">
        <v>3.62284015</v>
      </c>
      <c r="AU5">
        <v>3.6254912369999999</v>
      </c>
      <c r="AV5">
        <v>3.630295356</v>
      </c>
      <c r="AW5">
        <v>3.6410505930000001</v>
      </c>
    </row>
    <row r="6" spans="1:49" x14ac:dyDescent="0.25">
      <c r="B6" s="13" t="s">
        <v>106</v>
      </c>
      <c r="C6">
        <v>28.634797354551999</v>
      </c>
      <c r="D6" s="39">
        <v>29.094538288267</v>
      </c>
      <c r="E6" s="39">
        <v>29.721453270000001</v>
      </c>
      <c r="F6" s="39">
        <v>30.320856590000002</v>
      </c>
      <c r="G6" s="39">
        <v>30.879494170000001</v>
      </c>
      <c r="H6" s="39">
        <v>28.793998469999998</v>
      </c>
      <c r="I6" s="39">
        <v>29.809962280000001</v>
      </c>
      <c r="J6" s="39">
        <v>30.760843059999999</v>
      </c>
      <c r="K6" s="39">
        <v>30.969357859999999</v>
      </c>
      <c r="L6" s="39">
        <v>30.74101181</v>
      </c>
      <c r="M6">
        <v>30.61357538</v>
      </c>
      <c r="N6">
        <v>30.15286862</v>
      </c>
      <c r="O6">
        <v>29.399045950000001</v>
      </c>
      <c r="P6">
        <v>28.95083331</v>
      </c>
      <c r="Q6">
        <v>28.613342370000002</v>
      </c>
      <c r="R6">
        <v>27.55014933</v>
      </c>
      <c r="S6">
        <v>25.291379849999998</v>
      </c>
      <c r="T6">
        <v>24.834308</v>
      </c>
      <c r="U6">
        <v>24.68816206</v>
      </c>
      <c r="V6">
        <v>24.706272349999999</v>
      </c>
      <c r="W6">
        <v>24.920767250000001</v>
      </c>
      <c r="X6">
        <v>24.855711729999999</v>
      </c>
      <c r="Y6">
        <v>24.279595359999998</v>
      </c>
      <c r="Z6">
        <v>23.64699882</v>
      </c>
      <c r="AA6">
        <v>23.03731616</v>
      </c>
      <c r="AB6">
        <v>22.541105829999999</v>
      </c>
      <c r="AC6">
        <v>22.10997339</v>
      </c>
      <c r="AD6">
        <v>21.582666809999999</v>
      </c>
      <c r="AE6">
        <v>21.165856600000001</v>
      </c>
      <c r="AF6">
        <v>20.823817779999999</v>
      </c>
      <c r="AG6">
        <v>20.512393840000001</v>
      </c>
      <c r="AH6">
        <v>20.242750560000001</v>
      </c>
      <c r="AI6">
        <v>19.936937570000001</v>
      </c>
      <c r="AJ6">
        <v>19.650104710000001</v>
      </c>
      <c r="AK6">
        <v>19.377838010000001</v>
      </c>
      <c r="AL6">
        <v>19.09292241</v>
      </c>
      <c r="AM6">
        <v>18.814315789999998</v>
      </c>
      <c r="AN6">
        <v>18.547555939999999</v>
      </c>
      <c r="AO6">
        <v>18.274851850000001</v>
      </c>
      <c r="AP6">
        <v>17.996958899999999</v>
      </c>
      <c r="AQ6">
        <v>17.71519404</v>
      </c>
      <c r="AR6">
        <v>17.428331159999999</v>
      </c>
      <c r="AS6">
        <v>17.063948929999999</v>
      </c>
      <c r="AT6">
        <v>16.694165949999999</v>
      </c>
      <c r="AU6">
        <v>16.318768030000001</v>
      </c>
      <c r="AV6">
        <v>15.937486979999999</v>
      </c>
      <c r="AW6">
        <v>15.554934060000001</v>
      </c>
    </row>
    <row r="7" spans="1:49" x14ac:dyDescent="0.25">
      <c r="B7" s="13" t="s">
        <v>107</v>
      </c>
      <c r="C7">
        <v>0.36749349586970598</v>
      </c>
      <c r="D7">
        <v>0.37339372281503302</v>
      </c>
      <c r="E7">
        <v>0.38143942939999997</v>
      </c>
      <c r="F7">
        <v>0.35271059630000001</v>
      </c>
      <c r="G7">
        <v>0.32558824469999997</v>
      </c>
      <c r="H7">
        <v>0.2751832615</v>
      </c>
      <c r="I7">
        <v>0.25822777949999998</v>
      </c>
      <c r="J7">
        <v>0.24152454130000001</v>
      </c>
      <c r="K7">
        <v>0.22040260859999999</v>
      </c>
      <c r="L7">
        <v>0.19830067179999999</v>
      </c>
      <c r="M7">
        <v>0.1789952802</v>
      </c>
      <c r="N7">
        <v>0.15980032520000001</v>
      </c>
      <c r="O7">
        <v>0.14421679300000001</v>
      </c>
      <c r="P7">
        <v>0.13145503920000001</v>
      </c>
      <c r="Q7">
        <v>0.1202592068</v>
      </c>
      <c r="R7">
        <v>0.1071784012</v>
      </c>
      <c r="S7">
        <v>0.1059844898</v>
      </c>
      <c r="T7">
        <v>0.16985883490000001</v>
      </c>
      <c r="U7">
        <v>0.23172663120000001</v>
      </c>
      <c r="V7">
        <v>0.29241779950000002</v>
      </c>
      <c r="W7">
        <v>0.25590157499999999</v>
      </c>
      <c r="X7">
        <v>0.21647451049999999</v>
      </c>
      <c r="Y7">
        <v>0.21015876629999999</v>
      </c>
      <c r="Z7">
        <v>0.20340867069999999</v>
      </c>
      <c r="AA7">
        <v>0.1969126732</v>
      </c>
      <c r="AB7">
        <v>0.19144500019999999</v>
      </c>
      <c r="AC7">
        <v>0.1865767753</v>
      </c>
      <c r="AD7">
        <v>0.1880555421</v>
      </c>
      <c r="AE7">
        <v>0.19035104759999999</v>
      </c>
      <c r="AF7">
        <v>0.19322123769999999</v>
      </c>
      <c r="AG7">
        <v>0.19663075029999999</v>
      </c>
      <c r="AH7">
        <v>0.2004029484</v>
      </c>
      <c r="AI7">
        <v>0.19993126459999999</v>
      </c>
      <c r="AJ7">
        <v>0.19965402409999999</v>
      </c>
      <c r="AK7">
        <v>0.19953362890000001</v>
      </c>
      <c r="AL7">
        <v>0.19941679309999999</v>
      </c>
      <c r="AM7">
        <v>0.1993829349</v>
      </c>
      <c r="AN7">
        <v>0.2038735444</v>
      </c>
      <c r="AO7">
        <v>0.20837357540000001</v>
      </c>
      <c r="AP7" s="39">
        <v>0.2128890624</v>
      </c>
      <c r="AQ7" s="39">
        <v>0.21743403550000001</v>
      </c>
      <c r="AR7" s="39">
        <v>0.2219923932</v>
      </c>
      <c r="AS7" s="39">
        <v>0.22456987380000001</v>
      </c>
      <c r="AT7" s="39">
        <v>0.22716202669999999</v>
      </c>
      <c r="AU7" s="39">
        <v>0.22976581460000001</v>
      </c>
      <c r="AV7" s="39">
        <v>0.23237698179999999</v>
      </c>
      <c r="AW7" s="39">
        <v>0.23506439779999999</v>
      </c>
    </row>
    <row r="8" spans="1:49" x14ac:dyDescent="0.25">
      <c r="B8" t="s">
        <v>108</v>
      </c>
      <c r="C8">
        <v>1.4676116307532601</v>
      </c>
      <c r="D8" s="39">
        <v>1.4911746101974399</v>
      </c>
      <c r="E8" s="39">
        <v>1.5233057169999999</v>
      </c>
      <c r="F8" s="39">
        <v>1.492349124</v>
      </c>
      <c r="G8" s="39">
        <v>1.459523473</v>
      </c>
      <c r="H8" s="39">
        <v>1.3069375059999999</v>
      </c>
      <c r="I8" s="39">
        <v>1.2993501730000001</v>
      </c>
      <c r="J8" s="39">
        <v>1.287582169</v>
      </c>
      <c r="K8" s="39">
        <v>1.2448609909999999</v>
      </c>
      <c r="L8" s="39">
        <v>1.18663937</v>
      </c>
      <c r="M8">
        <v>1.13481897</v>
      </c>
      <c r="N8">
        <v>1.0733790299999999</v>
      </c>
      <c r="O8">
        <v>1.167475665</v>
      </c>
      <c r="P8">
        <v>1.282524877</v>
      </c>
      <c r="Q8">
        <v>1.4140457120000001</v>
      </c>
      <c r="R8">
        <v>1.5188292210000001</v>
      </c>
      <c r="S8">
        <v>2.2426893630000002</v>
      </c>
      <c r="T8">
        <v>1.6763541639999999</v>
      </c>
      <c r="U8">
        <v>1.164040186</v>
      </c>
      <c r="V8">
        <v>0.68119653329999996</v>
      </c>
      <c r="W8">
        <v>0.66053250959999998</v>
      </c>
      <c r="X8">
        <v>0.63243152790000001</v>
      </c>
      <c r="Y8">
        <v>0.6185911127</v>
      </c>
      <c r="Z8">
        <v>0.60327733279999995</v>
      </c>
      <c r="AA8">
        <v>0.58851219840000002</v>
      </c>
      <c r="AB8">
        <v>0.5765892749</v>
      </c>
      <c r="AC8">
        <v>0.56630230209999999</v>
      </c>
      <c r="AD8">
        <v>0.56421918849999997</v>
      </c>
      <c r="AE8">
        <v>0.564743302</v>
      </c>
      <c r="AF8">
        <v>0.5670740957</v>
      </c>
      <c r="AG8">
        <v>0.57073451050000001</v>
      </c>
      <c r="AH8">
        <v>0.57548452770000003</v>
      </c>
      <c r="AI8">
        <v>0.58080002279999998</v>
      </c>
      <c r="AJ8">
        <v>0.58669095739999999</v>
      </c>
      <c r="AK8">
        <v>0.59306528189999996</v>
      </c>
      <c r="AL8">
        <v>0.59978120209999997</v>
      </c>
      <c r="AM8">
        <v>0.60678892129999995</v>
      </c>
      <c r="AN8">
        <v>0.61376588139999999</v>
      </c>
      <c r="AO8">
        <v>0.62070531500000004</v>
      </c>
      <c r="AP8">
        <v>0.62762738870000001</v>
      </c>
      <c r="AQ8">
        <v>0.63457473310000001</v>
      </c>
      <c r="AR8">
        <v>0.64150118690000002</v>
      </c>
      <c r="AS8">
        <v>0.88623092349999999</v>
      </c>
      <c r="AT8">
        <v>1.1337465229999999</v>
      </c>
      <c r="AU8">
        <v>1.384029057</v>
      </c>
      <c r="AV8">
        <v>1.6370386210000001</v>
      </c>
      <c r="AW8">
        <v>1.893307329</v>
      </c>
    </row>
    <row r="9" spans="1:49" x14ac:dyDescent="0.25">
      <c r="B9" t="s">
        <v>109</v>
      </c>
      <c r="C9">
        <v>1.4643633957556199</v>
      </c>
      <c r="D9">
        <v>1.4878742237362399</v>
      </c>
      <c r="E9">
        <v>1.5199342149999999</v>
      </c>
      <c r="F9">
        <v>1.4492952530000001</v>
      </c>
      <c r="G9">
        <v>1.3795779180000001</v>
      </c>
      <c r="H9">
        <v>1.2023715370000001</v>
      </c>
      <c r="I9">
        <v>1.1634796430000001</v>
      </c>
      <c r="J9">
        <v>1.1221637870000001</v>
      </c>
      <c r="K9">
        <v>1.055968271</v>
      </c>
      <c r="L9">
        <v>0.97970986110000002</v>
      </c>
      <c r="M9">
        <v>0.91191430549999997</v>
      </c>
      <c r="N9">
        <v>0.83951655209999998</v>
      </c>
      <c r="O9">
        <v>0.75629981410000002</v>
      </c>
      <c r="P9">
        <v>0.68814816209999996</v>
      </c>
      <c r="Q9">
        <v>0.62841943190000005</v>
      </c>
      <c r="R9">
        <v>0.55906859949999999</v>
      </c>
      <c r="S9">
        <v>0.20889568210000001</v>
      </c>
      <c r="T9">
        <v>0.1678806216</v>
      </c>
      <c r="U9">
        <v>0.13130699109999999</v>
      </c>
      <c r="V9">
        <v>9.7145687800000005E-2</v>
      </c>
      <c r="W9">
        <v>7.73410286E-2</v>
      </c>
      <c r="X9">
        <v>5.6647512900000002E-2</v>
      </c>
      <c r="Y9">
        <v>5.5388191000000003E-2</v>
      </c>
      <c r="Z9">
        <v>5.3997768299999999E-2</v>
      </c>
      <c r="AA9">
        <v>5.2657312499999998E-2</v>
      </c>
      <c r="AB9">
        <v>5.1572063199999997E-2</v>
      </c>
      <c r="AC9">
        <v>5.06338406E-2</v>
      </c>
      <c r="AD9">
        <v>5.0434875300000001E-2</v>
      </c>
      <c r="AE9">
        <v>5.0469273699999997E-2</v>
      </c>
      <c r="AF9">
        <v>5.06653304E-2</v>
      </c>
      <c r="AG9">
        <v>5.0979415200000003E-2</v>
      </c>
      <c r="AH9">
        <v>5.1390902099999997E-2</v>
      </c>
      <c r="AI9">
        <v>5.1863249600000001E-2</v>
      </c>
      <c r="AJ9">
        <v>5.2386978000000001E-2</v>
      </c>
      <c r="AK9">
        <v>5.29538617E-2</v>
      </c>
      <c r="AL9">
        <v>5.3551118799999999E-2</v>
      </c>
      <c r="AM9">
        <v>5.41744147E-2</v>
      </c>
      <c r="AN9">
        <v>5.4795064499999997E-2</v>
      </c>
      <c r="AO9">
        <v>5.5412341599999998E-2</v>
      </c>
      <c r="AP9">
        <v>5.6028046999999997E-2</v>
      </c>
      <c r="AQ9">
        <v>5.66459869E-2</v>
      </c>
      <c r="AR9">
        <v>5.7262040799999997E-2</v>
      </c>
      <c r="AS9">
        <v>5.7725699900000003E-2</v>
      </c>
      <c r="AT9">
        <v>5.8190817499999999E-2</v>
      </c>
      <c r="AU9">
        <v>5.8656618700000003E-2</v>
      </c>
      <c r="AV9">
        <v>5.9122029200000002E-2</v>
      </c>
      <c r="AW9">
        <v>5.9604531199999998E-2</v>
      </c>
    </row>
    <row r="10" spans="1:49" x14ac:dyDescent="0.25">
      <c r="B10" t="s">
        <v>110</v>
      </c>
      <c r="C10">
        <v>0.29584764130791702</v>
      </c>
      <c r="D10" s="39">
        <v>0.300597570883747</v>
      </c>
      <c r="E10" s="39">
        <v>0.30707470139999998</v>
      </c>
      <c r="F10">
        <v>0.50823585410000005</v>
      </c>
      <c r="G10">
        <v>0.69888172039999996</v>
      </c>
      <c r="H10">
        <v>0.80446541800000004</v>
      </c>
      <c r="I10">
        <v>0.97375349470000006</v>
      </c>
      <c r="J10">
        <v>1.13157752</v>
      </c>
      <c r="K10">
        <v>1.2468650480000001</v>
      </c>
      <c r="L10">
        <v>1.3228946770000001</v>
      </c>
      <c r="M10">
        <v>1.378423095</v>
      </c>
      <c r="N10">
        <v>1.3912313540000001</v>
      </c>
      <c r="O10">
        <v>1.575399623</v>
      </c>
      <c r="P10">
        <v>1.8017948770000001</v>
      </c>
      <c r="Q10">
        <v>2.0682338859999998</v>
      </c>
      <c r="R10">
        <v>2.3128197859999999</v>
      </c>
      <c r="S10">
        <v>3.0591115699999998</v>
      </c>
      <c r="T10">
        <v>3.1590019499999999</v>
      </c>
      <c r="U10">
        <v>3.2886943190000002</v>
      </c>
      <c r="V10">
        <v>3.4338554750000001</v>
      </c>
      <c r="W10">
        <v>3.7737416850000001</v>
      </c>
      <c r="X10">
        <v>4.0716152220000001</v>
      </c>
      <c r="Y10">
        <v>4.2579777639999996</v>
      </c>
      <c r="Z10">
        <v>4.4226435049999999</v>
      </c>
      <c r="AA10">
        <v>4.5792694760000003</v>
      </c>
      <c r="AB10">
        <v>4.6597392500000003</v>
      </c>
      <c r="AC10">
        <v>4.7468366790000003</v>
      </c>
      <c r="AD10">
        <v>4.9611423549999998</v>
      </c>
      <c r="AE10">
        <v>5.1927793270000002</v>
      </c>
      <c r="AF10">
        <v>5.4373599920000002</v>
      </c>
      <c r="AG10">
        <v>5.7039770719999998</v>
      </c>
      <c r="AH10">
        <v>5.980123216</v>
      </c>
      <c r="AI10">
        <v>6.2737984000000004</v>
      </c>
      <c r="AJ10">
        <v>6.5740634050000004</v>
      </c>
      <c r="AK10">
        <v>6.8805307710000001</v>
      </c>
      <c r="AL10">
        <v>7.2023708480000002</v>
      </c>
      <c r="AM10">
        <v>7.5291561439999999</v>
      </c>
      <c r="AN10">
        <v>7.8693901549999996</v>
      </c>
      <c r="AO10">
        <v>8.2116687880000008</v>
      </c>
      <c r="AP10">
        <v>8.5561739649999904</v>
      </c>
      <c r="AQ10">
        <v>8.9034372079999997</v>
      </c>
      <c r="AR10">
        <v>9.252778009</v>
      </c>
      <c r="AS10">
        <v>9.5918631459999997</v>
      </c>
      <c r="AT10">
        <v>9.9342382370000006</v>
      </c>
      <c r="AU10">
        <v>10.27976677</v>
      </c>
      <c r="AV10">
        <v>10.62824442</v>
      </c>
      <c r="AW10">
        <v>10.982866899999999</v>
      </c>
    </row>
    <row r="11" spans="1:49" x14ac:dyDescent="0.25">
      <c r="B11" t="s">
        <v>111</v>
      </c>
      <c r="C11">
        <v>6.65657192942814E-2</v>
      </c>
      <c r="D11" s="39">
        <v>6.7634453448843099E-2</v>
      </c>
      <c r="E11" s="39">
        <v>6.9091807800000002E-2</v>
      </c>
      <c r="F11" s="39">
        <v>8.7443444400000001E-2</v>
      </c>
      <c r="G11" s="39">
        <v>0.11048040100000001</v>
      </c>
      <c r="H11" s="39">
        <v>0.1278045501</v>
      </c>
      <c r="I11">
        <v>0.16414778990000001</v>
      </c>
      <c r="J11">
        <v>0.21013631960000001</v>
      </c>
      <c r="K11">
        <v>0.26246074819999998</v>
      </c>
      <c r="L11">
        <v>0.32320613390000003</v>
      </c>
      <c r="M11">
        <v>0.39930501540000002</v>
      </c>
      <c r="N11">
        <v>0.48792000079999998</v>
      </c>
      <c r="O11">
        <v>0.57011336710000005</v>
      </c>
      <c r="P11">
        <v>0.6728171557</v>
      </c>
      <c r="Q11">
        <v>0.79691606250000002</v>
      </c>
      <c r="R11">
        <v>0.91955126760000006</v>
      </c>
      <c r="S11">
        <v>1.3481661570000001</v>
      </c>
      <c r="T11">
        <v>1.3921883589999999</v>
      </c>
      <c r="U11">
        <v>1.449344451</v>
      </c>
      <c r="V11">
        <v>1.5133177179999999</v>
      </c>
      <c r="W11">
        <v>1.596676539</v>
      </c>
      <c r="X11">
        <v>1.662196894</v>
      </c>
      <c r="Y11">
        <v>1.7493101360000001</v>
      </c>
      <c r="Z11">
        <v>1.8270768079999999</v>
      </c>
      <c r="AA11">
        <v>1.9010978629999999</v>
      </c>
      <c r="AB11">
        <v>1.9783892000000001</v>
      </c>
      <c r="AC11">
        <v>2.0568863799999999</v>
      </c>
      <c r="AD11">
        <v>2.2916500900000001</v>
      </c>
      <c r="AE11">
        <v>2.5311545620000002</v>
      </c>
      <c r="AF11">
        <v>2.7749206719999999</v>
      </c>
      <c r="AG11">
        <v>3.0346839370000001</v>
      </c>
      <c r="AH11">
        <v>3.298819543</v>
      </c>
      <c r="AI11">
        <v>3.577560198</v>
      </c>
      <c r="AJ11">
        <v>3.8602347400000001</v>
      </c>
      <c r="AK11">
        <v>4.1469080500000004</v>
      </c>
      <c r="AL11">
        <v>4.4477112859999997</v>
      </c>
      <c r="AM11">
        <v>4.7521781780000003</v>
      </c>
      <c r="AN11">
        <v>5.0706576749999996</v>
      </c>
      <c r="AO11">
        <v>5.391454231</v>
      </c>
      <c r="AP11">
        <v>5.7146547390000002</v>
      </c>
      <c r="AQ11">
        <v>6.0405957219999999</v>
      </c>
      <c r="AR11">
        <v>6.3688036070000003</v>
      </c>
      <c r="AS11">
        <v>6.5637591869999996</v>
      </c>
      <c r="AT11">
        <v>6.7605348269999999</v>
      </c>
      <c r="AU11">
        <v>6.959038209</v>
      </c>
      <c r="AV11">
        <v>7.1591331589999996</v>
      </c>
      <c r="AW11">
        <v>7.3629653749999999</v>
      </c>
    </row>
    <row r="12" spans="1:49" x14ac:dyDescent="0.25">
      <c r="B12" t="s">
        <v>112</v>
      </c>
      <c r="C12">
        <v>3.32767453113023</v>
      </c>
      <c r="D12" s="39">
        <v>3.3811014220943498</v>
      </c>
      <c r="E12">
        <v>3.4539557539999999</v>
      </c>
      <c r="F12" s="39">
        <v>3.5212897870000002</v>
      </c>
      <c r="G12" s="39">
        <v>3.5838023539999999</v>
      </c>
      <c r="H12" s="39">
        <v>3.3395613169999998</v>
      </c>
      <c r="I12">
        <v>3.455114493</v>
      </c>
      <c r="J12">
        <v>3.562975389</v>
      </c>
      <c r="K12">
        <v>3.584762279</v>
      </c>
      <c r="L12">
        <v>3.5559847539999998</v>
      </c>
      <c r="M12" s="39">
        <v>3.538908701</v>
      </c>
      <c r="N12">
        <v>3.4833531949999998</v>
      </c>
      <c r="O12">
        <v>3.5902302929999999</v>
      </c>
      <c r="P12">
        <v>3.7374064630000001</v>
      </c>
      <c r="Q12">
        <v>3.9047932890000001</v>
      </c>
      <c r="R12">
        <v>3.9744186080000001</v>
      </c>
      <c r="S12">
        <v>3.7380970709999999</v>
      </c>
      <c r="T12">
        <v>3.8601586320000001</v>
      </c>
      <c r="U12">
        <v>4.0186368879999996</v>
      </c>
      <c r="V12">
        <v>4.1960173080000001</v>
      </c>
      <c r="W12">
        <v>4.070809047</v>
      </c>
      <c r="X12">
        <v>3.8997696350000002</v>
      </c>
      <c r="Y12">
        <v>3.8126891820000002</v>
      </c>
      <c r="Z12">
        <v>3.716600466</v>
      </c>
      <c r="AA12">
        <v>3.623967801</v>
      </c>
      <c r="AB12">
        <v>3.5495695469999999</v>
      </c>
      <c r="AC12">
        <v>3.4852796989999999</v>
      </c>
      <c r="AD12">
        <v>3.4700521649999998</v>
      </c>
      <c r="AE12">
        <v>3.4709176560000001</v>
      </c>
      <c r="AF12">
        <v>3.4829251229999998</v>
      </c>
      <c r="AG12">
        <v>3.5032700210000001</v>
      </c>
      <c r="AH12">
        <v>3.530315651</v>
      </c>
      <c r="AI12">
        <v>3.5617069510000001</v>
      </c>
      <c r="AJ12">
        <v>3.596625177</v>
      </c>
      <c r="AK12">
        <v>3.6345027449999998</v>
      </c>
      <c r="AL12">
        <v>3.6745842099999999</v>
      </c>
      <c r="AM12">
        <v>3.716447037</v>
      </c>
      <c r="AN12">
        <v>3.758229853</v>
      </c>
      <c r="AO12">
        <v>3.7997734310000002</v>
      </c>
      <c r="AP12">
        <v>3.8412015429999999</v>
      </c>
      <c r="AQ12">
        <v>3.8827752819999999</v>
      </c>
      <c r="AR12">
        <v>3.924212324</v>
      </c>
      <c r="AS12">
        <v>3.9556655279999999</v>
      </c>
      <c r="AT12">
        <v>3.987214963</v>
      </c>
      <c r="AU12">
        <v>4.0188075420000002</v>
      </c>
      <c r="AV12">
        <v>4.0503696749999998</v>
      </c>
      <c r="AW12">
        <v>4.083098981</v>
      </c>
    </row>
    <row r="13" spans="1:49" x14ac:dyDescent="0.25">
      <c r="B13" t="s">
        <v>113</v>
      </c>
      <c r="C13">
        <v>0.21556468620722</v>
      </c>
      <c r="D13" s="39">
        <v>0.21902564697065</v>
      </c>
      <c r="E13" s="39">
        <v>0.2237451053</v>
      </c>
      <c r="F13" s="39">
        <v>0.2380608551</v>
      </c>
      <c r="G13" s="39">
        <v>0.25285975999999999</v>
      </c>
      <c r="H13" s="39">
        <v>0.24590906670000001</v>
      </c>
      <c r="I13" s="39">
        <v>0.26551986080000001</v>
      </c>
      <c r="J13" s="39">
        <v>0.28575697490000002</v>
      </c>
      <c r="K13" s="39">
        <v>0.30005013530000002</v>
      </c>
      <c r="L13" s="39">
        <v>0.31062957679999997</v>
      </c>
      <c r="M13">
        <v>0.32262775189999998</v>
      </c>
      <c r="N13">
        <v>0.3314204664</v>
      </c>
      <c r="O13">
        <v>0.38085686629999999</v>
      </c>
      <c r="P13">
        <v>0.44204602079999999</v>
      </c>
      <c r="Q13">
        <v>0.51493554590000001</v>
      </c>
      <c r="R13">
        <v>0.58436756400000001</v>
      </c>
      <c r="S13">
        <v>0.44433790309999999</v>
      </c>
      <c r="T13">
        <v>0.57305824800000005</v>
      </c>
      <c r="U13">
        <v>0.70036205409999996</v>
      </c>
      <c r="V13">
        <v>0.82667515110000001</v>
      </c>
      <c r="W13">
        <v>0.83004187510000005</v>
      </c>
      <c r="X13">
        <v>0.82409362060000002</v>
      </c>
      <c r="Y13">
        <v>0.84008686860000004</v>
      </c>
      <c r="Z13">
        <v>0.8526518059</v>
      </c>
      <c r="AA13">
        <v>0.86450219179999999</v>
      </c>
      <c r="AB13">
        <v>0.87819140480000002</v>
      </c>
      <c r="AC13">
        <v>0.89318474150000005</v>
      </c>
      <c r="AD13">
        <v>0.89670300589999996</v>
      </c>
      <c r="AE13">
        <v>0.9042006722</v>
      </c>
      <c r="AF13">
        <v>0.91448328599999995</v>
      </c>
      <c r="AG13">
        <v>0.92731103719999997</v>
      </c>
      <c r="AH13">
        <v>0.94186844520000002</v>
      </c>
      <c r="AI13">
        <v>1.0036538719999999</v>
      </c>
      <c r="AJ13">
        <v>1.0665169409999999</v>
      </c>
      <c r="AK13">
        <v>1.1304336939999999</v>
      </c>
      <c r="AL13">
        <v>1.19773416</v>
      </c>
      <c r="AM13">
        <v>1.265939339</v>
      </c>
      <c r="AN13">
        <v>1.2906608100000001</v>
      </c>
      <c r="AO13">
        <v>1.3154045889999999</v>
      </c>
      <c r="AP13">
        <v>1.3402100109999999</v>
      </c>
      <c r="AQ13">
        <v>1.3651661180000001</v>
      </c>
      <c r="AR13">
        <v>1.3901722860000001</v>
      </c>
      <c r="AS13">
        <v>1.4176348919999999</v>
      </c>
      <c r="AT13">
        <v>1.445320283</v>
      </c>
      <c r="AU13">
        <v>1.473208954</v>
      </c>
      <c r="AV13">
        <v>1.501272937</v>
      </c>
      <c r="AW13">
        <v>1.5299594050000001</v>
      </c>
    </row>
    <row r="14" spans="1:49" x14ac:dyDescent="0.25">
      <c r="B14" t="s">
        <v>114</v>
      </c>
      <c r="C14">
        <v>35.839918454870201</v>
      </c>
      <c r="D14" s="39">
        <v>36.415339938413297</v>
      </c>
      <c r="E14">
        <v>37.200000000000003</v>
      </c>
      <c r="F14">
        <v>37.9702415</v>
      </c>
      <c r="G14">
        <v>38.690208050000003</v>
      </c>
      <c r="H14">
        <v>36.09623113</v>
      </c>
      <c r="I14">
        <v>37.389555520000002</v>
      </c>
      <c r="J14">
        <v>38.602559759999998</v>
      </c>
      <c r="K14">
        <v>38.884727939999998</v>
      </c>
      <c r="L14">
        <v>38.618376849999997</v>
      </c>
      <c r="M14">
        <v>38.478568500000002</v>
      </c>
      <c r="N14">
        <v>37.919489550000002</v>
      </c>
      <c r="O14">
        <v>37.583638370000003</v>
      </c>
      <c r="P14">
        <v>37.707025909999999</v>
      </c>
      <c r="Q14">
        <v>38.060945510000003</v>
      </c>
      <c r="R14">
        <v>37.526382779999999</v>
      </c>
      <c r="S14">
        <v>36.43866208</v>
      </c>
      <c r="T14">
        <v>35.832808810000003</v>
      </c>
      <c r="U14">
        <v>35.672273580000002</v>
      </c>
      <c r="V14">
        <v>35.746898020000003</v>
      </c>
      <c r="W14">
        <v>36.185811510000001</v>
      </c>
      <c r="X14">
        <v>36.21894065</v>
      </c>
      <c r="Y14">
        <v>35.823797380000002</v>
      </c>
      <c r="Z14">
        <v>35.326655180000003</v>
      </c>
      <c r="AA14">
        <v>34.844235679999997</v>
      </c>
      <c r="AB14">
        <v>34.426601570000003</v>
      </c>
      <c r="AC14">
        <v>34.095673810000001</v>
      </c>
      <c r="AD14">
        <v>34.004924029999998</v>
      </c>
      <c r="AE14">
        <v>34.070472440000003</v>
      </c>
      <c r="AF14">
        <v>34.244467520000001</v>
      </c>
      <c r="AG14">
        <v>34.499980579999999</v>
      </c>
      <c r="AH14">
        <v>34.821155789999999</v>
      </c>
      <c r="AI14">
        <v>35.18625153</v>
      </c>
      <c r="AJ14">
        <v>35.586276929999997</v>
      </c>
      <c r="AK14">
        <v>36.015766040000003</v>
      </c>
      <c r="AL14">
        <v>36.468072030000002</v>
      </c>
      <c r="AM14">
        <v>36.938382760000003</v>
      </c>
      <c r="AN14">
        <v>37.408928920000001</v>
      </c>
      <c r="AO14">
        <v>37.877644119999999</v>
      </c>
      <c r="AP14">
        <v>38.345743650000003</v>
      </c>
      <c r="AQ14">
        <v>38.815823129999998</v>
      </c>
      <c r="AR14">
        <v>39.285053009999999</v>
      </c>
      <c r="AS14">
        <v>39.76139818</v>
      </c>
      <c r="AT14">
        <v>40.24057363</v>
      </c>
      <c r="AU14">
        <v>40.722040999999997</v>
      </c>
      <c r="AV14">
        <v>41.205044790000002</v>
      </c>
      <c r="AW14">
        <v>41.701800980000002</v>
      </c>
    </row>
    <row r="15" spans="1:49" x14ac:dyDescent="0.25">
      <c r="B15" t="s">
        <v>115</v>
      </c>
      <c r="C15">
        <v>36.006525643363197</v>
      </c>
      <c r="D15" s="39">
        <v>36.584622059208101</v>
      </c>
      <c r="E15" s="39">
        <v>37.372</v>
      </c>
      <c r="F15" s="39">
        <v>37.815004350000002</v>
      </c>
      <c r="G15" s="39">
        <v>37.222691019999999</v>
      </c>
      <c r="H15" s="39">
        <v>36.183126639999998</v>
      </c>
      <c r="I15" s="39">
        <v>37.16774298</v>
      </c>
      <c r="J15" s="39">
        <v>37.339987229999998</v>
      </c>
      <c r="K15" s="39">
        <v>36.24028191</v>
      </c>
      <c r="L15" s="39">
        <v>35.689896730000001</v>
      </c>
      <c r="M15">
        <v>35.791416079999998</v>
      </c>
      <c r="N15">
        <v>36.398378989999998</v>
      </c>
      <c r="O15">
        <v>37.429351179999998</v>
      </c>
      <c r="P15" s="39">
        <v>37.348138710000001</v>
      </c>
      <c r="Q15">
        <v>36.021956520000003</v>
      </c>
      <c r="R15">
        <v>34.838919420000003</v>
      </c>
      <c r="S15">
        <v>33.886474339999999</v>
      </c>
      <c r="T15">
        <v>32.731865569999997</v>
      </c>
      <c r="U15">
        <v>31.978996550000002</v>
      </c>
      <c r="V15">
        <v>31.387692479999998</v>
      </c>
      <c r="W15">
        <v>31.45369865</v>
      </c>
      <c r="X15">
        <v>31.329434719999998</v>
      </c>
      <c r="Y15">
        <v>31.456101610000001</v>
      </c>
      <c r="Z15">
        <v>31.579291640000001</v>
      </c>
      <c r="AA15">
        <v>31.659458870000002</v>
      </c>
      <c r="AB15">
        <v>31.700359970000001</v>
      </c>
      <c r="AC15">
        <v>31.715817779999998</v>
      </c>
      <c r="AD15">
        <v>31.585964430000001</v>
      </c>
      <c r="AE15">
        <v>31.406011450000001</v>
      </c>
      <c r="AF15">
        <v>31.240105</v>
      </c>
      <c r="AG15">
        <v>31.104571660000001</v>
      </c>
      <c r="AH15">
        <v>31.009390270000001</v>
      </c>
      <c r="AI15">
        <v>30.968331410000001</v>
      </c>
      <c r="AJ15">
        <v>30.961516599999999</v>
      </c>
      <c r="AK15">
        <v>30.987851989999999</v>
      </c>
      <c r="AL15">
        <v>31.035548819999999</v>
      </c>
      <c r="AM15">
        <v>31.099991670000001</v>
      </c>
      <c r="AN15">
        <v>31.122482489999999</v>
      </c>
      <c r="AO15">
        <v>31.149505439999999</v>
      </c>
      <c r="AP15">
        <v>31.181345619999998</v>
      </c>
      <c r="AQ15">
        <v>31.223883069999999</v>
      </c>
      <c r="AR15">
        <v>31.267827010000001</v>
      </c>
      <c r="AS15">
        <v>31.322979329999999</v>
      </c>
      <c r="AT15">
        <v>31.383469099999999</v>
      </c>
      <c r="AU15">
        <v>31.446484330000001</v>
      </c>
      <c r="AV15">
        <v>31.514259299999999</v>
      </c>
      <c r="AW15">
        <v>31.61123302</v>
      </c>
    </row>
    <row r="16" spans="1:49" x14ac:dyDescent="0.25">
      <c r="B16" t="s">
        <v>116</v>
      </c>
      <c r="C16">
        <v>33.108335480742298</v>
      </c>
      <c r="D16">
        <v>33.639900516080203</v>
      </c>
      <c r="E16">
        <v>34.363901859999999</v>
      </c>
      <c r="F16">
        <v>34.492992780000002</v>
      </c>
      <c r="G16">
        <v>33.681008200000001</v>
      </c>
      <c r="H16">
        <v>32.478353230000003</v>
      </c>
      <c r="I16">
        <v>33.095175679999997</v>
      </c>
      <c r="J16">
        <v>32.982476339999998</v>
      </c>
      <c r="K16">
        <v>31.75493694</v>
      </c>
      <c r="L16">
        <v>31.022412729999999</v>
      </c>
      <c r="M16">
        <v>30.861693559999999</v>
      </c>
      <c r="N16">
        <v>31.13389875</v>
      </c>
      <c r="O16">
        <v>31.036367689999999</v>
      </c>
      <c r="P16">
        <v>29.798441350000001</v>
      </c>
      <c r="Q16">
        <v>27.405555880000001</v>
      </c>
      <c r="R16">
        <v>25.004810060000001</v>
      </c>
      <c r="S16">
        <v>23.192666030000002</v>
      </c>
      <c r="T16">
        <v>22.299747969999999</v>
      </c>
      <c r="U16">
        <v>21.688543549999999</v>
      </c>
      <c r="V16">
        <v>21.19297873</v>
      </c>
      <c r="W16">
        <v>21.019366089999998</v>
      </c>
      <c r="X16">
        <v>20.716049160000001</v>
      </c>
      <c r="Y16">
        <v>20.586019440000001</v>
      </c>
      <c r="Z16">
        <v>20.451683549999998</v>
      </c>
      <c r="AA16">
        <v>20.28776629</v>
      </c>
      <c r="AB16">
        <v>20.092030980000001</v>
      </c>
      <c r="AC16">
        <v>19.879526630000001</v>
      </c>
      <c r="AD16">
        <v>19.606132379999998</v>
      </c>
      <c r="AE16">
        <v>19.304791949999998</v>
      </c>
      <c r="AF16">
        <v>19.015423460000001</v>
      </c>
      <c r="AG16">
        <v>18.743200569999999</v>
      </c>
      <c r="AH16">
        <v>18.497987370000001</v>
      </c>
      <c r="AI16">
        <v>18.38847728</v>
      </c>
      <c r="AJ16">
        <v>18.299812549999999</v>
      </c>
      <c r="AK16">
        <v>18.23106606</v>
      </c>
      <c r="AL16">
        <v>18.17316572</v>
      </c>
      <c r="AM16">
        <v>18.125133089999999</v>
      </c>
      <c r="AN16">
        <v>18.02938498</v>
      </c>
      <c r="AO16">
        <v>17.936211570000001</v>
      </c>
      <c r="AP16">
        <v>17.845728619999999</v>
      </c>
      <c r="AQ16">
        <v>17.761230640000001</v>
      </c>
      <c r="AR16">
        <v>17.67735351</v>
      </c>
      <c r="AS16">
        <v>17.596601270000001</v>
      </c>
      <c r="AT16">
        <v>17.518015500000001</v>
      </c>
      <c r="AU16">
        <v>17.439974500000002</v>
      </c>
      <c r="AV16">
        <v>17.3636771</v>
      </c>
      <c r="AW16">
        <v>17.302443270000001</v>
      </c>
    </row>
    <row r="17" spans="2:49" x14ac:dyDescent="0.25">
      <c r="B17" t="s">
        <v>117</v>
      </c>
      <c r="C17">
        <v>1.54983431156195</v>
      </c>
      <c r="D17">
        <v>1.57471740274219</v>
      </c>
      <c r="E17">
        <v>1.60860863</v>
      </c>
      <c r="F17" s="39">
        <v>1.873045319</v>
      </c>
      <c r="G17" s="39">
        <v>2.0754828320000001</v>
      </c>
      <c r="H17" s="39">
        <v>2.2326556489999998</v>
      </c>
      <c r="I17">
        <v>2.5031527339999999</v>
      </c>
      <c r="J17">
        <v>2.7132406210000002</v>
      </c>
      <c r="K17">
        <v>2.8130885280000002</v>
      </c>
      <c r="L17">
        <v>2.9335619909999999</v>
      </c>
      <c r="M17">
        <v>3.0904030819999999</v>
      </c>
      <c r="N17">
        <v>3.2769155200000002</v>
      </c>
      <c r="O17">
        <v>4.2821445499999999</v>
      </c>
      <c r="P17">
        <v>5.3894280940000003</v>
      </c>
      <c r="Q17">
        <v>6.4975023869999999</v>
      </c>
      <c r="R17">
        <v>7.7712358689999999</v>
      </c>
      <c r="S17">
        <v>6.5733521970000002</v>
      </c>
      <c r="T17">
        <v>6.555451197</v>
      </c>
      <c r="U17">
        <v>6.6019253830000002</v>
      </c>
      <c r="V17">
        <v>6.669583061</v>
      </c>
      <c r="W17">
        <v>6.704502637</v>
      </c>
      <c r="X17">
        <v>6.6991098100000004</v>
      </c>
      <c r="Y17">
        <v>6.8091535639999998</v>
      </c>
      <c r="Z17">
        <v>6.9192327450000004</v>
      </c>
      <c r="AA17">
        <v>7.0205522120000001</v>
      </c>
      <c r="AB17">
        <v>7.1141374300000004</v>
      </c>
      <c r="AC17">
        <v>7.2022574930000003</v>
      </c>
      <c r="AD17">
        <v>7.262972403</v>
      </c>
      <c r="AE17">
        <v>7.31068652</v>
      </c>
      <c r="AF17">
        <v>7.360102296</v>
      </c>
      <c r="AG17">
        <v>7.4153520650000004</v>
      </c>
      <c r="AH17">
        <v>7.478983779</v>
      </c>
      <c r="AI17">
        <v>7.4849607809999998</v>
      </c>
      <c r="AJ17">
        <v>7.499118878</v>
      </c>
      <c r="AK17">
        <v>7.521245543</v>
      </c>
      <c r="AL17">
        <v>7.5480326140000003</v>
      </c>
      <c r="AM17">
        <v>7.578881462</v>
      </c>
      <c r="AN17">
        <v>7.6174589270000004</v>
      </c>
      <c r="AO17">
        <v>7.6571611089999996</v>
      </c>
      <c r="AP17">
        <v>7.698072797</v>
      </c>
      <c r="AQ17">
        <v>7.7416671770000001</v>
      </c>
      <c r="AR17">
        <v>7.785664777</v>
      </c>
      <c r="AS17">
        <v>7.8007998220000001</v>
      </c>
      <c r="AT17">
        <v>7.8172745480000003</v>
      </c>
      <c r="AU17">
        <v>7.8343891750000001</v>
      </c>
      <c r="AV17">
        <v>7.8527008389999997</v>
      </c>
      <c r="AW17">
        <v>7.8783010579999999</v>
      </c>
    </row>
    <row r="18" spans="2:49" x14ac:dyDescent="0.25">
      <c r="B18" t="s">
        <v>118</v>
      </c>
      <c r="C18">
        <v>0.19372928894524399</v>
      </c>
      <c r="D18">
        <v>0.196839675342774</v>
      </c>
      <c r="E18">
        <v>0.2010760788</v>
      </c>
      <c r="F18">
        <v>0.1902792401</v>
      </c>
      <c r="G18">
        <v>0.17516535259999999</v>
      </c>
      <c r="H18">
        <v>0.15924276849999999</v>
      </c>
      <c r="I18">
        <v>0.15297941749999999</v>
      </c>
      <c r="J18">
        <v>0.1437322305</v>
      </c>
      <c r="K18">
        <v>0.13046221690000001</v>
      </c>
      <c r="L18">
        <v>0.120157716</v>
      </c>
      <c r="M18">
        <v>0.1126933895</v>
      </c>
      <c r="N18">
        <v>0.1071802558</v>
      </c>
      <c r="O18">
        <v>0.10699243379999999</v>
      </c>
      <c r="P18">
        <v>0.1028671303</v>
      </c>
      <c r="Q18">
        <v>9.4737645999999995E-2</v>
      </c>
      <c r="R18">
        <v>8.6558242800000004E-2</v>
      </c>
      <c r="S18">
        <v>0.36762147350000002</v>
      </c>
      <c r="T18">
        <v>0.33217637799999999</v>
      </c>
      <c r="U18">
        <v>0.30259717549999998</v>
      </c>
      <c r="V18">
        <v>0.27590039960000001</v>
      </c>
      <c r="W18">
        <v>0.3552394257</v>
      </c>
      <c r="X18">
        <v>0.43335136689999998</v>
      </c>
      <c r="Y18">
        <v>0.4347727287</v>
      </c>
      <c r="Z18">
        <v>0.43614289360000003</v>
      </c>
      <c r="AA18">
        <v>0.4369162103</v>
      </c>
      <c r="AB18">
        <v>0.4370336494</v>
      </c>
      <c r="AC18">
        <v>0.43679902269999998</v>
      </c>
      <c r="AD18">
        <v>0.45119646149999998</v>
      </c>
      <c r="AE18">
        <v>0.46461254229999999</v>
      </c>
      <c r="AF18">
        <v>0.47795504950000001</v>
      </c>
      <c r="AG18">
        <v>0.49161671689999997</v>
      </c>
      <c r="AH18">
        <v>0.50569271500000001</v>
      </c>
      <c r="AI18">
        <v>0.52452848939999996</v>
      </c>
      <c r="AJ18">
        <v>0.54382685119999996</v>
      </c>
      <c r="AK18">
        <v>0.56363296370000004</v>
      </c>
      <c r="AL18">
        <v>0.58413361659999996</v>
      </c>
      <c r="AM18">
        <v>0.60493531330000005</v>
      </c>
      <c r="AN18">
        <v>0.62311880070000003</v>
      </c>
      <c r="AO18">
        <v>0.6414013086</v>
      </c>
      <c r="AP18">
        <v>0.65979659469999996</v>
      </c>
      <c r="AQ18">
        <v>0.6784406167</v>
      </c>
      <c r="AR18">
        <v>0.69714441770000002</v>
      </c>
      <c r="AS18" s="39">
        <v>0.71289609369999996</v>
      </c>
      <c r="AT18">
        <v>0.72887718950000002</v>
      </c>
      <c r="AU18">
        <v>0.74502915459999997</v>
      </c>
      <c r="AV18">
        <v>0.76141014709999999</v>
      </c>
      <c r="AW18">
        <v>0.77862949690000005</v>
      </c>
    </row>
    <row r="19" spans="2:49" x14ac:dyDescent="0.25">
      <c r="B19" t="s">
        <v>119</v>
      </c>
      <c r="C19">
        <v>0.57343869527792402</v>
      </c>
      <c r="D19" s="39">
        <v>0.58264543901461296</v>
      </c>
      <c r="E19" s="39">
        <v>0.59518519319999996</v>
      </c>
      <c r="F19">
        <v>0.59025813620000001</v>
      </c>
      <c r="G19">
        <v>0.56945268390000003</v>
      </c>
      <c r="H19">
        <v>0.54253532209999999</v>
      </c>
      <c r="I19">
        <v>0.54621065130000002</v>
      </c>
      <c r="J19">
        <v>0.53782401430000004</v>
      </c>
      <c r="K19">
        <v>0.51159894650000004</v>
      </c>
      <c r="L19">
        <v>0.49380492240000001</v>
      </c>
      <c r="M19">
        <v>0.48535672810000002</v>
      </c>
      <c r="N19">
        <v>0.48376702789999998</v>
      </c>
      <c r="O19">
        <v>0.499434453</v>
      </c>
      <c r="P19">
        <v>0.4965991964</v>
      </c>
      <c r="Q19">
        <v>0.47299432879999997</v>
      </c>
      <c r="R19">
        <v>0.44693640569999998</v>
      </c>
      <c r="S19">
        <v>1.237929356</v>
      </c>
      <c r="T19">
        <v>1.045985341</v>
      </c>
      <c r="U19">
        <v>0.87856869510000002</v>
      </c>
      <c r="V19">
        <v>0.72443605600000005</v>
      </c>
      <c r="W19">
        <v>0.73722519620000004</v>
      </c>
      <c r="X19">
        <v>0.74568656460000005</v>
      </c>
      <c r="Y19">
        <v>0.74932237160000004</v>
      </c>
      <c r="Z19">
        <v>0.75288125439999998</v>
      </c>
      <c r="AA19">
        <v>0.75541942289999997</v>
      </c>
      <c r="AB19">
        <v>0.75654005520000001</v>
      </c>
      <c r="AC19">
        <v>0.75705389379999999</v>
      </c>
      <c r="AD19">
        <v>0.74896557429999999</v>
      </c>
      <c r="AE19">
        <v>0.73977118630000005</v>
      </c>
      <c r="AF19">
        <v>0.73099438949999995</v>
      </c>
      <c r="AG19">
        <v>0.72289168930000003</v>
      </c>
      <c r="AH19">
        <v>0.71579682200000005</v>
      </c>
      <c r="AI19">
        <v>0.71229253370000001</v>
      </c>
      <c r="AJ19">
        <v>0.70959127200000005</v>
      </c>
      <c r="AK19">
        <v>0.70765953010000004</v>
      </c>
      <c r="AL19">
        <v>0.70618975809999995</v>
      </c>
      <c r="AM19">
        <v>0.70510287169999997</v>
      </c>
      <c r="AN19">
        <v>0.70456899409999996</v>
      </c>
      <c r="AO19">
        <v>0.70413723070000001</v>
      </c>
      <c r="AP19">
        <v>0.7038135619</v>
      </c>
      <c r="AQ19">
        <v>0.70373003119999999</v>
      </c>
      <c r="AR19">
        <v>0.70367648179999998</v>
      </c>
      <c r="AS19">
        <v>0.70599150909999997</v>
      </c>
      <c r="AT19">
        <v>0.70843481939999997</v>
      </c>
      <c r="AU19">
        <v>0.71094343609999999</v>
      </c>
      <c r="AV19">
        <v>0.71356825800000001</v>
      </c>
      <c r="AW19">
        <v>0.71686404550000005</v>
      </c>
    </row>
    <row r="20" spans="2:49" x14ac:dyDescent="0.25">
      <c r="B20" t="s">
        <v>120</v>
      </c>
      <c r="C20">
        <v>0.19372928894524399</v>
      </c>
      <c r="D20" s="39">
        <v>0.196839675342774</v>
      </c>
      <c r="E20">
        <v>0.2010760788</v>
      </c>
      <c r="F20" s="39">
        <v>0.21079328010000001</v>
      </c>
      <c r="G20">
        <v>0.21497052380000001</v>
      </c>
      <c r="H20" s="39">
        <v>0.21649894259999999</v>
      </c>
      <c r="I20" s="39">
        <v>0.2304063354</v>
      </c>
      <c r="J20" s="39">
        <v>0.23981753380000001</v>
      </c>
      <c r="K20" s="39">
        <v>0.24114422999999999</v>
      </c>
      <c r="L20" s="39">
        <v>0.2460419378</v>
      </c>
      <c r="M20">
        <v>0.25563556189999997</v>
      </c>
      <c r="N20">
        <v>0.26934131140000001</v>
      </c>
      <c r="O20">
        <v>0.28780789359999998</v>
      </c>
      <c r="P20">
        <v>0.29620181270000001</v>
      </c>
      <c r="Q20">
        <v>0.29200825590000001</v>
      </c>
      <c r="R20">
        <v>0.28558962469999999</v>
      </c>
      <c r="S20">
        <v>0.32150135439999999</v>
      </c>
      <c r="T20">
        <v>0.3007210078</v>
      </c>
      <c r="U20">
        <v>0.28439853139999999</v>
      </c>
      <c r="V20">
        <v>0.27009322930000002</v>
      </c>
      <c r="W20">
        <v>0.27531734670000002</v>
      </c>
      <c r="X20">
        <v>0.27893050879999998</v>
      </c>
      <c r="Y20">
        <v>0.28322407599999999</v>
      </c>
      <c r="Z20">
        <v>0.2875164114</v>
      </c>
      <c r="AA20">
        <v>0.29144249049999998</v>
      </c>
      <c r="AB20">
        <v>0.29493372099999998</v>
      </c>
      <c r="AC20">
        <v>0.29819725349999998</v>
      </c>
      <c r="AD20">
        <v>0.295251235</v>
      </c>
      <c r="AE20">
        <v>0.29186522650000002</v>
      </c>
      <c r="AF20">
        <v>0.28863974599999997</v>
      </c>
      <c r="AG20">
        <v>0.28569259219999998</v>
      </c>
      <c r="AH20">
        <v>0.28314013529999998</v>
      </c>
      <c r="AI20">
        <v>0.28194435089999997</v>
      </c>
      <c r="AJ20">
        <v>0.2810652756</v>
      </c>
      <c r="AK20">
        <v>0.28049027040000002</v>
      </c>
      <c r="AL20">
        <v>0.28012273049999997</v>
      </c>
      <c r="AM20">
        <v>0.27990691350000002</v>
      </c>
      <c r="AN20">
        <v>0.27998969410000002</v>
      </c>
      <c r="AO20">
        <v>0.28011319169999999</v>
      </c>
      <c r="AP20">
        <v>0.28027991670000002</v>
      </c>
      <c r="AQ20">
        <v>0.28054264540000001</v>
      </c>
      <c r="AR20">
        <v>0.28081781430000002</v>
      </c>
      <c r="AS20">
        <v>0.28186873909999999</v>
      </c>
      <c r="AT20">
        <v>0.28297182409999999</v>
      </c>
      <c r="AU20">
        <v>0.2841019736</v>
      </c>
      <c r="AV20">
        <v>0.28527957259999998</v>
      </c>
      <c r="AW20">
        <v>0.28672657460000001</v>
      </c>
    </row>
    <row r="21" spans="2:49" x14ac:dyDescent="0.25">
      <c r="B21" t="s">
        <v>121</v>
      </c>
      <c r="C21">
        <v>0.38745857789048899</v>
      </c>
      <c r="D21" s="39">
        <v>0.39367935068554899</v>
      </c>
      <c r="E21" s="39">
        <v>0.4021521575</v>
      </c>
      <c r="F21" s="39">
        <v>0.45763559390000003</v>
      </c>
      <c r="G21" s="39">
        <v>0.50661143289999999</v>
      </c>
      <c r="H21">
        <v>0.55384072799999995</v>
      </c>
      <c r="I21">
        <v>0.63981816309999995</v>
      </c>
      <c r="J21">
        <v>0.72289649430000003</v>
      </c>
      <c r="K21" s="39">
        <v>0.78905104439999996</v>
      </c>
      <c r="L21" s="39">
        <v>0.87391742959999996</v>
      </c>
      <c r="M21">
        <v>0.98563375740000003</v>
      </c>
      <c r="N21">
        <v>1.127276124</v>
      </c>
      <c r="O21">
        <v>1.216604156</v>
      </c>
      <c r="P21">
        <v>1.264601122</v>
      </c>
      <c r="Q21">
        <v>1.259158024</v>
      </c>
      <c r="R21">
        <v>1.243789222</v>
      </c>
      <c r="S21">
        <v>2.1934039360000002</v>
      </c>
      <c r="T21">
        <v>2.1977836810000002</v>
      </c>
      <c r="U21">
        <v>2.22296322</v>
      </c>
      <c r="V21">
        <v>2.2547010009999999</v>
      </c>
      <c r="W21">
        <v>2.36204795</v>
      </c>
      <c r="X21">
        <v>2.4563073179999999</v>
      </c>
      <c r="Y21">
        <v>2.5936094270000001</v>
      </c>
      <c r="Z21">
        <v>2.731834788</v>
      </c>
      <c r="AA21">
        <v>2.8673622490000001</v>
      </c>
      <c r="AB21">
        <v>3.0056841319999998</v>
      </c>
      <c r="AC21">
        <v>3.1419834880000002</v>
      </c>
      <c r="AD21">
        <v>3.2214463860000002</v>
      </c>
      <c r="AE21">
        <v>3.2942840329999998</v>
      </c>
      <c r="AF21">
        <v>3.366990054</v>
      </c>
      <c r="AG21">
        <v>3.4458180249999999</v>
      </c>
      <c r="AH21">
        <v>3.5277894519999999</v>
      </c>
      <c r="AI21">
        <v>3.5761279739999998</v>
      </c>
      <c r="AJ21">
        <v>3.6281017699999998</v>
      </c>
      <c r="AK21">
        <v>3.6837576200000002</v>
      </c>
      <c r="AL21">
        <v>3.7439043760000001</v>
      </c>
      <c r="AM21">
        <v>3.806032015</v>
      </c>
      <c r="AN21">
        <v>3.8679610879999999</v>
      </c>
      <c r="AO21">
        <v>3.9304810360000002</v>
      </c>
      <c r="AP21">
        <v>3.9936541330000002</v>
      </c>
      <c r="AQ21">
        <v>4.0582719530000002</v>
      </c>
      <c r="AR21">
        <v>4.1231700130000002</v>
      </c>
      <c r="AS21">
        <v>4.224821897</v>
      </c>
      <c r="AT21">
        <v>4.3278952119999996</v>
      </c>
      <c r="AU21">
        <v>4.4320460930000003</v>
      </c>
      <c r="AV21">
        <v>4.537623387</v>
      </c>
      <c r="AW21">
        <v>4.648268571</v>
      </c>
    </row>
    <row r="22" spans="2:49" x14ac:dyDescent="0.25">
      <c r="B22" t="s">
        <v>122</v>
      </c>
      <c r="C22">
        <v>5.5705789795526002</v>
      </c>
      <c r="D22" s="39">
        <v>5.6600164269241402</v>
      </c>
      <c r="E22">
        <v>5.7508898210000003</v>
      </c>
      <c r="F22">
        <v>5.7774923170000001</v>
      </c>
      <c r="G22">
        <v>4.9993879789999998</v>
      </c>
      <c r="H22">
        <v>4.2504416760000003</v>
      </c>
      <c r="I22">
        <v>4.5163721109999999</v>
      </c>
      <c r="J22">
        <v>4.4003766850000003</v>
      </c>
      <c r="K22">
        <v>4.2012535030000002</v>
      </c>
      <c r="L22">
        <v>4.4248131610000003</v>
      </c>
      <c r="M22">
        <v>4.5879828659999999</v>
      </c>
      <c r="N22">
        <v>4.5938666509999999</v>
      </c>
      <c r="O22">
        <v>3.925566908</v>
      </c>
      <c r="P22">
        <v>3.2604485510000001</v>
      </c>
      <c r="Q22">
        <v>2.8433755110000001</v>
      </c>
      <c r="R22">
        <v>2.641495747</v>
      </c>
      <c r="S22">
        <v>2.4817315610000001</v>
      </c>
      <c r="T22">
        <v>2.4116555960000001</v>
      </c>
      <c r="U22">
        <v>2.4041688040000002</v>
      </c>
      <c r="V22">
        <v>2.4275120509999999</v>
      </c>
      <c r="W22">
        <v>2.4518346559999999</v>
      </c>
      <c r="X22">
        <v>2.4771915459999998</v>
      </c>
      <c r="Y22">
        <v>2.504138733</v>
      </c>
      <c r="Z22">
        <v>2.53742263</v>
      </c>
      <c r="AA22">
        <v>2.5762120670000002</v>
      </c>
      <c r="AB22">
        <v>2.6202879920000002</v>
      </c>
      <c r="AC22">
        <v>2.6689234829999999</v>
      </c>
      <c r="AD22">
        <v>2.7191684700000001</v>
      </c>
      <c r="AE22">
        <v>2.7693410420000002</v>
      </c>
      <c r="AF22">
        <v>2.8195068120000002</v>
      </c>
      <c r="AG22">
        <v>2.8697290280000001</v>
      </c>
      <c r="AH22">
        <v>2.9208819479999999</v>
      </c>
      <c r="AI22">
        <v>2.97072833</v>
      </c>
      <c r="AJ22">
        <v>3.020804751</v>
      </c>
      <c r="AK22">
        <v>3.0725041869999998</v>
      </c>
      <c r="AL22">
        <v>3.1251764240000002</v>
      </c>
      <c r="AM22">
        <v>3.1786665680000001</v>
      </c>
      <c r="AN22">
        <v>3.2325413510000001</v>
      </c>
      <c r="AO22">
        <v>3.2863637400000001</v>
      </c>
      <c r="AP22">
        <v>3.340289426</v>
      </c>
      <c r="AQ22">
        <v>3.3951661940000002</v>
      </c>
      <c r="AR22">
        <v>3.4497928240000002</v>
      </c>
      <c r="AS22">
        <v>3.507535721</v>
      </c>
      <c r="AT22">
        <v>3.5678423320000001</v>
      </c>
      <c r="AU22">
        <v>3.629867323</v>
      </c>
      <c r="AV22">
        <v>3.6936297640000002</v>
      </c>
      <c r="AW22">
        <v>3.762311145</v>
      </c>
    </row>
    <row r="23" spans="2:49" x14ac:dyDescent="0.25">
      <c r="B23" t="s">
        <v>123</v>
      </c>
      <c r="C23">
        <v>159.36780837797201</v>
      </c>
      <c r="D23" s="39">
        <v>161.92651009045801</v>
      </c>
      <c r="E23" s="39">
        <v>164.93047089999999</v>
      </c>
      <c r="F23" s="39">
        <v>166.1700056</v>
      </c>
      <c r="G23">
        <v>162.23087820000001</v>
      </c>
      <c r="H23">
        <v>154.65701580000001</v>
      </c>
      <c r="I23">
        <v>157.20388700000001</v>
      </c>
      <c r="J23">
        <v>157.46801550000001</v>
      </c>
      <c r="K23">
        <v>153.2259234</v>
      </c>
      <c r="L23">
        <v>150.83147550000001</v>
      </c>
      <c r="M23">
        <v>150.5705878</v>
      </c>
      <c r="N23">
        <v>150.8375303</v>
      </c>
      <c r="O23">
        <v>151.27497940000001</v>
      </c>
      <c r="P23">
        <v>149.52898619999999</v>
      </c>
      <c r="Q23">
        <v>146.2983194</v>
      </c>
      <c r="R23">
        <v>143.596914</v>
      </c>
      <c r="S23">
        <v>141.9149109</v>
      </c>
      <c r="T23">
        <v>139.98453240000001</v>
      </c>
      <c r="U23">
        <v>138.68895860000001</v>
      </c>
      <c r="V23">
        <v>137.80752430000001</v>
      </c>
      <c r="W23">
        <v>137.176627</v>
      </c>
      <c r="X23">
        <v>135.71889680000001</v>
      </c>
      <c r="Y23">
        <v>134.39210510000001</v>
      </c>
      <c r="Z23">
        <v>133.37362830000001</v>
      </c>
      <c r="AA23">
        <v>132.61795040000001</v>
      </c>
      <c r="AB23">
        <v>132.0874134</v>
      </c>
      <c r="AC23">
        <v>131.7514122</v>
      </c>
      <c r="AD23">
        <v>131.31074269999999</v>
      </c>
      <c r="AE23">
        <v>130.99524579999999</v>
      </c>
      <c r="AF23">
        <v>130.80038289999999</v>
      </c>
      <c r="AG23">
        <v>130.70541969999999</v>
      </c>
      <c r="AH23">
        <v>130.71574340000001</v>
      </c>
      <c r="AI23">
        <v>130.75952620000001</v>
      </c>
      <c r="AJ23">
        <v>130.84172319999999</v>
      </c>
      <c r="AK23">
        <v>130.98510730000001</v>
      </c>
      <c r="AL23">
        <v>131.16343660000001</v>
      </c>
      <c r="AM23">
        <v>131.37034740000001</v>
      </c>
      <c r="AN23">
        <v>131.5970811</v>
      </c>
      <c r="AO23">
        <v>131.81054090000001</v>
      </c>
      <c r="AP23">
        <v>132.02503369999999</v>
      </c>
      <c r="AQ23">
        <v>132.27115979999999</v>
      </c>
      <c r="AR23">
        <v>132.517774</v>
      </c>
      <c r="AS23">
        <v>132.80762300000001</v>
      </c>
      <c r="AT23">
        <v>133.13624419999999</v>
      </c>
      <c r="AU23">
        <v>133.4943763</v>
      </c>
      <c r="AV23">
        <v>133.89063949999999</v>
      </c>
      <c r="AW23">
        <v>134.4240878</v>
      </c>
    </row>
    <row r="24" spans="2:49" x14ac:dyDescent="0.25">
      <c r="B24" t="s">
        <v>124</v>
      </c>
      <c r="C24">
        <v>2.7703288319169999</v>
      </c>
      <c r="D24">
        <v>2.8148073574016701</v>
      </c>
      <c r="E24">
        <v>2.86</v>
      </c>
      <c r="F24">
        <v>2.9307186010000001</v>
      </c>
      <c r="G24">
        <v>2.8443369889999999</v>
      </c>
      <c r="H24">
        <v>2.8643739450000001</v>
      </c>
      <c r="I24">
        <v>2.9919286600000001</v>
      </c>
      <c r="J24">
        <v>2.912193652</v>
      </c>
      <c r="K24">
        <v>2.8673818029999998</v>
      </c>
      <c r="L24">
        <v>2.735314416</v>
      </c>
      <c r="M24">
        <v>2.8491310410000001</v>
      </c>
      <c r="N24">
        <v>2.8809976239999999</v>
      </c>
      <c r="O24">
        <v>2.9944470600000002</v>
      </c>
      <c r="P24">
        <v>3.0594460520000002</v>
      </c>
      <c r="Q24">
        <v>3.0613373259999999</v>
      </c>
      <c r="R24">
        <v>3.0896962569999999</v>
      </c>
      <c r="S24">
        <v>3.154761009</v>
      </c>
      <c r="T24">
        <v>3.221227345</v>
      </c>
      <c r="U24">
        <v>3.2580366770000002</v>
      </c>
      <c r="V24">
        <v>3.276734673</v>
      </c>
      <c r="W24">
        <v>3.262317726</v>
      </c>
      <c r="X24">
        <v>3.224324894</v>
      </c>
      <c r="Y24">
        <v>3.2122328969999998</v>
      </c>
      <c r="Z24">
        <v>3.227317598</v>
      </c>
      <c r="AA24">
        <v>3.2620575610000002</v>
      </c>
      <c r="AB24">
        <v>3.3103984980000001</v>
      </c>
      <c r="AC24">
        <v>3.3678255689999999</v>
      </c>
      <c r="AD24">
        <v>3.4309229129999999</v>
      </c>
      <c r="AE24">
        <v>3.49669667</v>
      </c>
      <c r="AF24">
        <v>3.5638399559999998</v>
      </c>
      <c r="AG24">
        <v>3.6315795789999998</v>
      </c>
      <c r="AH24">
        <v>3.6998992099999999</v>
      </c>
      <c r="AI24">
        <v>3.7662510830000002</v>
      </c>
      <c r="AJ24">
        <v>3.8309764450000001</v>
      </c>
      <c r="AK24">
        <v>3.8946636090000002</v>
      </c>
      <c r="AL24">
        <v>3.9574499620000001</v>
      </c>
      <c r="AM24">
        <v>4.0196796990000001</v>
      </c>
      <c r="AN24">
        <v>4.0804403139999996</v>
      </c>
      <c r="AO24">
        <v>4.1403092880000001</v>
      </c>
      <c r="AP24">
        <v>4.1996764969999996</v>
      </c>
      <c r="AQ24">
        <v>4.2591934059999996</v>
      </c>
      <c r="AR24">
        <v>4.3186706719999997</v>
      </c>
      <c r="AS24">
        <v>4.3777042560000003</v>
      </c>
      <c r="AT24">
        <v>4.4365896569999999</v>
      </c>
      <c r="AU24">
        <v>4.4956804000000004</v>
      </c>
      <c r="AV24">
        <v>4.5555217099999998</v>
      </c>
      <c r="AW24">
        <v>4.6178919489999997</v>
      </c>
    </row>
    <row r="25" spans="2:49" x14ac:dyDescent="0.25">
      <c r="B25" t="s">
        <v>125</v>
      </c>
      <c r="C25">
        <v>46.663857241186399</v>
      </c>
      <c r="D25">
        <v>47.413060563046002</v>
      </c>
      <c r="E25">
        <v>48.17429259</v>
      </c>
      <c r="F25">
        <v>48.653957720000001</v>
      </c>
      <c r="G25">
        <v>46.32593542</v>
      </c>
      <c r="H25">
        <v>41.661603650000004</v>
      </c>
      <c r="I25">
        <v>43.170680949999998</v>
      </c>
      <c r="J25">
        <v>43.949903890000002</v>
      </c>
      <c r="K25">
        <v>41.687408980000001</v>
      </c>
      <c r="L25">
        <v>40.931347420000002</v>
      </c>
      <c r="M25">
        <v>41.120598489999999</v>
      </c>
      <c r="N25">
        <v>41.424413549999997</v>
      </c>
      <c r="O25">
        <v>40.864207929999999</v>
      </c>
      <c r="P25">
        <v>39.519079820000002</v>
      </c>
      <c r="Q25">
        <v>38.01935211</v>
      </c>
      <c r="R25">
        <v>36.999765740000001</v>
      </c>
      <c r="S25">
        <v>36.526963029999997</v>
      </c>
      <c r="T25">
        <v>35.947573720000001</v>
      </c>
      <c r="U25">
        <v>35.833318179999999</v>
      </c>
      <c r="V25">
        <v>36.07198125</v>
      </c>
      <c r="W25">
        <v>36.134992959999998</v>
      </c>
      <c r="X25">
        <v>36.153777419999997</v>
      </c>
      <c r="Y25">
        <v>36.286248909999998</v>
      </c>
      <c r="Z25">
        <v>36.630087459999999</v>
      </c>
      <c r="AA25">
        <v>37.096057879999996</v>
      </c>
      <c r="AB25">
        <v>37.643130499999998</v>
      </c>
      <c r="AC25">
        <v>38.250693390000002</v>
      </c>
      <c r="AD25">
        <v>38.906820979999999</v>
      </c>
      <c r="AE25">
        <v>39.576215210000001</v>
      </c>
      <c r="AF25">
        <v>40.257493719999999</v>
      </c>
      <c r="AG25">
        <v>40.948944169999997</v>
      </c>
      <c r="AH25">
        <v>41.66540826</v>
      </c>
      <c r="AI25">
        <v>42.36516348</v>
      </c>
      <c r="AJ25">
        <v>43.06567467</v>
      </c>
      <c r="AK25">
        <v>43.791687230000001</v>
      </c>
      <c r="AL25">
        <v>44.526365040000002</v>
      </c>
      <c r="AM25">
        <v>45.267074569999998</v>
      </c>
      <c r="AN25">
        <v>45.995214320000002</v>
      </c>
      <c r="AO25">
        <v>46.706733110000002</v>
      </c>
      <c r="AP25">
        <v>47.410600459999998</v>
      </c>
      <c r="AQ25">
        <v>48.125553689999997</v>
      </c>
      <c r="AR25">
        <v>48.824938459999998</v>
      </c>
      <c r="AS25">
        <v>49.547329570000002</v>
      </c>
      <c r="AT25">
        <v>50.287579870000002</v>
      </c>
      <c r="AU25">
        <v>51.034676609999998</v>
      </c>
      <c r="AV25">
        <v>51.793255780000003</v>
      </c>
      <c r="AW25">
        <v>52.628319650000002</v>
      </c>
    </row>
    <row r="26" spans="2:49" x14ac:dyDescent="0.25">
      <c r="B26" t="s">
        <v>126</v>
      </c>
      <c r="C26">
        <v>39.525714811669303</v>
      </c>
      <c r="D26">
        <v>40.160312947925298</v>
      </c>
      <c r="E26">
        <v>40.805099759999997</v>
      </c>
      <c r="F26">
        <v>40.488257240000003</v>
      </c>
      <c r="G26">
        <v>39.883236359999998</v>
      </c>
      <c r="H26">
        <v>39.756557700000002</v>
      </c>
      <c r="I26">
        <v>39.439961879999998</v>
      </c>
      <c r="J26">
        <v>38.928594779999997</v>
      </c>
      <c r="K26">
        <v>38.277498340000001</v>
      </c>
      <c r="L26">
        <v>37.805169480000004</v>
      </c>
      <c r="M26">
        <v>37.434979030000001</v>
      </c>
      <c r="N26">
        <v>37.260025120000002</v>
      </c>
      <c r="O26">
        <v>37.14716773</v>
      </c>
      <c r="P26">
        <v>36.778682000000003</v>
      </c>
      <c r="Q26">
        <v>36.132373710000003</v>
      </c>
      <c r="R26">
        <v>35.535214910000001</v>
      </c>
      <c r="S26">
        <v>35.001748589999998</v>
      </c>
      <c r="T26">
        <v>34.42086158</v>
      </c>
      <c r="U26">
        <v>34.112671409999997</v>
      </c>
      <c r="V26">
        <v>33.715346349999997</v>
      </c>
      <c r="W26">
        <v>33.259672430000002</v>
      </c>
      <c r="X26">
        <v>32.735590459999997</v>
      </c>
      <c r="Y26">
        <v>32.322297110000001</v>
      </c>
      <c r="Z26">
        <v>31.95355005</v>
      </c>
      <c r="AA26">
        <v>31.644390000000001</v>
      </c>
      <c r="AB26">
        <v>31.389932550000001</v>
      </c>
      <c r="AC26">
        <v>31.17855389</v>
      </c>
      <c r="AD26">
        <v>30.983696510000001</v>
      </c>
      <c r="AE26">
        <v>30.807915520000002</v>
      </c>
      <c r="AF26">
        <v>30.651032010000002</v>
      </c>
      <c r="AG26">
        <v>30.510569100000001</v>
      </c>
      <c r="AH26">
        <v>30.387785959999999</v>
      </c>
      <c r="AI26">
        <v>30.285210809999999</v>
      </c>
      <c r="AJ26">
        <v>30.191280070000001</v>
      </c>
      <c r="AK26">
        <v>30.10485242</v>
      </c>
      <c r="AL26">
        <v>30.022106220000001</v>
      </c>
      <c r="AM26">
        <v>29.940722279999999</v>
      </c>
      <c r="AN26">
        <v>29.860529759999999</v>
      </c>
      <c r="AO26">
        <v>29.779084560000001</v>
      </c>
      <c r="AP26">
        <v>29.694037640000001</v>
      </c>
      <c r="AQ26">
        <v>29.60660859</v>
      </c>
      <c r="AR26">
        <v>29.5140946</v>
      </c>
      <c r="AS26">
        <v>29.416770339999999</v>
      </c>
      <c r="AT26">
        <v>29.312969750000001</v>
      </c>
      <c r="AU26">
        <v>29.200553209999999</v>
      </c>
      <c r="AV26">
        <v>29.079313519999999</v>
      </c>
      <c r="AW26">
        <v>28.96417838</v>
      </c>
    </row>
    <row r="27" spans="2:49" x14ac:dyDescent="0.25">
      <c r="B27" t="s">
        <v>127</v>
      </c>
      <c r="C27">
        <v>21.072806770403201</v>
      </c>
      <c r="D27">
        <v>21.411137499294501</v>
      </c>
      <c r="E27">
        <v>21.754900240000001</v>
      </c>
      <c r="F27">
        <v>22.656289999999998</v>
      </c>
      <c r="G27">
        <v>23.13055185</v>
      </c>
      <c r="H27">
        <v>22.643853289999999</v>
      </c>
      <c r="I27">
        <v>23.562683580000002</v>
      </c>
      <c r="J27">
        <v>24.029605159999999</v>
      </c>
      <c r="K27">
        <v>23.866139050000001</v>
      </c>
      <c r="L27">
        <v>23.78953383</v>
      </c>
      <c r="M27">
        <v>24.117428230000002</v>
      </c>
      <c r="N27">
        <v>24.95796021</v>
      </c>
      <c r="O27">
        <v>25.649726269999999</v>
      </c>
      <c r="P27">
        <v>25.380887399999999</v>
      </c>
      <c r="Q27">
        <v>24.309992399999999</v>
      </c>
      <c r="R27">
        <v>23.07514922</v>
      </c>
      <c r="S27">
        <v>21.914951890000001</v>
      </c>
      <c r="T27">
        <v>20.986688430000001</v>
      </c>
      <c r="U27">
        <v>20.25090235</v>
      </c>
      <c r="V27">
        <v>19.731498259999999</v>
      </c>
      <c r="W27">
        <v>19.906341009999998</v>
      </c>
      <c r="X27">
        <v>19.53035075</v>
      </c>
      <c r="Y27">
        <v>18.949317700000002</v>
      </c>
      <c r="Z27">
        <v>18.278959820000001</v>
      </c>
      <c r="AA27">
        <v>17.57905753</v>
      </c>
      <c r="AB27">
        <v>16.887186610000001</v>
      </c>
      <c r="AC27">
        <v>16.2251212</v>
      </c>
      <c r="AD27">
        <v>15.56783852</v>
      </c>
      <c r="AE27">
        <v>14.981714269999999</v>
      </c>
      <c r="AF27">
        <v>14.473800150000001</v>
      </c>
      <c r="AG27">
        <v>14.03454992</v>
      </c>
      <c r="AH27">
        <v>13.65410327</v>
      </c>
      <c r="AI27">
        <v>13.31811982</v>
      </c>
      <c r="AJ27">
        <v>13.01867637</v>
      </c>
      <c r="AK27">
        <v>12.74944988</v>
      </c>
      <c r="AL27">
        <v>12.504033</v>
      </c>
      <c r="AM27">
        <v>12.278459639999999</v>
      </c>
      <c r="AN27">
        <v>12.038889060000001</v>
      </c>
      <c r="AO27">
        <v>11.796784730000001</v>
      </c>
      <c r="AP27">
        <v>11.55895363</v>
      </c>
      <c r="AQ27">
        <v>11.33154186</v>
      </c>
      <c r="AR27">
        <v>11.116682859999999</v>
      </c>
      <c r="AS27">
        <v>10.91686039</v>
      </c>
      <c r="AT27">
        <v>10.73420625</v>
      </c>
      <c r="AU27">
        <v>10.57090371</v>
      </c>
      <c r="AV27">
        <v>10.42852222</v>
      </c>
      <c r="AW27">
        <v>10.31208619</v>
      </c>
    </row>
    <row r="28" spans="2:49" x14ac:dyDescent="0.25">
      <c r="B28" t="s">
        <v>128</v>
      </c>
      <c r="C28">
        <v>27.1225441730464</v>
      </c>
      <c r="D28">
        <v>27.5580053927801</v>
      </c>
      <c r="E28">
        <v>28.000458080000001</v>
      </c>
      <c r="F28">
        <v>27.774227450000001</v>
      </c>
      <c r="G28">
        <v>27.49387686</v>
      </c>
      <c r="H28">
        <v>27.4004598</v>
      </c>
      <c r="I28">
        <v>27.269156580000001</v>
      </c>
      <c r="J28">
        <v>27.091169470000001</v>
      </c>
      <c r="K28">
        <v>26.678040379999999</v>
      </c>
      <c r="L28">
        <v>26.20946631</v>
      </c>
      <c r="M28">
        <v>25.775136400000001</v>
      </c>
      <c r="N28">
        <v>25.53456972</v>
      </c>
      <c r="O28">
        <v>25.298359829999999</v>
      </c>
      <c r="P28">
        <v>25.06352742</v>
      </c>
      <c r="Q28">
        <v>24.82182478</v>
      </c>
      <c r="R28">
        <v>24.579655299999999</v>
      </c>
      <c r="S28">
        <v>24.459577660000001</v>
      </c>
      <c r="T28">
        <v>24.316277710000001</v>
      </c>
      <c r="U28">
        <v>24.03717288</v>
      </c>
      <c r="V28">
        <v>23.727453149999999</v>
      </c>
      <c r="W28">
        <v>23.37524874</v>
      </c>
      <c r="X28">
        <v>22.990704919999999</v>
      </c>
      <c r="Y28">
        <v>22.62826746</v>
      </c>
      <c r="Z28">
        <v>22.287754549999999</v>
      </c>
      <c r="AA28">
        <v>21.961094370000001</v>
      </c>
      <c r="AB28">
        <v>21.63889391</v>
      </c>
      <c r="AC28">
        <v>21.31410765</v>
      </c>
      <c r="AD28">
        <v>20.978870220000001</v>
      </c>
      <c r="AE28">
        <v>20.62934053</v>
      </c>
      <c r="AF28">
        <v>20.263399870000001</v>
      </c>
      <c r="AG28">
        <v>19.880344390000001</v>
      </c>
      <c r="AH28">
        <v>19.480859039999999</v>
      </c>
      <c r="AI28">
        <v>19.064999499999999</v>
      </c>
      <c r="AJ28">
        <v>18.635316339999999</v>
      </c>
      <c r="AK28">
        <v>18.194670779999999</v>
      </c>
      <c r="AL28">
        <v>17.746287330000001</v>
      </c>
      <c r="AM28">
        <v>17.293413560000001</v>
      </c>
      <c r="AN28">
        <v>16.841280579999999</v>
      </c>
      <c r="AO28">
        <v>16.392652729999998</v>
      </c>
      <c r="AP28">
        <v>15.94991418</v>
      </c>
      <c r="AQ28">
        <v>15.51562</v>
      </c>
      <c r="AR28">
        <v>15.091968769999999</v>
      </c>
      <c r="AS28">
        <v>14.68087704</v>
      </c>
      <c r="AT28">
        <v>14.28435788</v>
      </c>
      <c r="AU28">
        <v>13.90401284</v>
      </c>
      <c r="AV28">
        <v>13.54106745</v>
      </c>
      <c r="AW28">
        <v>13.196936060000001</v>
      </c>
    </row>
    <row r="29" spans="2:49" x14ac:dyDescent="0.25">
      <c r="B29" t="s">
        <v>129</v>
      </c>
      <c r="C29">
        <v>22.604062437828901</v>
      </c>
      <c r="D29">
        <v>22.966977971759398</v>
      </c>
      <c r="E29">
        <v>23.33572023</v>
      </c>
      <c r="F29">
        <v>23.66655454</v>
      </c>
      <c r="G29">
        <v>22.552940499999998</v>
      </c>
      <c r="H29">
        <v>20.330167660000001</v>
      </c>
      <c r="I29">
        <v>20.769476059999999</v>
      </c>
      <c r="J29">
        <v>20.556549029999999</v>
      </c>
      <c r="K29">
        <v>19.849455240000001</v>
      </c>
      <c r="L29">
        <v>19.36064404</v>
      </c>
      <c r="M29">
        <v>19.273314630000002</v>
      </c>
      <c r="N29">
        <v>18.779564059999998</v>
      </c>
      <c r="O29">
        <v>19.321070550000002</v>
      </c>
      <c r="P29">
        <v>19.727363610000001</v>
      </c>
      <c r="Q29">
        <v>19.9534381</v>
      </c>
      <c r="R29">
        <v>20.317432520000001</v>
      </c>
      <c r="S29">
        <v>20.856908860000001</v>
      </c>
      <c r="T29">
        <v>21.091903670000001</v>
      </c>
      <c r="U29">
        <v>21.19685707</v>
      </c>
      <c r="V29">
        <v>21.284510569999998</v>
      </c>
      <c r="W29">
        <v>21.238055660000001</v>
      </c>
      <c r="X29">
        <v>21.084148509999999</v>
      </c>
      <c r="Y29">
        <v>20.993740840000001</v>
      </c>
      <c r="Z29">
        <v>20.99595807</v>
      </c>
      <c r="AA29">
        <v>21.07529255</v>
      </c>
      <c r="AB29">
        <v>21.217871070000001</v>
      </c>
      <c r="AC29">
        <v>21.41511036</v>
      </c>
      <c r="AD29">
        <v>21.442593519999999</v>
      </c>
      <c r="AE29">
        <v>21.503363570000001</v>
      </c>
      <c r="AF29">
        <v>21.59081724</v>
      </c>
      <c r="AG29">
        <v>21.69943254</v>
      </c>
      <c r="AH29">
        <v>21.82768768</v>
      </c>
      <c r="AI29">
        <v>21.959781499999998</v>
      </c>
      <c r="AJ29">
        <v>22.099799300000001</v>
      </c>
      <c r="AK29">
        <v>22.249783430000001</v>
      </c>
      <c r="AL29">
        <v>22.407195009999999</v>
      </c>
      <c r="AM29">
        <v>22.570997689999999</v>
      </c>
      <c r="AN29">
        <v>22.780727120000002</v>
      </c>
      <c r="AO29">
        <v>22.994976479999998</v>
      </c>
      <c r="AP29">
        <v>23.211851280000001</v>
      </c>
      <c r="AQ29">
        <v>23.43264228</v>
      </c>
      <c r="AR29">
        <v>23.651418639999999</v>
      </c>
      <c r="AS29">
        <v>23.868081419999999</v>
      </c>
      <c r="AT29">
        <v>24.08054082</v>
      </c>
      <c r="AU29">
        <v>24.288549530000001</v>
      </c>
      <c r="AV29">
        <v>24.492958860000002</v>
      </c>
      <c r="AW29">
        <v>24.704675630000001</v>
      </c>
    </row>
    <row r="30" spans="2:49" x14ac:dyDescent="0.25">
      <c r="B30" t="s">
        <v>130</v>
      </c>
      <c r="C30">
        <v>30998.430217312201</v>
      </c>
      <c r="D30">
        <v>31496.120041177499</v>
      </c>
      <c r="E30">
        <v>32001.800439999999</v>
      </c>
      <c r="F30">
        <v>32392.055530000001</v>
      </c>
      <c r="G30">
        <v>32732.276300000001</v>
      </c>
      <c r="H30">
        <v>33296.999660000001</v>
      </c>
      <c r="I30">
        <v>33758.797330000001</v>
      </c>
      <c r="J30">
        <v>34130.425190000002</v>
      </c>
      <c r="K30">
        <v>34110.965559999997</v>
      </c>
      <c r="L30">
        <v>33966.703540000002</v>
      </c>
      <c r="M30">
        <v>33838.039400000001</v>
      </c>
      <c r="N30">
        <v>33963.92974</v>
      </c>
      <c r="O30">
        <v>34060.806909999999</v>
      </c>
      <c r="P30">
        <v>34157.960400000004</v>
      </c>
      <c r="Q30">
        <v>34255.391009999999</v>
      </c>
      <c r="R30">
        <v>34333.114009999998</v>
      </c>
      <c r="S30">
        <v>34664.484680000001</v>
      </c>
      <c r="T30">
        <v>34956.164830000002</v>
      </c>
      <c r="U30">
        <v>35115.993589999998</v>
      </c>
      <c r="V30">
        <v>35229.799480000001</v>
      </c>
      <c r="W30">
        <v>35279.725250000003</v>
      </c>
      <c r="X30">
        <v>35285.37889</v>
      </c>
      <c r="Y30">
        <v>35342.76872</v>
      </c>
      <c r="Z30">
        <v>35452.621700000003</v>
      </c>
      <c r="AA30">
        <v>35604.135580000002</v>
      </c>
      <c r="AB30">
        <v>35783.515729999999</v>
      </c>
      <c r="AC30">
        <v>35981.269379999998</v>
      </c>
      <c r="AD30">
        <v>36185.074410000001</v>
      </c>
      <c r="AE30">
        <v>36390.018069999998</v>
      </c>
      <c r="AF30">
        <v>36593.606979999997</v>
      </c>
      <c r="AG30">
        <v>36795.084869999999</v>
      </c>
      <c r="AH30">
        <v>36995.443420000003</v>
      </c>
      <c r="AI30">
        <v>37192.629809999999</v>
      </c>
      <c r="AJ30">
        <v>37388.869729999999</v>
      </c>
      <c r="AK30">
        <v>37585.773739999997</v>
      </c>
      <c r="AL30">
        <v>37785.001579999996</v>
      </c>
      <c r="AM30">
        <v>37987.353660000001</v>
      </c>
      <c r="AN30">
        <v>38200.290309999997</v>
      </c>
      <c r="AO30">
        <v>38422.717299999997</v>
      </c>
      <c r="AP30">
        <v>38652.068460000002</v>
      </c>
      <c r="AQ30">
        <v>38886.873919999998</v>
      </c>
      <c r="AR30">
        <v>39125.134789999996</v>
      </c>
      <c r="AS30">
        <v>39364.909420000004</v>
      </c>
      <c r="AT30">
        <v>39606.018949999998</v>
      </c>
      <c r="AU30">
        <v>39848.138350000001</v>
      </c>
      <c r="AV30">
        <v>40090.937669999999</v>
      </c>
      <c r="AW30">
        <v>40336.706270000002</v>
      </c>
    </row>
    <row r="31" spans="2:49" x14ac:dyDescent="0.25">
      <c r="B31" t="s">
        <v>131</v>
      </c>
      <c r="C31">
        <v>17.998489648965599</v>
      </c>
      <c r="D31">
        <v>18.287461222056098</v>
      </c>
      <c r="E31">
        <v>18.581072330000001</v>
      </c>
      <c r="F31">
        <v>27.034500040000001</v>
      </c>
      <c r="G31">
        <v>90.789474609999999</v>
      </c>
      <c r="H31">
        <v>149.72720390000001</v>
      </c>
      <c r="I31">
        <v>210.1822056</v>
      </c>
      <c r="J31">
        <v>285.45527370000002</v>
      </c>
      <c r="K31">
        <v>357.67925730000002</v>
      </c>
      <c r="L31">
        <v>421.25365749999997</v>
      </c>
      <c r="M31">
        <v>481.84977809999998</v>
      </c>
      <c r="N31">
        <v>526.77011089999996</v>
      </c>
      <c r="O31">
        <v>562.59602800000005</v>
      </c>
      <c r="P31">
        <v>613.20072449999998</v>
      </c>
      <c r="Q31">
        <v>689.45231839999997</v>
      </c>
      <c r="R31">
        <v>762.63981539999997</v>
      </c>
      <c r="S31">
        <v>868.59618369999998</v>
      </c>
      <c r="T31">
        <v>946.30064430000004</v>
      </c>
      <c r="U31">
        <v>1030.5406840000001</v>
      </c>
      <c r="V31">
        <v>1121.716124</v>
      </c>
      <c r="W31">
        <v>1219.257104</v>
      </c>
      <c r="X31">
        <v>1323.0420710000001</v>
      </c>
      <c r="Y31">
        <v>1428.492393</v>
      </c>
      <c r="Z31">
        <v>1530.9396300000001</v>
      </c>
      <c r="AA31">
        <v>1627.690327</v>
      </c>
      <c r="AB31">
        <v>1716.3311020000001</v>
      </c>
      <c r="AC31">
        <v>1795.236879</v>
      </c>
      <c r="AD31">
        <v>1863.0160820000001</v>
      </c>
      <c r="AE31">
        <v>1919.0221590000001</v>
      </c>
      <c r="AF31">
        <v>1962.9138600000001</v>
      </c>
      <c r="AG31">
        <v>1994.586988</v>
      </c>
      <c r="AH31">
        <v>2014.139574</v>
      </c>
      <c r="AI31">
        <v>2021.9632839999999</v>
      </c>
      <c r="AJ31">
        <v>2018.3963530000001</v>
      </c>
      <c r="AK31">
        <v>2003.853167</v>
      </c>
      <c r="AL31">
        <v>1978.994445</v>
      </c>
      <c r="AM31">
        <v>1944.6038550000001</v>
      </c>
      <c r="AN31">
        <v>1901.9580089999999</v>
      </c>
      <c r="AO31">
        <v>1851.999834</v>
      </c>
      <c r="AP31">
        <v>1795.703728</v>
      </c>
      <c r="AQ31">
        <v>1734.153628</v>
      </c>
      <c r="AR31">
        <v>1668.4400740000001</v>
      </c>
      <c r="AS31">
        <v>1599.6569050000001</v>
      </c>
      <c r="AT31">
        <v>1528.8118509999999</v>
      </c>
      <c r="AU31">
        <v>1456.8062440000001</v>
      </c>
      <c r="AV31">
        <v>1384.431566</v>
      </c>
      <c r="AW31">
        <v>1312.4056680000001</v>
      </c>
    </row>
    <row r="32" spans="2:49" x14ac:dyDescent="0.25">
      <c r="B32" t="s">
        <v>132</v>
      </c>
      <c r="C32">
        <v>1571.8931047778699</v>
      </c>
      <c r="D32">
        <v>1597.13035701831</v>
      </c>
      <c r="E32">
        <v>1622.772802</v>
      </c>
      <c r="F32">
        <v>2018.3420639999999</v>
      </c>
      <c r="G32">
        <v>2396.9278509999999</v>
      </c>
      <c r="H32">
        <v>2798.3786169999998</v>
      </c>
      <c r="I32">
        <v>3155.6814800000002</v>
      </c>
      <c r="J32">
        <v>3477.3847719999999</v>
      </c>
      <c r="K32">
        <v>3706.5473950000001</v>
      </c>
      <c r="L32">
        <v>3894.4621809999999</v>
      </c>
      <c r="M32">
        <v>4070.441237</v>
      </c>
      <c r="N32">
        <v>4285.2965510000004</v>
      </c>
      <c r="O32">
        <v>4481.0256639999998</v>
      </c>
      <c r="P32">
        <v>4669.2691430000004</v>
      </c>
      <c r="Q32">
        <v>4851.9471860000003</v>
      </c>
      <c r="R32">
        <v>5018.1850750000003</v>
      </c>
      <c r="S32">
        <v>5239.8952159999999</v>
      </c>
      <c r="T32">
        <v>5404.392065</v>
      </c>
      <c r="U32">
        <v>5519.3190809999996</v>
      </c>
      <c r="V32">
        <v>5611.0439379999998</v>
      </c>
      <c r="W32">
        <v>5675.9741510000003</v>
      </c>
      <c r="X32">
        <v>5716.8054140000004</v>
      </c>
      <c r="Y32">
        <v>5751.8245049999996</v>
      </c>
      <c r="Z32">
        <v>5779.6599850000002</v>
      </c>
      <c r="AA32">
        <v>5797.4026030000005</v>
      </c>
      <c r="AB32">
        <v>5801.7387959999996</v>
      </c>
      <c r="AC32">
        <v>5790.2898020000002</v>
      </c>
      <c r="AD32">
        <v>5760.5815469999998</v>
      </c>
      <c r="AE32">
        <v>5711.6120179999998</v>
      </c>
      <c r="AF32">
        <v>5643.0423860000001</v>
      </c>
      <c r="AG32">
        <v>5555.0815220000004</v>
      </c>
      <c r="AH32">
        <v>5448.4524069999998</v>
      </c>
      <c r="AI32">
        <v>5323.7891650000001</v>
      </c>
      <c r="AJ32">
        <v>5182.5851970000003</v>
      </c>
      <c r="AK32">
        <v>5026.5413870000002</v>
      </c>
      <c r="AL32">
        <v>4857.6109859999997</v>
      </c>
      <c r="AM32">
        <v>4677.8620030000002</v>
      </c>
      <c r="AN32">
        <v>4489.8217430000004</v>
      </c>
      <c r="AO32">
        <v>4295.5401089999996</v>
      </c>
      <c r="AP32">
        <v>4097.017664</v>
      </c>
      <c r="AQ32">
        <v>3896.2654590000002</v>
      </c>
      <c r="AR32">
        <v>3695.162131</v>
      </c>
      <c r="AS32">
        <v>3495.4109640000001</v>
      </c>
      <c r="AT32">
        <v>3298.582175</v>
      </c>
      <c r="AU32">
        <v>3106.0129550000001</v>
      </c>
      <c r="AV32">
        <v>2918.8096740000001</v>
      </c>
      <c r="AW32">
        <v>2737.8930350000001</v>
      </c>
    </row>
    <row r="33" spans="2:49" x14ac:dyDescent="0.25">
      <c r="B33" t="s">
        <v>133</v>
      </c>
      <c r="C33">
        <v>3720.5673609549599</v>
      </c>
      <c r="D33">
        <v>3780.3022733867101</v>
      </c>
      <c r="E33">
        <v>3840.9962489999998</v>
      </c>
      <c r="F33">
        <v>4360.0319820000004</v>
      </c>
      <c r="G33">
        <v>4821.2249499999998</v>
      </c>
      <c r="H33">
        <v>5318.8058209999999</v>
      </c>
      <c r="I33">
        <v>5759.0399450000004</v>
      </c>
      <c r="J33">
        <v>6146.6359169999996</v>
      </c>
      <c r="K33">
        <v>6400.5063570000002</v>
      </c>
      <c r="L33">
        <v>6597.978967</v>
      </c>
      <c r="M33">
        <v>6780.5442370000001</v>
      </c>
      <c r="N33">
        <v>7040.4806570000001</v>
      </c>
      <c r="O33">
        <v>7274.5567129999999</v>
      </c>
      <c r="P33">
        <v>7493.0462420000003</v>
      </c>
      <c r="Q33">
        <v>7691.9772000000003</v>
      </c>
      <c r="R33">
        <v>7870.6256629999998</v>
      </c>
      <c r="S33">
        <v>8104.5489070000003</v>
      </c>
      <c r="T33">
        <v>8286.2668659999999</v>
      </c>
      <c r="U33">
        <v>8387.4652760000008</v>
      </c>
      <c r="V33">
        <v>8454.4333100000003</v>
      </c>
      <c r="W33">
        <v>8482.427565</v>
      </c>
      <c r="X33">
        <v>8476.4445899999901</v>
      </c>
      <c r="Y33">
        <v>8461.8055660000009</v>
      </c>
      <c r="Z33">
        <v>8438.36144099999</v>
      </c>
      <c r="AA33">
        <v>8402.6610990000008</v>
      </c>
      <c r="AB33">
        <v>8350.7103889999999</v>
      </c>
      <c r="AC33">
        <v>8279.6437839999999</v>
      </c>
      <c r="AD33">
        <v>8186.3815009999998</v>
      </c>
      <c r="AE33">
        <v>8069.7089340000002</v>
      </c>
      <c r="AF33">
        <v>7929.2675980000004</v>
      </c>
      <c r="AG33">
        <v>7765.4228569999996</v>
      </c>
      <c r="AH33">
        <v>7579.2417569999998</v>
      </c>
      <c r="AI33">
        <v>7371.7236549999998</v>
      </c>
      <c r="AJ33">
        <v>7145.0020249999998</v>
      </c>
      <c r="AK33">
        <v>6901.4818009999999</v>
      </c>
      <c r="AL33">
        <v>6643.819641</v>
      </c>
      <c r="AM33">
        <v>6374.7874330000004</v>
      </c>
      <c r="AN33">
        <v>6097.6908640000001</v>
      </c>
      <c r="AO33">
        <v>5815.1803280000004</v>
      </c>
      <c r="AP33">
        <v>5529.8124959999996</v>
      </c>
      <c r="AQ33">
        <v>5244.105998</v>
      </c>
      <c r="AR33">
        <v>4960.3747100000001</v>
      </c>
      <c r="AS33">
        <v>4680.699552</v>
      </c>
      <c r="AT33">
        <v>4406.9637510000002</v>
      </c>
      <c r="AU33">
        <v>4140.7458349999997</v>
      </c>
      <c r="AV33">
        <v>3883.3264819999999</v>
      </c>
      <c r="AW33">
        <v>3635.74089</v>
      </c>
    </row>
    <row r="34" spans="2:49" x14ac:dyDescent="0.25">
      <c r="B34" t="s">
        <v>134</v>
      </c>
      <c r="C34">
        <v>5208.7853750706399</v>
      </c>
      <c r="D34">
        <v>5292.4141090967596</v>
      </c>
      <c r="E34">
        <v>5377.3855290000001</v>
      </c>
      <c r="F34">
        <v>5763.2341139999999</v>
      </c>
      <c r="G34">
        <v>6098.8579170000003</v>
      </c>
      <c r="H34">
        <v>6478.1436949999998</v>
      </c>
      <c r="I34">
        <v>6809.3125280000004</v>
      </c>
      <c r="J34">
        <v>7093.7137579999999</v>
      </c>
      <c r="K34">
        <v>7253.1786060000004</v>
      </c>
      <c r="L34">
        <v>7363.8398029999998</v>
      </c>
      <c r="M34">
        <v>7465.3763600000002</v>
      </c>
      <c r="N34">
        <v>7628.1932319999996</v>
      </c>
      <c r="O34">
        <v>7773.2803720000002</v>
      </c>
      <c r="P34">
        <v>7904.2184200000002</v>
      </c>
      <c r="Q34">
        <v>8010.4356559999997</v>
      </c>
      <c r="R34">
        <v>8107.6228929999997</v>
      </c>
      <c r="S34">
        <v>8236.9527699999999</v>
      </c>
      <c r="T34">
        <v>8357.4229630000009</v>
      </c>
      <c r="U34">
        <v>8397.6908760000006</v>
      </c>
      <c r="V34">
        <v>8407.0065300000006</v>
      </c>
      <c r="W34">
        <v>8380.9587879999999</v>
      </c>
      <c r="X34">
        <v>8324.6085469999998</v>
      </c>
      <c r="Y34">
        <v>8261.7423199999994</v>
      </c>
      <c r="Z34">
        <v>8192.9455710000002</v>
      </c>
      <c r="AA34">
        <v>8115.2109700000001</v>
      </c>
      <c r="AB34">
        <v>8025.0188829999997</v>
      </c>
      <c r="AC34">
        <v>7919.8125659999996</v>
      </c>
      <c r="AD34">
        <v>7796.8029070000002</v>
      </c>
      <c r="AE34">
        <v>7654.852766</v>
      </c>
      <c r="AF34">
        <v>7493.5940540000001</v>
      </c>
      <c r="AG34">
        <v>7313.3162620000003</v>
      </c>
      <c r="AH34">
        <v>7114.954299</v>
      </c>
      <c r="AI34">
        <v>6899.3915870000001</v>
      </c>
      <c r="AJ34">
        <v>6668.5505839999996</v>
      </c>
      <c r="AK34">
        <v>6424.5987409999998</v>
      </c>
      <c r="AL34">
        <v>6169.8984440000004</v>
      </c>
      <c r="AM34">
        <v>5906.9020609999998</v>
      </c>
      <c r="AN34">
        <v>5638.5092800000002</v>
      </c>
      <c r="AO34">
        <v>5367.0283429999999</v>
      </c>
      <c r="AP34">
        <v>5094.6736529999998</v>
      </c>
      <c r="AQ34">
        <v>4823.6072649999996</v>
      </c>
      <c r="AR34">
        <v>4555.7980639999996</v>
      </c>
      <c r="AS34">
        <v>4293.0053580000003</v>
      </c>
      <c r="AT34">
        <v>4036.8069270000001</v>
      </c>
      <c r="AU34">
        <v>3788.5103469999999</v>
      </c>
      <c r="AV34">
        <v>3549.1604670000002</v>
      </c>
      <c r="AW34">
        <v>3319.5840309999999</v>
      </c>
    </row>
    <row r="35" spans="2:49" x14ac:dyDescent="0.25">
      <c r="B35" t="s">
        <v>135</v>
      </c>
      <c r="C35">
        <v>13521.9613593495</v>
      </c>
      <c r="D35">
        <v>13739.0608227762</v>
      </c>
      <c r="E35" s="39">
        <v>13959.64589</v>
      </c>
      <c r="F35" s="39">
        <v>13387.104240000001</v>
      </c>
      <c r="G35" s="39">
        <v>12832.969810000001</v>
      </c>
      <c r="H35" s="39">
        <v>12362.902110000001</v>
      </c>
      <c r="I35">
        <v>11917.785</v>
      </c>
      <c r="J35">
        <v>11490.208000000001</v>
      </c>
      <c r="K35" s="39">
        <v>11030.29133</v>
      </c>
      <c r="L35" s="39">
        <v>10589.83144</v>
      </c>
      <c r="M35" s="39">
        <v>10181.763489999999</v>
      </c>
      <c r="N35" s="39">
        <v>9832.9919250000003</v>
      </c>
      <c r="O35" s="39">
        <v>9508.1770390000001</v>
      </c>
      <c r="P35">
        <v>9190.3525950000003</v>
      </c>
      <c r="Q35">
        <v>8882.8855619999995</v>
      </c>
      <c r="R35">
        <v>8589.6917439999997</v>
      </c>
      <c r="S35">
        <v>8317.8721580000001</v>
      </c>
      <c r="T35">
        <v>8086.1662550000001</v>
      </c>
      <c r="U35">
        <v>7812.004766</v>
      </c>
      <c r="V35">
        <v>7541.8501679999999</v>
      </c>
      <c r="W35">
        <v>7272.2266739999995</v>
      </c>
      <c r="X35">
        <v>7005.0342579999997</v>
      </c>
      <c r="Y35">
        <v>6751.1400169999997</v>
      </c>
      <c r="Z35">
        <v>6510.2617819999996</v>
      </c>
      <c r="AA35">
        <v>6279.9126370000004</v>
      </c>
      <c r="AB35">
        <v>6057.4149880000004</v>
      </c>
      <c r="AC35">
        <v>5840.5955389999999</v>
      </c>
      <c r="AD35">
        <v>5627.2077730000001</v>
      </c>
      <c r="AE35">
        <v>5415.8585220000004</v>
      </c>
      <c r="AF35">
        <v>5205.5888910000003</v>
      </c>
      <c r="AG35">
        <v>4995.8206389999996</v>
      </c>
      <c r="AH35">
        <v>4786.3499510000001</v>
      </c>
      <c r="AI35">
        <v>4577.0169679999999</v>
      </c>
      <c r="AJ35">
        <v>4368.1983010000004</v>
      </c>
      <c r="AK35">
        <v>4160.4235449999996</v>
      </c>
      <c r="AL35">
        <v>3954.3363859999999</v>
      </c>
      <c r="AM35">
        <v>3750.6498609999999</v>
      </c>
      <c r="AN35">
        <v>3550.3198189999998</v>
      </c>
      <c r="AO35">
        <v>3354.0338809999998</v>
      </c>
      <c r="AP35">
        <v>3162.4573529999998</v>
      </c>
      <c r="AQ35">
        <v>2976.251315</v>
      </c>
      <c r="AR35">
        <v>2796.0061879999998</v>
      </c>
      <c r="AS35">
        <v>2622.237423</v>
      </c>
      <c r="AT35">
        <v>2455.3907290000002</v>
      </c>
      <c r="AU35">
        <v>2295.802576</v>
      </c>
      <c r="AV35">
        <v>2143.7029900000002</v>
      </c>
      <c r="AW35">
        <v>1999.236343</v>
      </c>
    </row>
    <row r="36" spans="2:49" x14ac:dyDescent="0.25">
      <c r="B36" t="s">
        <v>136</v>
      </c>
      <c r="C36">
        <v>4769.5635809194901</v>
      </c>
      <c r="D36" s="39">
        <v>4846.1404669702097</v>
      </c>
      <c r="E36">
        <v>4923.9468200000001</v>
      </c>
      <c r="F36">
        <v>4709.5182029999996</v>
      </c>
      <c r="G36">
        <v>4493.313983</v>
      </c>
      <c r="H36">
        <v>4304.9843010000004</v>
      </c>
      <c r="I36">
        <v>4127.5870050000003</v>
      </c>
      <c r="J36">
        <v>3955.826372</v>
      </c>
      <c r="K36">
        <v>3776.0279139999998</v>
      </c>
      <c r="L36">
        <v>3601.3031449999999</v>
      </c>
      <c r="M36">
        <v>3438.5939509999998</v>
      </c>
      <c r="N36">
        <v>3292.8046199999999</v>
      </c>
      <c r="O36">
        <v>3156.1157600000001</v>
      </c>
      <c r="P36">
        <v>3026.1256749999998</v>
      </c>
      <c r="Q36">
        <v>2901.0517359999999</v>
      </c>
      <c r="R36">
        <v>2781.2911490000001</v>
      </c>
      <c r="S36">
        <v>2665.6623380000001</v>
      </c>
      <c r="T36">
        <v>2541.8861969999998</v>
      </c>
      <c r="U36">
        <v>2415.6419080000001</v>
      </c>
      <c r="V36">
        <v>2295.5372689999999</v>
      </c>
      <c r="W36">
        <v>2180.6026029999998</v>
      </c>
      <c r="X36">
        <v>2070.9696220000001</v>
      </c>
      <c r="Y36">
        <v>1968.4302279999999</v>
      </c>
      <c r="Z36">
        <v>1872.5947860000001</v>
      </c>
      <c r="AA36">
        <v>1782.652063</v>
      </c>
      <c r="AB36">
        <v>1697.770049</v>
      </c>
      <c r="AC36">
        <v>1617.238752</v>
      </c>
      <c r="AD36">
        <v>1540.3542729999999</v>
      </c>
      <c r="AE36">
        <v>1466.6039310000001</v>
      </c>
      <c r="AF36">
        <v>1395.579117</v>
      </c>
      <c r="AG36">
        <v>1326.962749</v>
      </c>
      <c r="AH36">
        <v>1260.5258779999999</v>
      </c>
      <c r="AI36">
        <v>1196.06376</v>
      </c>
      <c r="AJ36">
        <v>1133.485158</v>
      </c>
      <c r="AK36">
        <v>1072.739797</v>
      </c>
      <c r="AL36">
        <v>1013.8148619999999</v>
      </c>
      <c r="AM36">
        <v>956.7231683</v>
      </c>
      <c r="AN36">
        <v>901.54179450000004</v>
      </c>
      <c r="AO36">
        <v>848.30186860000003</v>
      </c>
      <c r="AP36">
        <v>797.03989179999996</v>
      </c>
      <c r="AQ36">
        <v>747.80254130000003</v>
      </c>
      <c r="AR36">
        <v>700.63150710000002</v>
      </c>
      <c r="AS36">
        <v>655.5612251</v>
      </c>
      <c r="AT36">
        <v>612.61885270000005</v>
      </c>
      <c r="AU36">
        <v>571.81526369999995</v>
      </c>
      <c r="AV36">
        <v>533.14499360000002</v>
      </c>
      <c r="AW36">
        <v>496.59051829999999</v>
      </c>
    </row>
    <row r="37" spans="2:49" x14ac:dyDescent="0.25">
      <c r="B37" t="s">
        <v>137</v>
      </c>
      <c r="C37">
        <v>2185.3248924602099</v>
      </c>
      <c r="D37">
        <v>2220.4109904720199</v>
      </c>
      <c r="E37">
        <v>2256.0604069999999</v>
      </c>
      <c r="F37">
        <v>2121.5051640000001</v>
      </c>
      <c r="G37">
        <v>1989.160161</v>
      </c>
      <c r="H37">
        <v>1869.687075</v>
      </c>
      <c r="I37">
        <v>1758.1687489999999</v>
      </c>
      <c r="J37">
        <v>1651.865853</v>
      </c>
      <c r="K37">
        <v>1548.4436949999999</v>
      </c>
      <c r="L37">
        <v>1449.045633</v>
      </c>
      <c r="M37">
        <v>1356.872384</v>
      </c>
      <c r="N37">
        <v>1275.4610749999999</v>
      </c>
      <c r="O37">
        <v>1199.166555</v>
      </c>
      <c r="P37">
        <v>1127.322336</v>
      </c>
      <c r="Q37">
        <v>1059.1769979999999</v>
      </c>
      <c r="R37">
        <v>994.34281959999998</v>
      </c>
      <c r="S37">
        <v>933.88363600000002</v>
      </c>
      <c r="T37">
        <v>874.90427629999999</v>
      </c>
      <c r="U37">
        <v>818.06918519999999</v>
      </c>
      <c r="V37">
        <v>764.58669250000003</v>
      </c>
      <c r="W37">
        <v>714.1997437</v>
      </c>
      <c r="X37">
        <v>666.86490690000005</v>
      </c>
      <c r="Y37">
        <v>622.81627230000004</v>
      </c>
      <c r="Z37">
        <v>581.90410559999998</v>
      </c>
      <c r="AA37">
        <v>543.87666300000001</v>
      </c>
      <c r="AB37">
        <v>508.48327380000001</v>
      </c>
      <c r="AC37">
        <v>475.49389880000001</v>
      </c>
      <c r="AD37">
        <v>444.68594280000002</v>
      </c>
      <c r="AE37">
        <v>415.86962510000001</v>
      </c>
      <c r="AF37">
        <v>388.87735900000001</v>
      </c>
      <c r="AG37">
        <v>363.56177609999997</v>
      </c>
      <c r="AH37">
        <v>339.79482539999998</v>
      </c>
      <c r="AI37">
        <v>317.45797169999997</v>
      </c>
      <c r="AJ37">
        <v>296.45495720000002</v>
      </c>
      <c r="AK37">
        <v>276.70042669999998</v>
      </c>
      <c r="AL37">
        <v>258.1183312</v>
      </c>
      <c r="AM37">
        <v>240.64059889999999</v>
      </c>
      <c r="AN37">
        <v>224.21116499999999</v>
      </c>
      <c r="AO37">
        <v>208.77293589999999</v>
      </c>
      <c r="AP37">
        <v>194.27358419999999</v>
      </c>
      <c r="AQ37">
        <v>180.66577860000001</v>
      </c>
      <c r="AR37">
        <v>167.90522820000001</v>
      </c>
      <c r="AS37">
        <v>155.9502368</v>
      </c>
      <c r="AT37">
        <v>144.7615404</v>
      </c>
      <c r="AU37">
        <v>134.3010128</v>
      </c>
      <c r="AV37">
        <v>124.53146529999999</v>
      </c>
      <c r="AW37">
        <v>115.41695730000001</v>
      </c>
    </row>
    <row r="38" spans="2:49" x14ac:dyDescent="0.25">
      <c r="B38" t="s">
        <v>138</v>
      </c>
      <c r="C38">
        <v>6.9573204344700098E-3</v>
      </c>
      <c r="D38" s="39">
        <v>7.06902246445449E-3</v>
      </c>
      <c r="E38">
        <v>7.1825179100000001E-3</v>
      </c>
      <c r="F38">
        <v>2.32300636E-2</v>
      </c>
      <c r="G38">
        <v>5.4623585600000003E-2</v>
      </c>
      <c r="H38">
        <v>0.11199627130000001</v>
      </c>
      <c r="I38">
        <v>0.196450082</v>
      </c>
      <c r="J38">
        <v>0.31947940019999999</v>
      </c>
      <c r="K38">
        <v>0.46726416529999998</v>
      </c>
      <c r="L38">
        <v>0.66399704390000003</v>
      </c>
      <c r="M38">
        <v>0.95404198790000005</v>
      </c>
      <c r="N38">
        <v>1.4016888519999999</v>
      </c>
      <c r="O38">
        <v>2.0075060580000001</v>
      </c>
      <c r="P38">
        <v>2.7962930949999998</v>
      </c>
      <c r="Q38">
        <v>3.8243817170000001</v>
      </c>
      <c r="R38">
        <v>5.1489402479999997</v>
      </c>
      <c r="S38">
        <v>8.1787573550000001</v>
      </c>
      <c r="T38">
        <v>14.086917229999999</v>
      </c>
      <c r="U38">
        <v>24.911665039999999</v>
      </c>
      <c r="V38">
        <v>37.599484169999997</v>
      </c>
      <c r="W38">
        <v>52.394984479999998</v>
      </c>
      <c r="X38">
        <v>69.775936999999999</v>
      </c>
      <c r="Y38">
        <v>91.008130989999998</v>
      </c>
      <c r="Z38">
        <v>116.8251685</v>
      </c>
      <c r="AA38">
        <v>147.87513609999999</v>
      </c>
      <c r="AB38">
        <v>184.74062939999999</v>
      </c>
      <c r="AC38">
        <v>228.0136029</v>
      </c>
      <c r="AD38">
        <v>278.14833420000002</v>
      </c>
      <c r="AE38">
        <v>335.65085199999999</v>
      </c>
      <c r="AF38">
        <v>400.9953064</v>
      </c>
      <c r="AG38">
        <v>474.60465490000001</v>
      </c>
      <c r="AH38">
        <v>556.85400440000001</v>
      </c>
      <c r="AI38">
        <v>647.86745180000003</v>
      </c>
      <c r="AJ38">
        <v>747.79325949999998</v>
      </c>
      <c r="AK38">
        <v>856.63041950000002</v>
      </c>
      <c r="AL38">
        <v>974.25293590000001</v>
      </c>
      <c r="AM38">
        <v>1100.366014</v>
      </c>
      <c r="AN38">
        <v>1235.033056</v>
      </c>
      <c r="AO38">
        <v>1377.7023899999999</v>
      </c>
      <c r="AP38">
        <v>1527.6323359999999</v>
      </c>
      <c r="AQ38">
        <v>1684.114077</v>
      </c>
      <c r="AR38">
        <v>1846.3715259999999</v>
      </c>
      <c r="AS38">
        <v>2013.6354739999999</v>
      </c>
      <c r="AT38">
        <v>2185.3305289999998</v>
      </c>
      <c r="AU38">
        <v>2360.920631</v>
      </c>
      <c r="AV38">
        <v>2539.9313999999999</v>
      </c>
      <c r="AW38">
        <v>2722.263066</v>
      </c>
    </row>
    <row r="39" spans="2:49" x14ac:dyDescent="0.25">
      <c r="B39" t="s">
        <v>139</v>
      </c>
      <c r="C39">
        <v>1.59483191497851E-2</v>
      </c>
      <c r="D39">
        <v>1.6204374572364899E-2</v>
      </c>
      <c r="E39">
        <v>1.6464540999999999E-2</v>
      </c>
      <c r="F39">
        <v>4.0602837699999998E-2</v>
      </c>
      <c r="G39">
        <v>7.8322658099999998E-2</v>
      </c>
      <c r="H39">
        <v>0.1395009331</v>
      </c>
      <c r="I39">
        <v>0.22335318770000001</v>
      </c>
      <c r="J39">
        <v>0.33799616049999998</v>
      </c>
      <c r="K39">
        <v>0.47030980210000001</v>
      </c>
      <c r="L39">
        <v>0.6397883285</v>
      </c>
      <c r="M39">
        <v>0.87764659629999997</v>
      </c>
      <c r="N39">
        <v>1.23514262</v>
      </c>
      <c r="O39">
        <v>1.706054687</v>
      </c>
      <c r="P39">
        <v>2.3032846170000001</v>
      </c>
      <c r="Q39">
        <v>3.0622209890000001</v>
      </c>
      <c r="R39">
        <v>4.0169696989999997</v>
      </c>
      <c r="S39">
        <v>6.174122713</v>
      </c>
      <c r="T39">
        <v>10.30695167</v>
      </c>
      <c r="U39">
        <v>17.736109379999998</v>
      </c>
      <c r="V39">
        <v>26.254849979999999</v>
      </c>
      <c r="W39">
        <v>35.975396949999997</v>
      </c>
      <c r="X39">
        <v>47.156789269999997</v>
      </c>
      <c r="Y39">
        <v>60.555847909999997</v>
      </c>
      <c r="Z39">
        <v>76.561092720000005</v>
      </c>
      <c r="AA39">
        <v>95.494841320000006</v>
      </c>
      <c r="AB39">
        <v>117.6290281</v>
      </c>
      <c r="AC39">
        <v>143.2327004</v>
      </c>
      <c r="AD39">
        <v>172.48368239999999</v>
      </c>
      <c r="AE39">
        <v>205.58296039999999</v>
      </c>
      <c r="AF39">
        <v>242.7039134</v>
      </c>
      <c r="AG39">
        <v>283.9817003</v>
      </c>
      <c r="AH39">
        <v>329.51576710000001</v>
      </c>
      <c r="AI39">
        <v>379.25746500000002</v>
      </c>
      <c r="AJ39">
        <v>433.16969360000002</v>
      </c>
      <c r="AK39">
        <v>491.12880699999999</v>
      </c>
      <c r="AL39">
        <v>552.94230800000003</v>
      </c>
      <c r="AM39">
        <v>618.3279215</v>
      </c>
      <c r="AN39">
        <v>687.19679589999998</v>
      </c>
      <c r="AO39">
        <v>759.13437399999998</v>
      </c>
      <c r="AP39">
        <v>833.63346950000005</v>
      </c>
      <c r="AQ39">
        <v>910.21192689999998</v>
      </c>
      <c r="AR39">
        <v>988.36189420000005</v>
      </c>
      <c r="AS39">
        <v>1067.5878749999999</v>
      </c>
      <c r="AT39">
        <v>1147.5003690000001</v>
      </c>
      <c r="AU39">
        <v>1227.7366649999999</v>
      </c>
      <c r="AV39">
        <v>1307.9709620000001</v>
      </c>
      <c r="AW39">
        <v>1388.0603590000001</v>
      </c>
    </row>
    <row r="40" spans="2:49" x14ac:dyDescent="0.25">
      <c r="B40" t="s">
        <v>140</v>
      </c>
      <c r="C40">
        <v>6.5291776385026298E-2</v>
      </c>
      <c r="D40" s="39">
        <v>6.63400569741113E-2</v>
      </c>
      <c r="E40">
        <v>6.7405168000000001E-2</v>
      </c>
      <c r="F40">
        <v>0.14876821179999999</v>
      </c>
      <c r="G40">
        <v>0.25619837680000002</v>
      </c>
      <c r="H40">
        <v>0.41062880629999998</v>
      </c>
      <c r="I40">
        <v>0.60471435640000004</v>
      </c>
      <c r="J40">
        <v>0.84757316930000004</v>
      </c>
      <c r="K40">
        <v>1.1109018900000001</v>
      </c>
      <c r="L40">
        <v>1.426794482</v>
      </c>
      <c r="M40">
        <v>1.830928109</v>
      </c>
      <c r="N40">
        <v>2.4065523550000001</v>
      </c>
      <c r="O40">
        <v>3.121687391</v>
      </c>
      <c r="P40">
        <v>3.975359885</v>
      </c>
      <c r="Q40">
        <v>4.9951419599999998</v>
      </c>
      <c r="R40">
        <v>6.2017007299999998</v>
      </c>
      <c r="S40">
        <v>8.8465323169999994</v>
      </c>
      <c r="T40">
        <v>13.68076261</v>
      </c>
      <c r="U40">
        <v>21.92202649</v>
      </c>
      <c r="V40">
        <v>30.78155456</v>
      </c>
      <c r="W40">
        <v>40.2403835</v>
      </c>
      <c r="X40">
        <v>50.415179369999997</v>
      </c>
      <c r="Y40">
        <v>61.862102880000002</v>
      </c>
      <c r="Z40">
        <v>74.73765272</v>
      </c>
      <c r="AA40">
        <v>89.12007328</v>
      </c>
      <c r="AB40">
        <v>105.03245510000001</v>
      </c>
      <c r="AC40">
        <v>122.4846683</v>
      </c>
      <c r="AD40">
        <v>141.40948499999999</v>
      </c>
      <c r="AE40">
        <v>161.74801790000001</v>
      </c>
      <c r="AF40">
        <v>183.41227649999999</v>
      </c>
      <c r="AG40">
        <v>206.28074810000001</v>
      </c>
      <c r="AH40">
        <v>230.2022685</v>
      </c>
      <c r="AI40">
        <v>254.9370174</v>
      </c>
      <c r="AJ40">
        <v>280.25886309999999</v>
      </c>
      <c r="AK40">
        <v>305.8980919</v>
      </c>
      <c r="AL40">
        <v>331.56007460000001</v>
      </c>
      <c r="AM40">
        <v>356.92054730000001</v>
      </c>
      <c r="AN40">
        <v>381.7593713</v>
      </c>
      <c r="AO40">
        <v>405.72193040000002</v>
      </c>
      <c r="AP40">
        <v>428.43795</v>
      </c>
      <c r="AQ40">
        <v>449.57222339999998</v>
      </c>
      <c r="AR40">
        <v>468.80558819999999</v>
      </c>
      <c r="AS40">
        <v>485.84863730000001</v>
      </c>
      <c r="AT40">
        <v>500.47259150000002</v>
      </c>
      <c r="AU40">
        <v>512.47837330000004</v>
      </c>
      <c r="AV40">
        <v>521.6974007</v>
      </c>
      <c r="AW40">
        <v>528.02203799999995</v>
      </c>
    </row>
    <row r="41" spans="2:49" x14ac:dyDescent="0.25">
      <c r="B41" t="s">
        <v>141</v>
      </c>
      <c r="C41">
        <v>1.5338215665531501</v>
      </c>
      <c r="D41">
        <v>1.55844756793281</v>
      </c>
      <c r="E41">
        <v>1.5834689479999999</v>
      </c>
      <c r="F41">
        <v>3.46901181</v>
      </c>
      <c r="G41">
        <v>5.9257453269999996</v>
      </c>
      <c r="H41">
        <v>9.4211864559999903</v>
      </c>
      <c r="I41">
        <v>13.78057328</v>
      </c>
      <c r="J41">
        <v>19.191872490000002</v>
      </c>
      <c r="K41">
        <v>25.025787659999999</v>
      </c>
      <c r="L41">
        <v>31.982816880000001</v>
      </c>
      <c r="M41">
        <v>40.810495420000002</v>
      </c>
      <c r="N41">
        <v>53.330715650000002</v>
      </c>
      <c r="O41">
        <v>68.81574621</v>
      </c>
      <c r="P41">
        <v>87.222058239999996</v>
      </c>
      <c r="Q41">
        <v>109.1274329</v>
      </c>
      <c r="R41">
        <v>134.9673511</v>
      </c>
      <c r="S41">
        <v>191.62036879999999</v>
      </c>
      <c r="T41">
        <v>295.12188350000002</v>
      </c>
      <c r="U41">
        <v>471.58626140000001</v>
      </c>
      <c r="V41">
        <v>661.46705629999997</v>
      </c>
      <c r="W41">
        <v>864.72920239999996</v>
      </c>
      <c r="X41">
        <v>1084.392724</v>
      </c>
      <c r="Y41">
        <v>1333.1425300000001</v>
      </c>
      <c r="Z41">
        <v>1615.281103</v>
      </c>
      <c r="AA41">
        <v>1933.611852</v>
      </c>
      <c r="AB41">
        <v>2289.9173529999998</v>
      </c>
      <c r="AC41">
        <v>2685.8697820000002</v>
      </c>
      <c r="AD41">
        <v>3121.5947540000002</v>
      </c>
      <c r="AE41">
        <v>3597.5838640000002</v>
      </c>
      <c r="AF41">
        <v>4113.8623289999996</v>
      </c>
      <c r="AG41">
        <v>4669.8769160000002</v>
      </c>
      <c r="AH41">
        <v>5264.5761949999996</v>
      </c>
      <c r="AI41">
        <v>5894.9348239999999</v>
      </c>
      <c r="AJ41">
        <v>6558.3293670000003</v>
      </c>
      <c r="AK41">
        <v>7251.1532049999996</v>
      </c>
      <c r="AL41">
        <v>7969.1746400000002</v>
      </c>
      <c r="AM41">
        <v>8707.3319329999995</v>
      </c>
      <c r="AN41">
        <v>9463.2713430000003</v>
      </c>
      <c r="AO41">
        <v>10230.909470000001</v>
      </c>
      <c r="AP41">
        <v>11003.44449</v>
      </c>
      <c r="AQ41">
        <v>11774.75455</v>
      </c>
      <c r="AR41">
        <v>12538.801949999999</v>
      </c>
      <c r="AS41">
        <v>13290.04268</v>
      </c>
      <c r="AT41">
        <v>14024.432290000001</v>
      </c>
      <c r="AU41">
        <v>14738.49469</v>
      </c>
      <c r="AV41">
        <v>15429.392449999999</v>
      </c>
      <c r="AW41">
        <v>16096.34801</v>
      </c>
    </row>
    <row r="42" spans="2:49" x14ac:dyDescent="0.25">
      <c r="B42" t="s">
        <v>142</v>
      </c>
      <c r="C42">
        <v>0.60453762790594801</v>
      </c>
      <c r="D42" s="39">
        <v>0.61424367506521405</v>
      </c>
      <c r="E42">
        <v>0.62410555599999995</v>
      </c>
      <c r="F42">
        <v>1.3632967760000001</v>
      </c>
      <c r="G42">
        <v>2.3208877029999999</v>
      </c>
      <c r="H42">
        <v>3.6766973850000002</v>
      </c>
      <c r="I42">
        <v>5.3609008019999997</v>
      </c>
      <c r="J42">
        <v>7.4420868010000003</v>
      </c>
      <c r="K42">
        <v>9.6780192540000005</v>
      </c>
      <c r="L42" s="39">
        <v>12.33392353</v>
      </c>
      <c r="M42" s="39">
        <v>15.683470379999999</v>
      </c>
      <c r="N42" s="39">
        <v>20.41593782</v>
      </c>
      <c r="O42" s="39">
        <v>26.243101429999999</v>
      </c>
      <c r="P42" s="39">
        <v>33.135693760000002</v>
      </c>
      <c r="Q42" s="39">
        <v>41.294977240000001</v>
      </c>
      <c r="R42">
        <v>50.865896059999997</v>
      </c>
      <c r="S42">
        <v>71.791634020000004</v>
      </c>
      <c r="T42">
        <v>109.847697</v>
      </c>
      <c r="U42">
        <v>174.3843675</v>
      </c>
      <c r="V42">
        <v>243.35305969999999</v>
      </c>
      <c r="W42">
        <v>316.6391327</v>
      </c>
      <c r="X42">
        <v>395.22969540000003</v>
      </c>
      <c r="Y42">
        <v>483.56569910000002</v>
      </c>
      <c r="Z42">
        <v>583.03797640000005</v>
      </c>
      <c r="AA42">
        <v>694.49365880000005</v>
      </c>
      <c r="AB42">
        <v>818.41506990000005</v>
      </c>
      <c r="AC42">
        <v>955.24457759999996</v>
      </c>
      <c r="AD42">
        <v>1104.8843850000001</v>
      </c>
      <c r="AE42">
        <v>1267.365843</v>
      </c>
      <c r="AF42">
        <v>1442.5592770000001</v>
      </c>
      <c r="AG42">
        <v>1630.1383499999999</v>
      </c>
      <c r="AH42">
        <v>1829.610302</v>
      </c>
      <c r="AI42">
        <v>2039.820416</v>
      </c>
      <c r="AJ42">
        <v>2259.7679910000002</v>
      </c>
      <c r="AK42">
        <v>2488.1347940000001</v>
      </c>
      <c r="AL42">
        <v>2723.4131710000001</v>
      </c>
      <c r="AM42">
        <v>2963.8412640000001</v>
      </c>
      <c r="AN42">
        <v>3208.5803740000001</v>
      </c>
      <c r="AO42">
        <v>3455.5748749999998</v>
      </c>
      <c r="AP42">
        <v>3702.5603160000001</v>
      </c>
      <c r="AQ42">
        <v>3947.5238680000002</v>
      </c>
      <c r="AR42">
        <v>4188.5078119999998</v>
      </c>
      <c r="AS42">
        <v>4423.7412109999996</v>
      </c>
      <c r="AT42">
        <v>4651.9641240000001</v>
      </c>
      <c r="AU42">
        <v>4872.1207400000003</v>
      </c>
      <c r="AV42">
        <v>5083.3788690000001</v>
      </c>
      <c r="AW42">
        <v>5285.5789569999997</v>
      </c>
    </row>
    <row r="43" spans="2:49" x14ac:dyDescent="0.25">
      <c r="B43" t="s">
        <v>143</v>
      </c>
      <c r="C43">
        <v>8.2417488223721705E-3</v>
      </c>
      <c r="D43">
        <v>8.3740727655845504E-3</v>
      </c>
      <c r="E43">
        <v>8.5085212099999998E-3</v>
      </c>
      <c r="F43">
        <v>1.4204720699999999E-2</v>
      </c>
      <c r="G43">
        <v>1.55682778E-2</v>
      </c>
      <c r="H43">
        <v>1.43567434E-2</v>
      </c>
      <c r="I43">
        <v>1.3239487100000001E-2</v>
      </c>
      <c r="J43">
        <v>1.2209176800000001E-2</v>
      </c>
      <c r="K43">
        <v>1.1259046300000001E-2</v>
      </c>
      <c r="L43">
        <v>1.0382855999999999E-2</v>
      </c>
      <c r="M43">
        <v>9.5748516100000007E-3</v>
      </c>
      <c r="N43">
        <v>8.82972697E-3</v>
      </c>
      <c r="O43">
        <v>8.1425886900000008E-3</v>
      </c>
      <c r="P43">
        <v>7.5089242000000002E-3</v>
      </c>
      <c r="Q43">
        <v>6.9245721199999999E-3</v>
      </c>
      <c r="R43">
        <v>6.3856949099999998E-3</v>
      </c>
      <c r="S43">
        <v>5.8887536799999999E-3</v>
      </c>
      <c r="T43">
        <v>5.43048491E-3</v>
      </c>
      <c r="U43">
        <v>5.0078790800000004E-3</v>
      </c>
      <c r="V43">
        <v>4.6181608599999997E-3</v>
      </c>
      <c r="W43">
        <v>4.2587709100000001E-3</v>
      </c>
      <c r="X43">
        <v>3.9273490499999999E-3</v>
      </c>
      <c r="Y43">
        <v>3.6217187699999999E-3</v>
      </c>
      <c r="Z43">
        <v>3.3398729599999999E-3</v>
      </c>
      <c r="AA43">
        <v>3.07996066E-3</v>
      </c>
      <c r="AB43">
        <v>2.8402750100000001E-3</v>
      </c>
      <c r="AC43">
        <v>2.6192419300000002E-3</v>
      </c>
      <c r="AD43">
        <v>2.4154098799999998E-3</v>
      </c>
      <c r="AE43">
        <v>2.2274402400000001E-3</v>
      </c>
      <c r="AF43">
        <v>2.0540985800000001E-3</v>
      </c>
      <c r="AG43">
        <v>1.89424655E-3</v>
      </c>
      <c r="AH43">
        <v>1.7468343700000001E-3</v>
      </c>
      <c r="AI43">
        <v>1.6108939500000001E-3</v>
      </c>
      <c r="AJ43">
        <v>1.4855325600000001E-3</v>
      </c>
      <c r="AK43">
        <v>1.3699269100000001E-3</v>
      </c>
      <c r="AL43">
        <v>1.2633178099999999E-3</v>
      </c>
      <c r="AM43">
        <v>1.1650051400000001E-3</v>
      </c>
      <c r="AN43">
        <v>1.07434326E-3</v>
      </c>
      <c r="AO43">
        <v>9.90736783E-4</v>
      </c>
      <c r="AP43">
        <v>9.1363664400000003E-4</v>
      </c>
      <c r="AQ43">
        <v>8.4253651599999996E-4</v>
      </c>
      <c r="AR43">
        <v>7.7696947200000003E-4</v>
      </c>
      <c r="AS43">
        <v>7.1650492199999997E-4</v>
      </c>
      <c r="AT43">
        <v>6.6074578400000003E-4</v>
      </c>
      <c r="AU43">
        <v>6.0932587800000004E-4</v>
      </c>
      <c r="AV43">
        <v>5.6190751700000005E-4</v>
      </c>
      <c r="AW43">
        <v>5.1817930599999998E-4</v>
      </c>
    </row>
    <row r="44" spans="2:49" x14ac:dyDescent="0.25">
      <c r="B44" t="s">
        <v>144</v>
      </c>
      <c r="C44">
        <v>0.101255771246286</v>
      </c>
      <c r="D44" s="39">
        <v>0.10288146540575301</v>
      </c>
      <c r="E44">
        <v>0.1045332606</v>
      </c>
      <c r="F44">
        <v>0.22614722919999999</v>
      </c>
      <c r="G44">
        <v>0.38079991959999998</v>
      </c>
      <c r="H44">
        <v>0.59646603109999996</v>
      </c>
      <c r="I44">
        <v>0.86118477059999998</v>
      </c>
      <c r="J44">
        <v>1.184024432</v>
      </c>
      <c r="K44">
        <v>1.5274595550000001</v>
      </c>
      <c r="L44">
        <v>1.9310104720000001</v>
      </c>
      <c r="M44">
        <v>2.431802426</v>
      </c>
      <c r="N44">
        <v>3.132705735</v>
      </c>
      <c r="O44">
        <v>3.9865379359999999</v>
      </c>
      <c r="P44">
        <v>4.9850641830000004</v>
      </c>
      <c r="Q44">
        <v>6.153270955</v>
      </c>
      <c r="R44">
        <v>7.5076071520000003</v>
      </c>
      <c r="S44">
        <v>10.45617331</v>
      </c>
      <c r="T44">
        <v>15.775924570000001</v>
      </c>
      <c r="U44">
        <v>24.716373399999998</v>
      </c>
      <c r="V44">
        <v>34.164825710000002</v>
      </c>
      <c r="W44">
        <v>44.095261030000003</v>
      </c>
      <c r="X44">
        <v>54.635231490000002</v>
      </c>
      <c r="Y44">
        <v>66.379482409999994</v>
      </c>
      <c r="Z44">
        <v>79.50806987</v>
      </c>
      <c r="AA44">
        <v>94.130579670000003</v>
      </c>
      <c r="AB44">
        <v>110.3108685</v>
      </c>
      <c r="AC44">
        <v>128.1102142</v>
      </c>
      <c r="AD44">
        <v>147.5213291</v>
      </c>
      <c r="AE44">
        <v>168.55634739999999</v>
      </c>
      <c r="AF44">
        <v>191.2085586</v>
      </c>
      <c r="AG44">
        <v>215.44781029999999</v>
      </c>
      <c r="AH44">
        <v>241.2244408</v>
      </c>
      <c r="AI44">
        <v>268.40463440000002</v>
      </c>
      <c r="AJ44">
        <v>296.87650009999999</v>
      </c>
      <c r="AK44">
        <v>326.48818540000002</v>
      </c>
      <c r="AL44">
        <v>357.06409480000002</v>
      </c>
      <c r="AM44">
        <v>388.39583329999999</v>
      </c>
      <c r="AN44">
        <v>420.39562599999999</v>
      </c>
      <c r="AO44">
        <v>452.81597379999999</v>
      </c>
      <c r="AP44">
        <v>485.38060560000002</v>
      </c>
      <c r="AQ44">
        <v>517.84444670000005</v>
      </c>
      <c r="AR44">
        <v>549.96734419999996</v>
      </c>
      <c r="AS44">
        <v>581.53115939999998</v>
      </c>
      <c r="AT44">
        <v>612.38255809999998</v>
      </c>
      <c r="AU44">
        <v>642.39240649999999</v>
      </c>
      <c r="AV44">
        <v>671.45839149999995</v>
      </c>
      <c r="AW44">
        <v>699.56588309999995</v>
      </c>
    </row>
    <row r="45" spans="2:49" x14ac:dyDescent="0.25">
      <c r="B45" t="s">
        <v>145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146</v>
      </c>
      <c r="C46">
        <v>30996.0941631817</v>
      </c>
      <c r="D46">
        <v>31493.7464809423</v>
      </c>
      <c r="E46">
        <v>31999.388770000001</v>
      </c>
      <c r="F46">
        <v>32386.770260000001</v>
      </c>
      <c r="G46">
        <v>32723.244149999999</v>
      </c>
      <c r="H46">
        <v>33282.628819999998</v>
      </c>
      <c r="I46">
        <v>33737.756909999996</v>
      </c>
      <c r="J46">
        <v>34101.089950000001</v>
      </c>
      <c r="K46">
        <v>34072.674559999999</v>
      </c>
      <c r="L46">
        <v>33917.714829999997</v>
      </c>
      <c r="M46">
        <v>33775.441440000002</v>
      </c>
      <c r="N46">
        <v>33881.998169999999</v>
      </c>
      <c r="O46">
        <v>33954.918129999998</v>
      </c>
      <c r="P46">
        <v>34023.53514</v>
      </c>
      <c r="Q46">
        <v>34086.926659999997</v>
      </c>
      <c r="R46">
        <v>34124.399160000001</v>
      </c>
      <c r="S46">
        <v>34367.411209999998</v>
      </c>
      <c r="T46">
        <v>34497.339269999997</v>
      </c>
      <c r="U46">
        <v>34380.731780000002</v>
      </c>
      <c r="V46">
        <v>34196.174030000002</v>
      </c>
      <c r="W46">
        <v>33925.646630000003</v>
      </c>
      <c r="X46">
        <v>33583.769410000001</v>
      </c>
      <c r="Y46">
        <v>33246.251300000004</v>
      </c>
      <c r="Z46">
        <v>32906.667300000001</v>
      </c>
      <c r="AA46">
        <v>32549.406360000001</v>
      </c>
      <c r="AB46">
        <v>32157.467479999999</v>
      </c>
      <c r="AC46">
        <v>31718.31122</v>
      </c>
      <c r="AD46">
        <v>31219.030030000002</v>
      </c>
      <c r="AE46">
        <v>30653.527959999999</v>
      </c>
      <c r="AF46">
        <v>30018.863259999998</v>
      </c>
      <c r="AG46">
        <v>29314.752789999999</v>
      </c>
      <c r="AH46">
        <v>28543.458689999999</v>
      </c>
      <c r="AI46">
        <v>27707.40639</v>
      </c>
      <c r="AJ46">
        <v>26812.672569999999</v>
      </c>
      <c r="AK46">
        <v>25866.33886</v>
      </c>
      <c r="AL46">
        <v>24876.593089999998</v>
      </c>
      <c r="AM46" s="39">
        <v>23852.168979999999</v>
      </c>
      <c r="AN46" s="39">
        <v>22804.052670000001</v>
      </c>
      <c r="AO46" s="39">
        <v>21740.8573</v>
      </c>
      <c r="AP46" s="39">
        <v>20670.978370000001</v>
      </c>
      <c r="AQ46" s="39">
        <v>19602.851989999999</v>
      </c>
      <c r="AR46" s="39">
        <v>18544.317899999998</v>
      </c>
      <c r="AS46" s="39">
        <v>17502.521659999999</v>
      </c>
      <c r="AT46" s="39">
        <v>16483.935829999999</v>
      </c>
      <c r="AU46" s="39">
        <v>15493.99423</v>
      </c>
      <c r="AV46" s="39">
        <v>14537.10764</v>
      </c>
      <c r="AW46" s="39">
        <v>13616.86744</v>
      </c>
    </row>
    <row r="47" spans="2:49" x14ac:dyDescent="0.25">
      <c r="B47" t="s">
        <v>147</v>
      </c>
      <c r="C47">
        <v>2.3360541304970401</v>
      </c>
      <c r="D47">
        <v>2.3735602351802898</v>
      </c>
      <c r="E47">
        <v>2.411668513</v>
      </c>
      <c r="F47" s="39">
        <v>5.2852616489999997</v>
      </c>
      <c r="G47" s="39">
        <v>9.0321458480000008</v>
      </c>
      <c r="H47">
        <v>14.370832630000001</v>
      </c>
      <c r="I47">
        <v>21.040415970000002</v>
      </c>
      <c r="J47">
        <v>29.335241629999999</v>
      </c>
      <c r="K47">
        <v>38.291001369999996</v>
      </c>
      <c r="L47">
        <v>48.988713599999997</v>
      </c>
      <c r="M47">
        <v>62.597959770000003</v>
      </c>
      <c r="N47">
        <v>81.931572750000001</v>
      </c>
      <c r="O47">
        <v>105.8887763</v>
      </c>
      <c r="P47" s="39">
        <v>134.42526269999999</v>
      </c>
      <c r="Q47" s="39">
        <v>168.46435030000001</v>
      </c>
      <c r="R47" s="39">
        <v>208.7148507</v>
      </c>
      <c r="S47" s="39">
        <v>297.07347729999998</v>
      </c>
      <c r="T47" s="39">
        <v>458.8255671</v>
      </c>
      <c r="U47" s="39">
        <v>735.26181110000005</v>
      </c>
      <c r="V47" s="39">
        <v>1033.6254489999999</v>
      </c>
      <c r="W47" s="39">
        <v>1354.07862</v>
      </c>
      <c r="X47" s="39">
        <v>1701.6094840000001</v>
      </c>
      <c r="Y47" s="39">
        <v>2096.5174149999998</v>
      </c>
      <c r="Z47" s="39">
        <v>2545.9544030000002</v>
      </c>
      <c r="AA47" s="39">
        <v>3054.7292219999999</v>
      </c>
      <c r="AB47" s="39">
        <v>3626.048245</v>
      </c>
      <c r="AC47" s="39">
        <v>4262.9581639999997</v>
      </c>
      <c r="AD47" s="39">
        <v>4966.0443850000001</v>
      </c>
      <c r="AE47" s="39">
        <v>5736.4901120000004</v>
      </c>
      <c r="AF47" s="39">
        <v>6574.7437140000002</v>
      </c>
      <c r="AG47" s="39">
        <v>7480.3320739999999</v>
      </c>
      <c r="AH47" s="39">
        <v>8451.9847239999999</v>
      </c>
      <c r="AI47">
        <v>9485.2234200000003</v>
      </c>
      <c r="AJ47">
        <v>10576.19716</v>
      </c>
      <c r="AK47">
        <v>11719.434869999999</v>
      </c>
      <c r="AL47">
        <v>12908.40849</v>
      </c>
      <c r="AM47">
        <v>14135.18468</v>
      </c>
      <c r="AN47">
        <v>15396.237639999999</v>
      </c>
      <c r="AO47">
        <v>16681.86</v>
      </c>
      <c r="AP47">
        <v>17981.090090000002</v>
      </c>
      <c r="AQ47">
        <v>19284.021939999999</v>
      </c>
      <c r="AR47">
        <v>20580.816889999998</v>
      </c>
      <c r="AS47">
        <v>21862.387760000001</v>
      </c>
      <c r="AT47">
        <v>23122.083119999999</v>
      </c>
      <c r="AU47">
        <v>24354.144110000001</v>
      </c>
      <c r="AV47">
        <v>25553.830040000001</v>
      </c>
      <c r="AW47">
        <v>26719.838830000001</v>
      </c>
    </row>
    <row r="48" spans="2:49" x14ac:dyDescent="0.25">
      <c r="B48" t="s">
        <v>148</v>
      </c>
      <c r="C48">
        <v>2.1906436884240502E-2</v>
      </c>
      <c r="D48">
        <v>2.2258151814254699E-2</v>
      </c>
      <c r="E48">
        <v>2.2615513600000001E-2</v>
      </c>
      <c r="F48" s="39">
        <v>3.2561695199999997E-2</v>
      </c>
      <c r="G48" s="39">
        <v>0.1049701205</v>
      </c>
      <c r="H48">
        <v>0.1719589272</v>
      </c>
      <c r="I48">
        <v>0.24061778780000001</v>
      </c>
      <c r="J48">
        <v>0.32598237670000002</v>
      </c>
      <c r="K48" s="39">
        <v>0.40780959490000002</v>
      </c>
      <c r="L48" s="39">
        <v>0.47982333780000003</v>
      </c>
      <c r="M48" s="39">
        <v>0.54846030950000002</v>
      </c>
      <c r="N48" s="39">
        <v>0.59942578280000003</v>
      </c>
      <c r="O48" s="39">
        <v>0.64009733489999998</v>
      </c>
      <c r="P48" s="39">
        <v>0.69745834309999999</v>
      </c>
      <c r="Q48" s="39">
        <v>0.78378943720000005</v>
      </c>
      <c r="R48" s="39">
        <v>0.86664229999999998</v>
      </c>
      <c r="S48" s="39">
        <v>0.98657263299999998</v>
      </c>
      <c r="T48" s="39">
        <v>1.0745269829999999</v>
      </c>
      <c r="U48" s="39">
        <v>1.1698156049999999</v>
      </c>
      <c r="V48" s="39">
        <v>1.272916583</v>
      </c>
      <c r="W48" s="39">
        <v>1.3831825</v>
      </c>
      <c r="X48" s="39">
        <v>1.5004787239999999</v>
      </c>
      <c r="Y48" s="39">
        <v>1.6196506390000001</v>
      </c>
      <c r="Z48" s="39">
        <v>1.73542251</v>
      </c>
      <c r="AA48" s="39">
        <v>1.8447483840000001</v>
      </c>
      <c r="AB48" s="39">
        <v>1.94489833</v>
      </c>
      <c r="AC48" s="39">
        <v>2.034033972</v>
      </c>
      <c r="AD48" s="39">
        <v>2.110580643</v>
      </c>
      <c r="AE48" s="39">
        <v>2.1738068730000002</v>
      </c>
      <c r="AF48" s="39">
        <v>2.223326782</v>
      </c>
      <c r="AG48" s="39">
        <v>2.2590228570000002</v>
      </c>
      <c r="AH48" s="39">
        <v>2.2810065769999999</v>
      </c>
      <c r="AI48" s="39">
        <v>2.2897210760000002</v>
      </c>
      <c r="AJ48" s="39">
        <v>2.2855499830000001</v>
      </c>
      <c r="AK48" s="39">
        <v>2.2689631690000001</v>
      </c>
      <c r="AL48" s="39">
        <v>2.240709061</v>
      </c>
      <c r="AM48" s="39">
        <v>2.201675109</v>
      </c>
      <c r="AN48">
        <v>2.1533061469999999</v>
      </c>
      <c r="AO48">
        <v>2.0966695359999998</v>
      </c>
      <c r="AP48">
        <v>2.0328681419999999</v>
      </c>
      <c r="AQ48">
        <v>1.963128599</v>
      </c>
      <c r="AR48">
        <v>1.888684869</v>
      </c>
      <c r="AS48">
        <v>1.810774466</v>
      </c>
      <c r="AT48">
        <v>1.7305374849999999</v>
      </c>
      <c r="AU48">
        <v>1.64899358</v>
      </c>
      <c r="AV48">
        <v>1.567038068</v>
      </c>
      <c r="AW48">
        <v>1.4854828920000001</v>
      </c>
    </row>
    <row r="49" spans="2:99" x14ac:dyDescent="0.25">
      <c r="B49" t="s">
        <v>149</v>
      </c>
      <c r="C49">
        <v>2298.5980133353301</v>
      </c>
      <c r="D49">
        <v>2335.5027479420201</v>
      </c>
      <c r="E49">
        <v>2373</v>
      </c>
      <c r="F49" s="39">
        <v>2880.6675749999999</v>
      </c>
      <c r="G49" s="39">
        <v>2861.0033020000001</v>
      </c>
      <c r="H49">
        <v>3111.9822159999999</v>
      </c>
      <c r="I49">
        <v>3053.0038719999998</v>
      </c>
      <c r="J49">
        <v>2998.77162</v>
      </c>
      <c r="K49" s="39">
        <v>2636.6045880000001</v>
      </c>
      <c r="L49" s="39">
        <v>2510.2878329999999</v>
      </c>
      <c r="M49" s="39">
        <v>2514.6590849999998</v>
      </c>
      <c r="N49" s="39">
        <v>2759.2008080000001</v>
      </c>
      <c r="O49" s="39">
        <v>2739.9845359999999</v>
      </c>
      <c r="P49" s="39">
        <v>2747.799943</v>
      </c>
      <c r="Q49" s="39">
        <v>2755.6376420000001</v>
      </c>
      <c r="R49" s="39">
        <v>2743.5121869999998</v>
      </c>
      <c r="S49" s="39">
        <v>3003.208341</v>
      </c>
      <c r="T49" s="39">
        <v>2989.3054160000002</v>
      </c>
      <c r="U49" s="39">
        <v>2880.152865</v>
      </c>
      <c r="V49" s="39">
        <v>2846.5680400000001</v>
      </c>
      <c r="W49" s="39">
        <v>2791.5444040000002</v>
      </c>
      <c r="X49" s="39">
        <v>2751.1575560000001</v>
      </c>
      <c r="Y49" s="39">
        <v>2803.3337059999999</v>
      </c>
      <c r="Z49" s="39">
        <v>2860.263003</v>
      </c>
      <c r="AA49" s="39">
        <v>2910.4727670000002</v>
      </c>
      <c r="AB49" s="39">
        <v>2950.129993</v>
      </c>
      <c r="AC49" s="39">
        <v>2982.4630539999998</v>
      </c>
      <c r="AD49" s="39">
        <v>3003.9038110000001</v>
      </c>
      <c r="AE49" s="39">
        <v>3020.9027550000001</v>
      </c>
      <c r="AF49" s="39">
        <v>3035.496932</v>
      </c>
      <c r="AG49" s="39">
        <v>3049.229405</v>
      </c>
      <c r="AH49" s="39">
        <v>3063.789276</v>
      </c>
      <c r="AI49" s="39">
        <v>3076.2092280000002</v>
      </c>
      <c r="AJ49" s="39">
        <v>3090.6080040000002</v>
      </c>
      <c r="AK49" s="39">
        <v>3106.5436709999999</v>
      </c>
      <c r="AL49" s="39">
        <v>3124.1907809999998</v>
      </c>
      <c r="AM49" s="39">
        <v>3142.8191240000001</v>
      </c>
      <c r="AN49">
        <v>3169.1509500000002</v>
      </c>
      <c r="AO49">
        <v>3195.212223</v>
      </c>
      <c r="AP49">
        <v>3219.4458869999999</v>
      </c>
      <c r="AQ49">
        <v>3242.7485390000002</v>
      </c>
      <c r="AR49">
        <v>3264.4767379999998</v>
      </c>
      <c r="AS49">
        <v>3284.5322000000001</v>
      </c>
      <c r="AT49">
        <v>3304.5266059999999</v>
      </c>
      <c r="AU49">
        <v>3324.2998600000001</v>
      </c>
      <c r="AV49">
        <v>3343.8217650000001</v>
      </c>
      <c r="AW49">
        <v>3365.6859250000002</v>
      </c>
    </row>
    <row r="50" spans="2:99" x14ac:dyDescent="0.25">
      <c r="B50" t="s">
        <v>150</v>
      </c>
      <c r="C50">
        <v>2297.4487143286601</v>
      </c>
      <c r="D50">
        <v>2334.33499656805</v>
      </c>
      <c r="E50">
        <v>2371.219928</v>
      </c>
      <c r="F50" s="39">
        <v>2877.606303</v>
      </c>
      <c r="G50" s="39">
        <v>2856.8451129999999</v>
      </c>
      <c r="H50">
        <v>3105.940638</v>
      </c>
      <c r="I50">
        <v>3045.2159360000001</v>
      </c>
      <c r="J50">
        <v>2988.8394079999998</v>
      </c>
      <c r="K50" s="39">
        <v>2625.3659299999999</v>
      </c>
      <c r="L50" s="39">
        <v>2496.6102759999999</v>
      </c>
      <c r="M50" s="39">
        <v>2497.2374869999999</v>
      </c>
      <c r="N50" s="39">
        <v>2734.995758</v>
      </c>
      <c r="O50" s="39">
        <v>2709.651335</v>
      </c>
      <c r="P50" s="39">
        <v>2711.0230849999998</v>
      </c>
      <c r="Q50" s="39">
        <v>2711.1374449999998</v>
      </c>
      <c r="R50" s="39">
        <v>2690.1516200000001</v>
      </c>
      <c r="S50" s="39">
        <v>2898.6073139999999</v>
      </c>
      <c r="T50" s="39">
        <v>2804.4347680000001</v>
      </c>
      <c r="U50" s="39">
        <v>2568.0103509999999</v>
      </c>
      <c r="V50" s="39">
        <v>2490.9855849999999</v>
      </c>
      <c r="W50" s="39">
        <v>2390.6534550000001</v>
      </c>
      <c r="X50" s="39">
        <v>2298.2509239999999</v>
      </c>
      <c r="Y50" s="39">
        <v>2276.0048029999998</v>
      </c>
      <c r="Z50" s="39">
        <v>2247.6729089999999</v>
      </c>
      <c r="AA50" s="39">
        <v>2203.5692009999998</v>
      </c>
      <c r="AB50" s="39">
        <v>2141.0888519999999</v>
      </c>
      <c r="AC50" s="39">
        <v>2063.3703919999998</v>
      </c>
      <c r="AD50" s="39">
        <v>1969.069874</v>
      </c>
      <c r="AE50" s="39">
        <v>1863.99443</v>
      </c>
      <c r="AF50" s="39">
        <v>1750.823866</v>
      </c>
      <c r="AG50" s="39">
        <v>1631.987838</v>
      </c>
      <c r="AH50" s="39">
        <v>1510.0096160000001</v>
      </c>
      <c r="AI50" s="39">
        <v>1385.228531</v>
      </c>
      <c r="AJ50" s="39">
        <v>1261.4845809999999</v>
      </c>
      <c r="AK50" s="39">
        <v>1140.255596</v>
      </c>
      <c r="AL50" s="39">
        <v>1023.198889</v>
      </c>
      <c r="AM50" s="39">
        <v>911.49752679999995</v>
      </c>
      <c r="AN50" s="39">
        <v>808.08361500000001</v>
      </c>
      <c r="AO50" s="39">
        <v>711.43907400000001</v>
      </c>
      <c r="AP50" s="39">
        <v>622.01658020000002</v>
      </c>
      <c r="AQ50" s="39">
        <v>540.51006510000002</v>
      </c>
      <c r="AR50" s="39">
        <v>466.97969069999999</v>
      </c>
      <c r="AS50" s="39">
        <v>401.34134010000002</v>
      </c>
      <c r="AT50" s="39">
        <v>343.4781059</v>
      </c>
      <c r="AU50" s="39">
        <v>292.85496940000002</v>
      </c>
      <c r="AV50">
        <v>248.87171029999999</v>
      </c>
      <c r="AW50" s="39">
        <v>211.05222810000001</v>
      </c>
    </row>
    <row r="51" spans="2:99" x14ac:dyDescent="0.25">
      <c r="B51" t="s">
        <v>151</v>
      </c>
      <c r="C51">
        <v>1.1492990066676601</v>
      </c>
      <c r="D51">
        <v>1.1677513739710099</v>
      </c>
      <c r="E51">
        <v>1.186203066</v>
      </c>
      <c r="F51" s="39">
        <v>9.8994255560000006</v>
      </c>
      <c r="G51" s="39">
        <v>65.858826719999996</v>
      </c>
      <c r="H51">
        <v>66.003058030000005</v>
      </c>
      <c r="I51">
        <v>72.106924239999998</v>
      </c>
      <c r="J51">
        <v>91.629659910000001</v>
      </c>
      <c r="K51" s="39">
        <v>94.438401859999999</v>
      </c>
      <c r="L51" s="39">
        <v>91.409361849999996</v>
      </c>
      <c r="M51" s="39">
        <v>93.378506389999998</v>
      </c>
      <c r="N51" s="39">
        <v>82.418369940000005</v>
      </c>
      <c r="O51" s="39">
        <v>76.819700119999894</v>
      </c>
      <c r="P51" s="39">
        <v>94.386488499999999</v>
      </c>
      <c r="Q51" s="39">
        <v>123.9714946</v>
      </c>
      <c r="R51" s="39">
        <v>126.841374</v>
      </c>
      <c r="S51" s="39">
        <v>165.30577020000001</v>
      </c>
      <c r="T51" s="39">
        <v>145.29949439999999</v>
      </c>
      <c r="U51" s="39">
        <v>157.882113</v>
      </c>
      <c r="V51" s="39">
        <v>171.37315839999999</v>
      </c>
      <c r="W51" s="39">
        <v>184.83406339999999</v>
      </c>
      <c r="X51" s="39">
        <v>198.66878869999999</v>
      </c>
      <c r="Y51" s="39">
        <v>208.4107946</v>
      </c>
      <c r="Z51" s="39">
        <v>213.6139604</v>
      </c>
      <c r="AA51" s="39">
        <v>215.88996710000001</v>
      </c>
      <c r="AB51" s="39">
        <v>215.3092833</v>
      </c>
      <c r="AC51" s="39">
        <v>212.47239999999999</v>
      </c>
      <c r="AD51" s="39">
        <v>207.48635350000001</v>
      </c>
      <c r="AE51" s="39">
        <v>200.9878732</v>
      </c>
      <c r="AF51" s="39">
        <v>193.23194670000001</v>
      </c>
      <c r="AG51" s="39">
        <v>184.42907020000001</v>
      </c>
      <c r="AH51" s="39">
        <v>174.77336360000001</v>
      </c>
      <c r="AI51" s="39">
        <v>164.56608869999999</v>
      </c>
      <c r="AJ51" s="39">
        <v>153.7842976</v>
      </c>
      <c r="AK51" s="39">
        <v>142.5304605</v>
      </c>
      <c r="AL51" s="39">
        <v>131.0831584</v>
      </c>
      <c r="AM51" s="39">
        <v>119.6167595</v>
      </c>
      <c r="AN51" s="39">
        <v>108.68519329999999</v>
      </c>
      <c r="AO51" s="39">
        <v>98.054121760000001</v>
      </c>
      <c r="AP51" s="39">
        <v>87.828394900000006</v>
      </c>
      <c r="AQ51" s="39">
        <v>78.193380759999997</v>
      </c>
      <c r="AR51" s="39">
        <v>69.240035480000003</v>
      </c>
      <c r="AS51" s="39">
        <v>61.056525379999997</v>
      </c>
      <c r="AT51" s="39">
        <v>53.641864650000002</v>
      </c>
      <c r="AU51" s="39">
        <v>46.968078009999999</v>
      </c>
      <c r="AV51">
        <v>40.995457440000003</v>
      </c>
      <c r="AW51" s="39">
        <v>35.711967749999999</v>
      </c>
    </row>
    <row r="52" spans="2:99" x14ac:dyDescent="0.25">
      <c r="B52" t="s">
        <v>152</v>
      </c>
      <c r="C52">
        <v>413.74764240035898</v>
      </c>
      <c r="D52">
        <v>420.39049462956399</v>
      </c>
      <c r="E52">
        <v>427.0331036</v>
      </c>
      <c r="F52" s="39">
        <v>521.85508319999997</v>
      </c>
      <c r="G52" s="39">
        <v>535.65520839999999</v>
      </c>
      <c r="H52">
        <v>587.9821164</v>
      </c>
      <c r="I52">
        <v>575.0755183</v>
      </c>
      <c r="J52">
        <v>567.28161709999995</v>
      </c>
      <c r="K52" s="39">
        <v>499.7762242</v>
      </c>
      <c r="L52" s="39">
        <v>476.36205360000002</v>
      </c>
      <c r="M52" s="39">
        <v>479.05004280000003</v>
      </c>
      <c r="N52" s="39">
        <v>531.62116949999995</v>
      </c>
      <c r="O52" s="39">
        <v>529.21522560000005</v>
      </c>
      <c r="P52" s="39">
        <v>536.96142980000002</v>
      </c>
      <c r="Q52" s="39">
        <v>546.04529149999996</v>
      </c>
      <c r="R52" s="39">
        <v>543.82132730000001</v>
      </c>
      <c r="S52" s="39">
        <v>612.23038020000001</v>
      </c>
      <c r="T52" s="39">
        <v>572.27079600000002</v>
      </c>
      <c r="U52" s="39">
        <v>535.50227400000006</v>
      </c>
      <c r="V52" s="39">
        <v>521.24385159999997</v>
      </c>
      <c r="W52" s="39">
        <v>501.58732859999998</v>
      </c>
      <c r="X52" s="39">
        <v>482.541314</v>
      </c>
      <c r="Y52" s="39">
        <v>479.9066722</v>
      </c>
      <c r="Z52" s="39">
        <v>475.4482812</v>
      </c>
      <c r="AA52" s="39">
        <v>467.5216054</v>
      </c>
      <c r="AB52" s="39">
        <v>455.49592860000001</v>
      </c>
      <c r="AC52" s="39">
        <v>440.0481886</v>
      </c>
      <c r="AD52" s="39">
        <v>420.89795520000001</v>
      </c>
      <c r="AE52" s="39">
        <v>399.32475490000002</v>
      </c>
      <c r="AF52" s="39">
        <v>375.91379319999999</v>
      </c>
      <c r="AG52" s="39">
        <v>351.18640379999999</v>
      </c>
      <c r="AH52" s="39">
        <v>325.67294870000001</v>
      </c>
      <c r="AI52" s="39">
        <v>299.3408364</v>
      </c>
      <c r="AJ52" s="39">
        <v>273.09869070000002</v>
      </c>
      <c r="AK52" s="39">
        <v>247.2702128</v>
      </c>
      <c r="AL52" s="39">
        <v>222.2401351</v>
      </c>
      <c r="AM52" s="39">
        <v>198.27521820000001</v>
      </c>
      <c r="AN52" s="39">
        <v>175.9956943</v>
      </c>
      <c r="AO52" s="39">
        <v>155.12083559999999</v>
      </c>
      <c r="AP52" s="39">
        <v>135.76083209999999</v>
      </c>
      <c r="AQ52" s="39">
        <v>118.08185450000001</v>
      </c>
      <c r="AR52" s="39">
        <v>102.1079921</v>
      </c>
      <c r="AS52" s="39">
        <v>87.810087659999894</v>
      </c>
      <c r="AT52" s="39">
        <v>75.18762882</v>
      </c>
      <c r="AU52" s="39">
        <v>64.129782109999894</v>
      </c>
      <c r="AV52">
        <v>54.509789290000001</v>
      </c>
      <c r="AW52" s="39">
        <v>46.228082819999997</v>
      </c>
    </row>
    <row r="53" spans="2:99" x14ac:dyDescent="0.25">
      <c r="B53" t="s">
        <v>153</v>
      </c>
      <c r="C53">
        <v>652.80183578723302</v>
      </c>
      <c r="D53">
        <v>663.28278041553403</v>
      </c>
      <c r="E53">
        <v>673.76334129999998</v>
      </c>
      <c r="F53" s="39">
        <v>817.94594640000003</v>
      </c>
      <c r="G53" s="39">
        <v>800.49506829999996</v>
      </c>
      <c r="H53">
        <v>872.77347440000005</v>
      </c>
      <c r="I53">
        <v>854.14897350000001</v>
      </c>
      <c r="J53">
        <v>835.77028680000001</v>
      </c>
      <c r="K53" s="39">
        <v>732.2078659</v>
      </c>
      <c r="L53" s="39">
        <v>695.56648959999995</v>
      </c>
      <c r="M53" s="39">
        <v>696.02666859999999</v>
      </c>
      <c r="N53" s="39">
        <v>787.60523139999998</v>
      </c>
      <c r="O53" s="39">
        <v>781.97338349999995</v>
      </c>
      <c r="P53" s="39">
        <v>784.60289239999997</v>
      </c>
      <c r="Q53" s="39">
        <v>782.04739689999997</v>
      </c>
      <c r="R53" s="39">
        <v>777.2459106</v>
      </c>
      <c r="S53" s="39">
        <v>846.42329500000005</v>
      </c>
      <c r="T53" s="39">
        <v>812.42215439999995</v>
      </c>
      <c r="U53" s="39">
        <v>746.04408079999996</v>
      </c>
      <c r="V53" s="39">
        <v>719.6890674</v>
      </c>
      <c r="W53" s="39">
        <v>685.92680810000002</v>
      </c>
      <c r="X53" s="39">
        <v>654.12811969999996</v>
      </c>
      <c r="Y53" s="39">
        <v>645.00646900000004</v>
      </c>
      <c r="Z53" s="39">
        <v>635.06214520000003</v>
      </c>
      <c r="AA53" s="39">
        <v>620.98148140000001</v>
      </c>
      <c r="AB53" s="39">
        <v>601.95287780000001</v>
      </c>
      <c r="AC53" s="39">
        <v>578.79412539999998</v>
      </c>
      <c r="AD53" s="39">
        <v>551.06797319999998</v>
      </c>
      <c r="AE53" s="39">
        <v>520.3999235</v>
      </c>
      <c r="AF53" s="39">
        <v>487.55157709999997</v>
      </c>
      <c r="AG53" s="39">
        <v>453.21888539999998</v>
      </c>
      <c r="AH53" s="39">
        <v>418.13196199999999</v>
      </c>
      <c r="AI53" s="39">
        <v>382.30615940000001</v>
      </c>
      <c r="AJ53" s="39">
        <v>346.9533629</v>
      </c>
      <c r="AK53" s="39">
        <v>312.51106179999999</v>
      </c>
      <c r="AL53" s="39">
        <v>279.41813569999999</v>
      </c>
      <c r="AM53" s="39">
        <v>247.99655849999999</v>
      </c>
      <c r="AN53" s="39">
        <v>218.99583809999999</v>
      </c>
      <c r="AO53" s="39">
        <v>192.01793520000001</v>
      </c>
      <c r="AP53" s="39">
        <v>167.1753841</v>
      </c>
      <c r="AQ53" s="39">
        <v>144.6291056</v>
      </c>
      <c r="AR53" s="39">
        <v>124.3703459</v>
      </c>
      <c r="AS53" s="39">
        <v>106.3462203</v>
      </c>
      <c r="AT53" s="39">
        <v>90.520973600000005</v>
      </c>
      <c r="AU53" s="39">
        <v>76.736461149999997</v>
      </c>
      <c r="AV53">
        <v>64.817676849999998</v>
      </c>
      <c r="AW53" s="39">
        <v>54.618803659999998</v>
      </c>
    </row>
    <row r="54" spans="2:99" x14ac:dyDescent="0.25">
      <c r="B54" t="s">
        <v>154</v>
      </c>
      <c r="C54">
        <v>643.60744373389196</v>
      </c>
      <c r="D54">
        <v>653.94076942376603</v>
      </c>
      <c r="E54">
        <v>664.27371679999999</v>
      </c>
      <c r="F54" s="39">
        <v>804.32216619999997</v>
      </c>
      <c r="G54" s="39">
        <v>784.12451269999997</v>
      </c>
      <c r="H54">
        <v>853.90507060000004</v>
      </c>
      <c r="I54">
        <v>835.30452939999998</v>
      </c>
      <c r="J54">
        <v>814.30882010000005</v>
      </c>
      <c r="K54" s="39">
        <v>711.50482880000004</v>
      </c>
      <c r="L54" s="39">
        <v>675.11089379999999</v>
      </c>
      <c r="M54" s="39">
        <v>674.59802019999995</v>
      </c>
      <c r="N54" s="39">
        <v>743.78001359999996</v>
      </c>
      <c r="O54" s="39">
        <v>738.72085430000004</v>
      </c>
      <c r="P54" s="39">
        <v>735.86259080000002</v>
      </c>
      <c r="Q54" s="39">
        <v>721.33150909999995</v>
      </c>
      <c r="R54" s="39">
        <v>720.56744389999994</v>
      </c>
      <c r="S54" s="39">
        <v>760.27329239999995</v>
      </c>
      <c r="T54" s="39">
        <v>761.47819149999998</v>
      </c>
      <c r="U54" s="39">
        <v>690.65102239999999</v>
      </c>
      <c r="V54" s="39">
        <v>662.83245429999999</v>
      </c>
      <c r="W54" s="39">
        <v>628.19401070000004</v>
      </c>
      <c r="X54" s="39">
        <v>595.86445119999996</v>
      </c>
      <c r="Y54" s="39">
        <v>584.96323199999995</v>
      </c>
      <c r="Z54" s="39">
        <v>574.14039560000003</v>
      </c>
      <c r="AA54" s="39">
        <v>559.84871190000001</v>
      </c>
      <c r="AB54" s="39">
        <v>541.34184140000002</v>
      </c>
      <c r="AC54" s="39">
        <v>519.30877039999996</v>
      </c>
      <c r="AD54" s="39">
        <v>493.3181677</v>
      </c>
      <c r="AE54" s="39">
        <v>464.80494879999998</v>
      </c>
      <c r="AF54" s="39">
        <v>434.44967409999998</v>
      </c>
      <c r="AG54" s="39">
        <v>402.88127909999997</v>
      </c>
      <c r="AH54" s="39">
        <v>370.76770690000001</v>
      </c>
      <c r="AI54" s="39">
        <v>338.13022960000001</v>
      </c>
      <c r="AJ54" s="39">
        <v>306.0766304</v>
      </c>
      <c r="AK54" s="39">
        <v>275.00150989999997</v>
      </c>
      <c r="AL54" s="39">
        <v>245.2684768</v>
      </c>
      <c r="AM54" s="39">
        <v>217.1513558</v>
      </c>
      <c r="AN54" s="39">
        <v>191.2883128</v>
      </c>
      <c r="AO54" s="39">
        <v>167.31355959999999</v>
      </c>
      <c r="AP54" s="39">
        <v>145.3128858</v>
      </c>
      <c r="AQ54" s="39">
        <v>125.40626930000001</v>
      </c>
      <c r="AR54" s="39">
        <v>107.5687969</v>
      </c>
      <c r="AS54" s="39">
        <v>91.744107450000001</v>
      </c>
      <c r="AT54" s="39">
        <v>77.887589800000001</v>
      </c>
      <c r="AU54" s="39">
        <v>65.851818530000003</v>
      </c>
      <c r="AV54">
        <v>55.475827889999998</v>
      </c>
      <c r="AW54" s="39">
        <v>46.622821950000002</v>
      </c>
    </row>
    <row r="55" spans="2:99" x14ac:dyDescent="0.25">
      <c r="B55" t="s">
        <v>155</v>
      </c>
      <c r="C55">
        <v>413.74764240035898</v>
      </c>
      <c r="D55">
        <v>420.39049462956399</v>
      </c>
      <c r="E55">
        <v>427.0331036</v>
      </c>
      <c r="F55" s="39">
        <v>513.81211559999997</v>
      </c>
      <c r="G55" s="39">
        <v>487.66357049999999</v>
      </c>
      <c r="H55">
        <v>528.60699020000004</v>
      </c>
      <c r="I55">
        <v>516.97643979999998</v>
      </c>
      <c r="J55">
        <v>499.87708579999997</v>
      </c>
      <c r="K55" s="39">
        <v>434.26294410000003</v>
      </c>
      <c r="L55" s="39">
        <v>417.9285405</v>
      </c>
      <c r="M55" s="39">
        <v>416.04344070000002</v>
      </c>
      <c r="N55" s="39">
        <v>443.583572</v>
      </c>
      <c r="O55" s="39">
        <v>440.39849400000003</v>
      </c>
      <c r="P55" s="39">
        <v>422.11151159999997</v>
      </c>
      <c r="Q55" s="39">
        <v>407.7355043</v>
      </c>
      <c r="R55" s="39">
        <v>398.08132269999999</v>
      </c>
      <c r="S55" s="39">
        <v>396.63891510000002</v>
      </c>
      <c r="T55" s="39">
        <v>415.59932329999998</v>
      </c>
      <c r="U55" s="39">
        <v>355.1121498</v>
      </c>
      <c r="V55" s="39">
        <v>337.7835164</v>
      </c>
      <c r="W55" s="39">
        <v>317.29091560000001</v>
      </c>
      <c r="X55" s="39">
        <v>298.73962110000002</v>
      </c>
      <c r="Y55" s="39">
        <v>291.2446114</v>
      </c>
      <c r="Z55" s="39">
        <v>284.50231170000001</v>
      </c>
      <c r="AA55" s="39">
        <v>276.28601300000003</v>
      </c>
      <c r="AB55" s="39">
        <v>266.21150519999998</v>
      </c>
      <c r="AC55" s="39">
        <v>254.57471390000001</v>
      </c>
      <c r="AD55" s="39">
        <v>241.13328780000001</v>
      </c>
      <c r="AE55" s="39">
        <v>226.56575090000001</v>
      </c>
      <c r="AF55" s="39">
        <v>211.19795790000001</v>
      </c>
      <c r="AG55" s="39">
        <v>195.33594160000001</v>
      </c>
      <c r="AH55" s="39">
        <v>179.30912850000001</v>
      </c>
      <c r="AI55" s="39">
        <v>163.14561219999999</v>
      </c>
      <c r="AJ55" s="39">
        <v>147.36942379999999</v>
      </c>
      <c r="AK55" s="39">
        <v>132.1628552</v>
      </c>
      <c r="AL55" s="39">
        <v>117.6812102</v>
      </c>
      <c r="AM55" s="39">
        <v>104.0439329</v>
      </c>
      <c r="AN55" s="39">
        <v>91.549324479999996</v>
      </c>
      <c r="AO55" s="39">
        <v>80.003542600000003</v>
      </c>
      <c r="AP55" s="39">
        <v>69.437781189999995</v>
      </c>
      <c r="AQ55" s="39">
        <v>59.899593279999998</v>
      </c>
      <c r="AR55" s="39">
        <v>51.369761099999998</v>
      </c>
      <c r="AS55" s="39">
        <v>43.819265229999999</v>
      </c>
      <c r="AT55" s="39">
        <v>37.21847503</v>
      </c>
      <c r="AU55" s="39">
        <v>31.492837779999999</v>
      </c>
      <c r="AV55">
        <v>26.562093350000001</v>
      </c>
      <c r="AW55" s="39">
        <v>22.35848786</v>
      </c>
    </row>
    <row r="56" spans="2:99" x14ac:dyDescent="0.25">
      <c r="B56" t="s">
        <v>156</v>
      </c>
      <c r="C56">
        <v>137.915880800119</v>
      </c>
      <c r="D56">
        <v>140.13016487652101</v>
      </c>
      <c r="E56">
        <v>142.34436790000001</v>
      </c>
      <c r="F56" s="39">
        <v>168.7579059</v>
      </c>
      <c r="G56" s="39">
        <v>150.29525140000001</v>
      </c>
      <c r="H56">
        <v>161.34455819999999</v>
      </c>
      <c r="I56">
        <v>157.6209375</v>
      </c>
      <c r="J56">
        <v>149.45236360000001</v>
      </c>
      <c r="K56" s="39">
        <v>128.0479517</v>
      </c>
      <c r="L56" s="39">
        <v>119.12954329999999</v>
      </c>
      <c r="M56" s="39">
        <v>117.5478609</v>
      </c>
      <c r="N56" s="39">
        <v>121.80552900000001</v>
      </c>
      <c r="O56" s="39">
        <v>119.56052649999999</v>
      </c>
      <c r="P56" s="39">
        <v>115.6220367</v>
      </c>
      <c r="Q56" s="39">
        <v>110.4222218</v>
      </c>
      <c r="R56" s="39">
        <v>106.0021941</v>
      </c>
      <c r="S56" s="39">
        <v>100.8140799</v>
      </c>
      <c r="T56" s="39">
        <v>83.668398760000002</v>
      </c>
      <c r="U56" s="39">
        <v>71.567866620000004</v>
      </c>
      <c r="V56" s="39">
        <v>67.883057739999998</v>
      </c>
      <c r="W56" s="39">
        <v>63.706367299999997</v>
      </c>
      <c r="X56" s="39">
        <v>60.063719659999997</v>
      </c>
      <c r="Y56" s="39">
        <v>58.625556770000003</v>
      </c>
      <c r="Z56" s="39">
        <v>57.349789489999999</v>
      </c>
      <c r="AA56" s="39">
        <v>55.784498460000002</v>
      </c>
      <c r="AB56" s="39">
        <v>53.845772449999998</v>
      </c>
      <c r="AC56" s="39">
        <v>51.59088612</v>
      </c>
      <c r="AD56" s="39">
        <v>48.970676169999997</v>
      </c>
      <c r="AE56" s="39">
        <v>46.12158616</v>
      </c>
      <c r="AF56" s="39">
        <v>43.107787909999999</v>
      </c>
      <c r="AG56" s="39">
        <v>39.989011040000001</v>
      </c>
      <c r="AH56" s="39">
        <v>36.828711939999998</v>
      </c>
      <c r="AI56" s="39">
        <v>33.633281459999999</v>
      </c>
      <c r="AJ56" s="39">
        <v>30.500289380000002</v>
      </c>
      <c r="AK56" s="39">
        <v>27.463601260000001</v>
      </c>
      <c r="AL56" s="39">
        <v>24.556760929999999</v>
      </c>
      <c r="AM56" s="39">
        <v>21.80440458</v>
      </c>
      <c r="AN56" s="39">
        <v>19.271791019999998</v>
      </c>
      <c r="AO56" s="39">
        <v>16.918968679999999</v>
      </c>
      <c r="AP56" s="39">
        <v>14.753732790000001</v>
      </c>
      <c r="AQ56" s="39">
        <v>12.78910026</v>
      </c>
      <c r="AR56" s="39">
        <v>11.023716090000001</v>
      </c>
      <c r="AS56" s="39">
        <v>9.4535706860000008</v>
      </c>
      <c r="AT56" s="39">
        <v>8.0740652990000008</v>
      </c>
      <c r="AU56" s="39">
        <v>6.8710298840000004</v>
      </c>
      <c r="AV56">
        <v>5.8289722839999998</v>
      </c>
      <c r="AW56" s="39">
        <v>4.9354074470000002</v>
      </c>
    </row>
    <row r="57" spans="2:99" x14ac:dyDescent="0.25">
      <c r="B57" t="s">
        <v>157</v>
      </c>
      <c r="C57">
        <v>34.478970200029899</v>
      </c>
      <c r="D57">
        <v>35.032541219130302</v>
      </c>
      <c r="E57">
        <v>35.586091969999998</v>
      </c>
      <c r="F57" s="39">
        <v>41.013660440000002</v>
      </c>
      <c r="G57" s="39">
        <v>32.752675050000001</v>
      </c>
      <c r="H57">
        <v>35.32537026</v>
      </c>
      <c r="I57">
        <v>33.982613389999997</v>
      </c>
      <c r="J57">
        <v>30.51957509</v>
      </c>
      <c r="K57" s="39">
        <v>25.12771322</v>
      </c>
      <c r="L57" s="39">
        <v>21.10339351</v>
      </c>
      <c r="M57" s="39">
        <v>20.592947899999999</v>
      </c>
      <c r="N57" s="39">
        <v>24.181872609999999</v>
      </c>
      <c r="O57" s="39">
        <v>22.96315092</v>
      </c>
      <c r="P57" s="39">
        <v>21.476135379999999</v>
      </c>
      <c r="Q57" s="39">
        <v>19.584026600000001</v>
      </c>
      <c r="R57" s="39">
        <v>17.59204742</v>
      </c>
      <c r="S57" s="39">
        <v>16.92158057</v>
      </c>
      <c r="T57" s="39">
        <v>13.69640965</v>
      </c>
      <c r="U57" s="39">
        <v>11.250844839999999</v>
      </c>
      <c r="V57" s="39">
        <v>10.18047883</v>
      </c>
      <c r="W57" s="39">
        <v>9.1139611919999997</v>
      </c>
      <c r="X57" s="39">
        <v>8.2449097840000007</v>
      </c>
      <c r="Y57" s="39">
        <v>7.8474670809999996</v>
      </c>
      <c r="Z57" s="39">
        <v>7.5560257469999996</v>
      </c>
      <c r="AA57" s="39">
        <v>7.2569235990000003</v>
      </c>
      <c r="AB57" s="39">
        <v>6.9316429089999998</v>
      </c>
      <c r="AC57" s="39">
        <v>6.5813078049999998</v>
      </c>
      <c r="AD57" s="39">
        <v>6.195460196</v>
      </c>
      <c r="AE57" s="39">
        <v>5.7895923140000001</v>
      </c>
      <c r="AF57" s="39">
        <v>5.3711287639999998</v>
      </c>
      <c r="AG57" s="39">
        <v>4.9472466600000002</v>
      </c>
      <c r="AH57" s="39">
        <v>4.5257945189999997</v>
      </c>
      <c r="AI57" s="39">
        <v>4.1063233080000003</v>
      </c>
      <c r="AJ57" s="39">
        <v>3.7018860999999998</v>
      </c>
      <c r="AK57" s="39">
        <v>3.315894203</v>
      </c>
      <c r="AL57" s="39">
        <v>2.9510116380000002</v>
      </c>
      <c r="AM57" s="39">
        <v>2.6092972799999998</v>
      </c>
      <c r="AN57" s="39">
        <v>2.2974609560000001</v>
      </c>
      <c r="AO57" s="39">
        <v>2.0101105869999998</v>
      </c>
      <c r="AP57" s="39">
        <v>1.7475693779999999</v>
      </c>
      <c r="AQ57" s="39">
        <v>1.5107613390000001</v>
      </c>
      <c r="AR57">
        <v>1.299043196</v>
      </c>
      <c r="AS57">
        <v>1.1115633890000001</v>
      </c>
      <c r="AT57">
        <v>0.9475087526</v>
      </c>
      <c r="AU57">
        <v>0.80496191900000003</v>
      </c>
      <c r="AV57" s="39">
        <v>0.68189319079999999</v>
      </c>
      <c r="AW57" s="39">
        <v>0.57665663889999996</v>
      </c>
      <c r="CT57" s="39"/>
      <c r="CU57" s="39"/>
    </row>
    <row r="58" spans="2:99" x14ac:dyDescent="0.25">
      <c r="B58" t="s">
        <v>158</v>
      </c>
      <c r="C58">
        <v>1.1492990066676601</v>
      </c>
      <c r="D58">
        <v>1.1677513739710099</v>
      </c>
      <c r="E58">
        <v>1.7800717720000001</v>
      </c>
      <c r="F58" s="39">
        <v>3.0612716199999999</v>
      </c>
      <c r="G58" s="39">
        <v>4.1581886079999997</v>
      </c>
      <c r="H58">
        <v>6.0415775050000002</v>
      </c>
      <c r="I58">
        <v>7.7879360750000002</v>
      </c>
      <c r="J58">
        <v>9.9322121200000009</v>
      </c>
      <c r="K58" s="39">
        <v>11.23865792</v>
      </c>
      <c r="L58" s="39">
        <v>13.677556689999999</v>
      </c>
      <c r="M58" s="39">
        <v>17.421597420000001</v>
      </c>
      <c r="N58" s="39">
        <v>24.205049540000001</v>
      </c>
      <c r="O58" s="39">
        <v>30.333201429999999</v>
      </c>
      <c r="P58" s="39">
        <v>36.776858089999998</v>
      </c>
      <c r="Q58" s="39">
        <v>44.500197569999997</v>
      </c>
      <c r="R58" s="39">
        <v>53.360566550000001</v>
      </c>
      <c r="S58" s="39">
        <v>104.60102740000001</v>
      </c>
      <c r="T58" s="39">
        <v>184.8706483</v>
      </c>
      <c r="U58" s="39">
        <v>312.14251380000002</v>
      </c>
      <c r="V58" s="39">
        <v>355.58245540000001</v>
      </c>
      <c r="W58" s="39">
        <v>400.89094940000001</v>
      </c>
      <c r="X58" s="39">
        <v>452.90663219999999</v>
      </c>
      <c r="Y58" s="39">
        <v>527.3289029</v>
      </c>
      <c r="Z58" s="39">
        <v>612.59009379999998</v>
      </c>
      <c r="AA58" s="39">
        <v>706.90356589999999</v>
      </c>
      <c r="AB58" s="39">
        <v>809.04114159999995</v>
      </c>
      <c r="AC58" s="39">
        <v>919.09266219999995</v>
      </c>
      <c r="AD58" s="39">
        <v>1034.833938</v>
      </c>
      <c r="AE58" s="39">
        <v>1156.9083250000001</v>
      </c>
      <c r="AF58" s="39">
        <v>1284.6730669999999</v>
      </c>
      <c r="AG58" s="39">
        <v>1417.241567</v>
      </c>
      <c r="AH58" s="39">
        <v>1553.7796599999999</v>
      </c>
      <c r="AI58" s="39">
        <v>1690.980697</v>
      </c>
      <c r="AJ58" s="39">
        <v>1829.123423</v>
      </c>
      <c r="AK58" s="39">
        <v>1966.288076</v>
      </c>
      <c r="AL58" s="39">
        <v>2100.9918929999999</v>
      </c>
      <c r="AM58" s="39">
        <v>2231.321598</v>
      </c>
      <c r="AN58">
        <v>2361.0673350000002</v>
      </c>
      <c r="AO58">
        <v>2483.7731490000001</v>
      </c>
      <c r="AP58">
        <v>2597.4293069999999</v>
      </c>
      <c r="AQ58">
        <v>2702.2384740000002</v>
      </c>
      <c r="AR58">
        <v>2797.4970469999998</v>
      </c>
      <c r="AS58">
        <v>2883.1908600000002</v>
      </c>
      <c r="AT58">
        <v>2961.0484999999999</v>
      </c>
      <c r="AU58">
        <v>3031.4448910000001</v>
      </c>
      <c r="AV58">
        <v>3094.9500549999998</v>
      </c>
      <c r="AW58">
        <v>3154.6336970000002</v>
      </c>
    </row>
    <row r="59" spans="2:99" x14ac:dyDescent="0.25">
      <c r="B59" t="s">
        <v>159</v>
      </c>
      <c r="C59">
        <v>3.4228836395600501E-3</v>
      </c>
      <c r="D59">
        <v>3.4778391435562701E-3</v>
      </c>
      <c r="E59">
        <v>5.3014737799999996E-3</v>
      </c>
      <c r="F59" s="39">
        <v>1.6606496500000002E-2</v>
      </c>
      <c r="G59" s="39">
        <v>3.32013091E-2</v>
      </c>
      <c r="H59">
        <v>6.1623548399999999E-2</v>
      </c>
      <c r="I59">
        <v>9.3169473799999999E-2</v>
      </c>
      <c r="J59">
        <v>0.13831726229999999</v>
      </c>
      <c r="K59" s="39">
        <v>0.17264697530000001</v>
      </c>
      <c r="L59" s="39">
        <v>0.2330958487</v>
      </c>
      <c r="M59" s="39">
        <v>0.34171786570000001</v>
      </c>
      <c r="N59" s="39">
        <v>0.52189137659999996</v>
      </c>
      <c r="O59" s="39">
        <v>0.71489805080000002</v>
      </c>
      <c r="P59" s="39">
        <v>0.94501318960000003</v>
      </c>
      <c r="Q59" s="39">
        <v>1.24569898</v>
      </c>
      <c r="R59" s="39">
        <v>1.622175785</v>
      </c>
      <c r="S59" s="39">
        <v>3.4305128470000001</v>
      </c>
      <c r="T59" s="39">
        <v>6.5446390409999999</v>
      </c>
      <c r="U59" s="39">
        <v>11.92100597</v>
      </c>
      <c r="V59" s="39">
        <v>14.62647011</v>
      </c>
      <c r="W59" s="39">
        <v>17.721530210000001</v>
      </c>
      <c r="X59" s="39">
        <v>21.458383210000001</v>
      </c>
      <c r="Y59" s="39">
        <v>26.662227999999999</v>
      </c>
      <c r="Z59" s="39">
        <v>32.899382320000001</v>
      </c>
      <c r="AA59" s="39">
        <v>40.141420420000003</v>
      </c>
      <c r="AB59" s="39">
        <v>48.373286010000001</v>
      </c>
      <c r="AC59" s="39">
        <v>57.649676130000003</v>
      </c>
      <c r="AD59" s="39">
        <v>67.878980540000001</v>
      </c>
      <c r="AE59" s="39">
        <v>79.148302639999997</v>
      </c>
      <c r="AF59" s="39">
        <v>91.465143260000005</v>
      </c>
      <c r="AG59" s="39">
        <v>104.8152089</v>
      </c>
      <c r="AH59" s="39">
        <v>119.1835639</v>
      </c>
      <c r="AI59" s="39">
        <v>134.34838930000001</v>
      </c>
      <c r="AJ59" s="39">
        <v>150.3435082</v>
      </c>
      <c r="AK59" s="39">
        <v>167.03118799999999</v>
      </c>
      <c r="AL59" s="39">
        <v>184.28636230000001</v>
      </c>
      <c r="AM59" s="39">
        <v>201.93042689999999</v>
      </c>
      <c r="AN59">
        <v>220.2986392</v>
      </c>
      <c r="AO59">
        <v>238.7808551</v>
      </c>
      <c r="AP59">
        <v>257.14413999999999</v>
      </c>
      <c r="AQ59">
        <v>275.36363499999999</v>
      </c>
      <c r="AR59">
        <v>293.31690980000002</v>
      </c>
      <c r="AS59">
        <v>310.95044849999999</v>
      </c>
      <c r="AT59">
        <v>328.39820450000002</v>
      </c>
      <c r="AU59">
        <v>345.6547344</v>
      </c>
      <c r="AV59">
        <v>362.74000119999999</v>
      </c>
      <c r="AW59">
        <v>379.99169740000002</v>
      </c>
    </row>
    <row r="60" spans="2:99" x14ac:dyDescent="0.25">
      <c r="B60" t="s">
        <v>160</v>
      </c>
      <c r="C60">
        <v>7.8463024968376607E-3</v>
      </c>
      <c r="D60">
        <v>7.9722774213828399E-3</v>
      </c>
      <c r="E60">
        <v>1.21526091E-2</v>
      </c>
      <c r="F60" s="39">
        <v>2.5419583900000001E-2</v>
      </c>
      <c r="G60" s="39">
        <v>4.0879574299999999E-2</v>
      </c>
      <c r="H60">
        <v>6.7273423499999999E-2</v>
      </c>
      <c r="I60">
        <v>9.4708358399999998E-2</v>
      </c>
      <c r="J60">
        <v>0.1320245438</v>
      </c>
      <c r="K60" s="39">
        <v>0.15861684470000001</v>
      </c>
      <c r="L60" s="39">
        <v>0.20607851099999999</v>
      </c>
      <c r="M60" s="39">
        <v>0.28764724279999998</v>
      </c>
      <c r="N60" s="39">
        <v>0.42579536950000002</v>
      </c>
      <c r="O60" s="39">
        <v>0.56703211499999995</v>
      </c>
      <c r="P60" s="39">
        <v>0.72999683240000002</v>
      </c>
      <c r="Q60" s="39">
        <v>0.93818031049999995</v>
      </c>
      <c r="R60" s="39">
        <v>1.193053846</v>
      </c>
      <c r="S60" s="39">
        <v>2.46975766</v>
      </c>
      <c r="T60" s="39">
        <v>4.6133054329999998</v>
      </c>
      <c r="U60" s="39">
        <v>8.2312551159999998</v>
      </c>
      <c r="V60" s="39">
        <v>9.8989825709999995</v>
      </c>
      <c r="W60" s="39">
        <v>11.76372596</v>
      </c>
      <c r="X60" s="39">
        <v>13.98103411</v>
      </c>
      <c r="Y60" s="39">
        <v>17.068847689999998</v>
      </c>
      <c r="Z60" s="39">
        <v>20.717762149999999</v>
      </c>
      <c r="AA60" s="39">
        <v>24.891810289999999</v>
      </c>
      <c r="AB60" s="39">
        <v>29.565691940000001</v>
      </c>
      <c r="AC60" s="39">
        <v>34.757682279999997</v>
      </c>
      <c r="AD60" s="39">
        <v>40.397495650000003</v>
      </c>
      <c r="AE60" s="39">
        <v>46.522132630000002</v>
      </c>
      <c r="AF60" s="39">
        <v>53.119626969999999</v>
      </c>
      <c r="AG60" s="39">
        <v>60.165251019999999</v>
      </c>
      <c r="AH60" s="39">
        <v>67.633809959999894</v>
      </c>
      <c r="AI60" s="39">
        <v>75.384948249999894</v>
      </c>
      <c r="AJ60" s="39">
        <v>83.426428209999997</v>
      </c>
      <c r="AK60" s="39">
        <v>91.668817189999999</v>
      </c>
      <c r="AL60" s="39">
        <v>100.0336416</v>
      </c>
      <c r="AM60" s="39">
        <v>108.4161434</v>
      </c>
      <c r="AN60">
        <v>116.98777870000001</v>
      </c>
      <c r="AO60">
        <v>125.4159281</v>
      </c>
      <c r="AP60">
        <v>133.57570039999999</v>
      </c>
      <c r="AQ60">
        <v>141.45265739999999</v>
      </c>
      <c r="AR60">
        <v>148.9835803</v>
      </c>
      <c r="AS60">
        <v>156.14130370000001</v>
      </c>
      <c r="AT60">
        <v>162.9932618</v>
      </c>
      <c r="AU60">
        <v>169.5359358</v>
      </c>
      <c r="AV60">
        <v>175.77800629999999</v>
      </c>
      <c r="AW60">
        <v>181.87702100000001</v>
      </c>
    </row>
    <row r="61" spans="2:99" x14ac:dyDescent="0.25">
      <c r="B61" t="s">
        <v>161</v>
      </c>
      <c r="C61">
        <v>3.2122446463563603E-2</v>
      </c>
      <c r="D61">
        <v>3.2638182731835802E-2</v>
      </c>
      <c r="E61">
        <v>4.9752292400000002E-2</v>
      </c>
      <c r="F61" s="39">
        <v>8.6608582099999998E-2</v>
      </c>
      <c r="G61" s="39">
        <v>0.1190074577</v>
      </c>
      <c r="H61">
        <v>0.1743680464</v>
      </c>
      <c r="I61">
        <v>0.22604109929999999</v>
      </c>
      <c r="J61">
        <v>0.28991829590000001</v>
      </c>
      <c r="K61" s="39">
        <v>0.3292877219</v>
      </c>
      <c r="L61" s="39">
        <v>0.40234410079999999</v>
      </c>
      <c r="M61" s="39">
        <v>0.51516821749999997</v>
      </c>
      <c r="N61" s="39">
        <v>0.71810892390000003</v>
      </c>
      <c r="O61" s="39">
        <v>0.90241537510000003</v>
      </c>
      <c r="P61" s="39">
        <v>1.0966053650000001</v>
      </c>
      <c r="Q61" s="39">
        <v>1.3291486029999999</v>
      </c>
      <c r="R61" s="39">
        <v>1.59528577</v>
      </c>
      <c r="S61" s="39">
        <v>3.127454212</v>
      </c>
      <c r="T61" s="39">
        <v>5.5226763859999997</v>
      </c>
      <c r="U61" s="39">
        <v>9.3059146720000001</v>
      </c>
      <c r="V61" s="39">
        <v>10.56552235</v>
      </c>
      <c r="W61" s="39">
        <v>11.854280660000001</v>
      </c>
      <c r="X61" s="39">
        <v>13.30634322</v>
      </c>
      <c r="Y61" s="39">
        <v>15.37028377</v>
      </c>
      <c r="Z61" s="39">
        <v>17.689721280000001</v>
      </c>
      <c r="AA61" s="39">
        <v>20.1985803</v>
      </c>
      <c r="AB61" s="39">
        <v>22.847796089999999</v>
      </c>
      <c r="AC61" s="39">
        <v>25.62594507</v>
      </c>
      <c r="AD61" s="39">
        <v>28.456697590000001</v>
      </c>
      <c r="AE61" s="39">
        <v>31.343162020000001</v>
      </c>
      <c r="AF61" s="39">
        <v>34.251652989999997</v>
      </c>
      <c r="AG61" s="39">
        <v>37.141800519999997</v>
      </c>
      <c r="AH61" s="39">
        <v>39.974496909999999</v>
      </c>
      <c r="AI61" s="39">
        <v>42.649322300000001</v>
      </c>
      <c r="AJ61" s="39">
        <v>45.161302310000004</v>
      </c>
      <c r="AK61" s="39">
        <v>47.449257070000002</v>
      </c>
      <c r="AL61" s="39">
        <v>49.467281659999998</v>
      </c>
      <c r="AM61" s="39">
        <v>51.16281317</v>
      </c>
      <c r="AN61">
        <v>52.614742069999998</v>
      </c>
      <c r="AO61">
        <v>53.671459609999999</v>
      </c>
      <c r="AP61">
        <v>54.289710620000001</v>
      </c>
      <c r="AQ61">
        <v>54.475748170000003</v>
      </c>
      <c r="AR61">
        <v>54.219530030000001</v>
      </c>
      <c r="AS61">
        <v>53.525974230000003</v>
      </c>
      <c r="AT61">
        <v>52.433186659999997</v>
      </c>
      <c r="AU61" s="39">
        <v>50.953065180000003</v>
      </c>
      <c r="AV61">
        <v>49.100612929999997</v>
      </c>
      <c r="AW61">
        <v>46.923656819999998</v>
      </c>
    </row>
    <row r="62" spans="2:99" x14ac:dyDescent="0.25">
      <c r="B62" t="s">
        <v>162</v>
      </c>
      <c r="C62">
        <v>0.75461419315223899</v>
      </c>
      <c r="D62">
        <v>0.76672976811017601</v>
      </c>
      <c r="E62">
        <v>1.1687710650000001</v>
      </c>
      <c r="F62" s="39">
        <v>2.0087700179999999</v>
      </c>
      <c r="G62" s="39">
        <v>2.7266955249999998</v>
      </c>
      <c r="H62">
        <v>3.9565886259999998</v>
      </c>
      <c r="I62">
        <v>5.0925530869999998</v>
      </c>
      <c r="J62">
        <v>6.4837173630000002</v>
      </c>
      <c r="K62" s="39">
        <v>7.3274461039999998</v>
      </c>
      <c r="L62" s="39">
        <v>8.9045613340000003</v>
      </c>
      <c r="M62" s="39">
        <v>11.31661371</v>
      </c>
      <c r="N62" s="39">
        <v>15.696134259999999</v>
      </c>
      <c r="O62" s="39">
        <v>19.635280810000001</v>
      </c>
      <c r="P62" s="39">
        <v>23.761623010000001</v>
      </c>
      <c r="Q62" s="39">
        <v>28.693083470000001</v>
      </c>
      <c r="R62" s="39">
        <v>34.33232546</v>
      </c>
      <c r="S62" s="39">
        <v>67.156313470000001</v>
      </c>
      <c r="T62" s="39">
        <v>118.41360570000001</v>
      </c>
      <c r="U62" s="39">
        <v>199.4310614</v>
      </c>
      <c r="V62" s="39">
        <v>226.58011479999999</v>
      </c>
      <c r="W62" s="39">
        <v>254.73818159999999</v>
      </c>
      <c r="X62" s="39">
        <v>286.95762300000001</v>
      </c>
      <c r="Y62" s="39">
        <v>333.1383452</v>
      </c>
      <c r="Z62" s="39">
        <v>385.88507290000001</v>
      </c>
      <c r="AA62" s="39">
        <v>444.03355920000001</v>
      </c>
      <c r="AB62" s="39">
        <v>506.78113139999999</v>
      </c>
      <c r="AC62" s="39">
        <v>574.15611330000002</v>
      </c>
      <c r="AD62" s="39">
        <v>644.74207590000003</v>
      </c>
      <c r="AE62" s="39">
        <v>718.91477159999999</v>
      </c>
      <c r="AF62" s="39">
        <v>796.246081</v>
      </c>
      <c r="AG62" s="39">
        <v>876.15951540000003</v>
      </c>
      <c r="AH62" s="39">
        <v>958.11382460000004</v>
      </c>
      <c r="AI62" s="39">
        <v>1040.053275</v>
      </c>
      <c r="AJ62" s="39">
        <v>1122.144335</v>
      </c>
      <c r="AK62" s="39">
        <v>1203.1996650000001</v>
      </c>
      <c r="AL62" s="39">
        <v>1282.3135130000001</v>
      </c>
      <c r="AM62" s="39">
        <v>1358.3265260000001</v>
      </c>
      <c r="AN62">
        <v>1433.55279</v>
      </c>
      <c r="AO62">
        <v>1504.0794739999999</v>
      </c>
      <c r="AP62">
        <v>1568.7147520000001</v>
      </c>
      <c r="AQ62">
        <v>1627.609242</v>
      </c>
      <c r="AR62">
        <v>1680.3707059999999</v>
      </c>
      <c r="AS62">
        <v>1727.0229879999999</v>
      </c>
      <c r="AT62">
        <v>1768.634176</v>
      </c>
      <c r="AU62">
        <v>1805.4579060000001</v>
      </c>
      <c r="AV62">
        <v>1837.8623279999999</v>
      </c>
      <c r="AW62">
        <v>1867.6864840000001</v>
      </c>
    </row>
    <row r="63" spans="2:99" x14ac:dyDescent="0.25">
      <c r="B63" t="s">
        <v>163</v>
      </c>
      <c r="C63">
        <v>0.29742225840361802</v>
      </c>
      <c r="D63">
        <v>0.302197468966243</v>
      </c>
      <c r="E63">
        <v>0.46065729059999999</v>
      </c>
      <c r="F63" s="39">
        <v>0.78775974569999996</v>
      </c>
      <c r="G63" s="39">
        <v>1.0636840620000001</v>
      </c>
      <c r="H63">
        <v>1.5364235100000001</v>
      </c>
      <c r="I63">
        <v>1.9703277269999999</v>
      </c>
      <c r="J63">
        <v>2.4983767229999998</v>
      </c>
      <c r="K63" s="39">
        <v>2.8150831759999999</v>
      </c>
      <c r="L63" s="39">
        <v>3.409057529</v>
      </c>
      <c r="M63" s="39">
        <v>4.3093852500000001</v>
      </c>
      <c r="N63" s="39">
        <v>5.9529709710000001</v>
      </c>
      <c r="O63" s="39">
        <v>7.415952549</v>
      </c>
      <c r="P63" s="39">
        <v>8.9348570299999999</v>
      </c>
      <c r="Q63" s="39">
        <v>10.737936700000001</v>
      </c>
      <c r="R63" s="39">
        <v>12.784535719999999</v>
      </c>
      <c r="S63" s="39">
        <v>24.88417346</v>
      </c>
      <c r="T63" s="39">
        <v>43.642960530000003</v>
      </c>
      <c r="U63" s="39">
        <v>73.085129440000003</v>
      </c>
      <c r="V63" s="39">
        <v>82.539460070000004</v>
      </c>
      <c r="W63" s="39">
        <v>92.224054330000001</v>
      </c>
      <c r="X63" s="39">
        <v>103.23174040000001</v>
      </c>
      <c r="Y63" s="39">
        <v>119.0931784</v>
      </c>
      <c r="Z63" s="39">
        <v>137.10384930000001</v>
      </c>
      <c r="AA63" s="39">
        <v>156.82828749999999</v>
      </c>
      <c r="AB63" s="39">
        <v>177.96761029999999</v>
      </c>
      <c r="AC63" s="39">
        <v>200.51939630000001</v>
      </c>
      <c r="AD63" s="39">
        <v>223.97790649999999</v>
      </c>
      <c r="AE63" s="39">
        <v>248.4646788</v>
      </c>
      <c r="AF63" s="39">
        <v>273.82112569999998</v>
      </c>
      <c r="AG63" s="39">
        <v>299.84049570000002</v>
      </c>
      <c r="AH63" s="39">
        <v>326.33096769999997</v>
      </c>
      <c r="AI63" s="39">
        <v>352.59223889999998</v>
      </c>
      <c r="AJ63" s="39">
        <v>378.68846359999998</v>
      </c>
      <c r="AK63" s="39">
        <v>404.22423420000001</v>
      </c>
      <c r="AL63" s="39">
        <v>428.9075436</v>
      </c>
      <c r="AM63" s="39">
        <v>452.36686090000001</v>
      </c>
      <c r="AN63">
        <v>475.38823550000001</v>
      </c>
      <c r="AO63">
        <v>496.68947159999999</v>
      </c>
      <c r="AP63">
        <v>515.90177440000002</v>
      </c>
      <c r="AQ63">
        <v>533.10054119999995</v>
      </c>
      <c r="AR63">
        <v>548.18424479999999</v>
      </c>
      <c r="AS63">
        <v>561.1873147</v>
      </c>
      <c r="AT63">
        <v>572.48292909999998</v>
      </c>
      <c r="AU63">
        <v>582.17717070000003</v>
      </c>
      <c r="AV63">
        <v>590.41149399999995</v>
      </c>
      <c r="AW63">
        <v>597.79377460000001</v>
      </c>
    </row>
    <row r="64" spans="2:99" x14ac:dyDescent="0.25">
      <c r="B64" t="s">
        <v>164</v>
      </c>
      <c r="C64">
        <v>4.0548006191711396E-3</v>
      </c>
      <c r="D64">
        <v>4.1199017546743504E-3</v>
      </c>
      <c r="E64">
        <v>6.2802073999999996E-3</v>
      </c>
      <c r="F64" s="39">
        <v>6.3583411700000002E-3</v>
      </c>
      <c r="G64" s="39">
        <v>2.4689828599999998E-3</v>
      </c>
      <c r="H64">
        <v>0</v>
      </c>
      <c r="I64" s="39">
        <v>0</v>
      </c>
      <c r="J64" s="39">
        <v>0</v>
      </c>
      <c r="K64" s="39">
        <v>0</v>
      </c>
      <c r="L64" s="39">
        <v>0</v>
      </c>
      <c r="M64" s="39">
        <v>0</v>
      </c>
      <c r="N64" s="39">
        <v>0</v>
      </c>
      <c r="O64" s="39">
        <v>0</v>
      </c>
      <c r="P64" s="39">
        <v>0</v>
      </c>
      <c r="Q64" s="39">
        <v>0</v>
      </c>
      <c r="R64" s="39">
        <v>0</v>
      </c>
      <c r="S64" s="39">
        <v>0</v>
      </c>
      <c r="T64" s="39">
        <v>0</v>
      </c>
      <c r="U64" s="39">
        <v>0</v>
      </c>
      <c r="V64" s="39">
        <v>0</v>
      </c>
      <c r="W64" s="39">
        <v>0</v>
      </c>
      <c r="X64" s="39">
        <v>0</v>
      </c>
      <c r="Y64" s="39">
        <v>0</v>
      </c>
      <c r="Z64" s="39">
        <v>0</v>
      </c>
      <c r="AA64" s="39">
        <v>0</v>
      </c>
      <c r="AB64" s="39">
        <v>0</v>
      </c>
      <c r="AC64" s="39">
        <v>0</v>
      </c>
      <c r="AD64" s="39">
        <v>0</v>
      </c>
      <c r="AE64" s="39">
        <v>0</v>
      </c>
      <c r="AF64" s="39">
        <v>0</v>
      </c>
      <c r="AG64" s="39">
        <v>0</v>
      </c>
      <c r="AH64" s="39">
        <v>0</v>
      </c>
      <c r="AI64" s="39">
        <v>0</v>
      </c>
      <c r="AJ64" s="39">
        <v>0</v>
      </c>
      <c r="AK64" s="39">
        <v>0</v>
      </c>
      <c r="AL64" s="39">
        <v>0</v>
      </c>
      <c r="AM64" s="39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 s="39">
        <v>0</v>
      </c>
      <c r="BV64" s="39"/>
    </row>
    <row r="65" spans="2:49" x14ac:dyDescent="0.25">
      <c r="B65" t="s">
        <v>165</v>
      </c>
      <c r="C65">
        <v>4.9816121892674002E-2</v>
      </c>
      <c r="D65">
        <v>5.0615935843142099E-2</v>
      </c>
      <c r="E65">
        <v>7.7156833699999997E-2</v>
      </c>
      <c r="F65" s="39">
        <v>0.1297488527</v>
      </c>
      <c r="G65" s="39">
        <v>0.1722516965</v>
      </c>
      <c r="H65">
        <v>0.24530034649999999</v>
      </c>
      <c r="I65">
        <v>0.31113632940000002</v>
      </c>
      <c r="J65">
        <v>0.3898579311</v>
      </c>
      <c r="K65" s="39">
        <v>0.43557710199999999</v>
      </c>
      <c r="L65" s="39">
        <v>0.52241936580000004</v>
      </c>
      <c r="M65" s="39">
        <v>0.65106514169999996</v>
      </c>
      <c r="N65" s="39">
        <v>0.89014863460000004</v>
      </c>
      <c r="O65" s="39">
        <v>1.09762253</v>
      </c>
      <c r="P65" s="39">
        <v>1.3087626619999999</v>
      </c>
      <c r="Q65" s="39">
        <v>1.55614951</v>
      </c>
      <c r="R65" s="39">
        <v>1.8331899679999999</v>
      </c>
      <c r="S65" s="39">
        <v>3.5328157390000001</v>
      </c>
      <c r="T65" s="39">
        <v>6.1334612460000004</v>
      </c>
      <c r="U65" s="39">
        <v>10.16814724</v>
      </c>
      <c r="V65" s="39">
        <v>11.3719055</v>
      </c>
      <c r="W65" s="39">
        <v>12.589176610000001</v>
      </c>
      <c r="X65" s="39">
        <v>13.97150828</v>
      </c>
      <c r="Y65" s="39">
        <v>15.996019909999999</v>
      </c>
      <c r="Z65" s="39">
        <v>18.294305940000001</v>
      </c>
      <c r="AA65" s="39">
        <v>20.809908230000001</v>
      </c>
      <c r="AB65" s="39">
        <v>23.505625760000001</v>
      </c>
      <c r="AC65" s="39">
        <v>26.38384907</v>
      </c>
      <c r="AD65" s="39">
        <v>29.380781349999999</v>
      </c>
      <c r="AE65" s="39">
        <v>32.515277400000002</v>
      </c>
      <c r="AF65" s="39">
        <v>35.769436650000003</v>
      </c>
      <c r="AG65" s="39">
        <v>39.119295219999998</v>
      </c>
      <c r="AH65" s="39">
        <v>42.542997100000001</v>
      </c>
      <c r="AI65" s="39">
        <v>45.952523589999998</v>
      </c>
      <c r="AJ65" s="39">
        <v>49.359385899999999</v>
      </c>
      <c r="AK65" s="39">
        <v>52.714914819999997</v>
      </c>
      <c r="AL65" s="39">
        <v>55.983550360000002</v>
      </c>
      <c r="AM65" s="39">
        <v>59.11882756</v>
      </c>
      <c r="AN65">
        <v>62.225149350000002</v>
      </c>
      <c r="AO65">
        <v>65.135960740000002</v>
      </c>
      <c r="AP65">
        <v>67.803228989999994</v>
      </c>
      <c r="AQ65">
        <v>70.236650859999997</v>
      </c>
      <c r="AR65">
        <v>72.422076270000005</v>
      </c>
      <c r="AS65">
        <v>74.362830259999996</v>
      </c>
      <c r="AT65">
        <v>76.106741869999894</v>
      </c>
      <c r="AU65">
        <v>77.666078569999996</v>
      </c>
      <c r="AV65">
        <v>79.057611969999996</v>
      </c>
      <c r="AW65">
        <v>80.361062919999995</v>
      </c>
    </row>
    <row r="66" spans="2:49" x14ac:dyDescent="0.25">
      <c r="B66" t="s">
        <v>166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167</v>
      </c>
      <c r="C67">
        <v>5.2121797950038999</v>
      </c>
      <c r="D67">
        <v>5.29586302754001</v>
      </c>
      <c r="E67">
        <v>5.3808898210000002</v>
      </c>
      <c r="F67">
        <v>5.4164240069999998</v>
      </c>
      <c r="G67">
        <v>4.6477952509999998</v>
      </c>
      <c r="H67">
        <v>3.9084492989999999</v>
      </c>
      <c r="I67">
        <v>4.1822978400000004</v>
      </c>
      <c r="J67">
        <v>4.0741804159999999</v>
      </c>
      <c r="K67">
        <v>3.8837847110000001</v>
      </c>
      <c r="L67">
        <v>4.1168584089999998</v>
      </c>
      <c r="M67">
        <v>4.2892132319999998</v>
      </c>
      <c r="N67">
        <v>4.3030477779999998</v>
      </c>
      <c r="O67">
        <v>3.6405772519999999</v>
      </c>
      <c r="P67">
        <v>2.9801113539999999</v>
      </c>
      <c r="Q67">
        <v>2.5681387149999999</v>
      </c>
      <c r="R67">
        <v>2.373409176</v>
      </c>
      <c r="S67">
        <v>2.220788427</v>
      </c>
      <c r="T67">
        <v>2.1574961309999998</v>
      </c>
      <c r="U67">
        <v>2.1566909569999999</v>
      </c>
      <c r="V67">
        <v>2.1877723819999999</v>
      </c>
      <c r="W67">
        <v>2.220109077</v>
      </c>
      <c r="X67">
        <v>2.254025747</v>
      </c>
      <c r="Y67">
        <v>2.289413707</v>
      </c>
      <c r="Z67">
        <v>2.33039957</v>
      </c>
      <c r="AA67">
        <v>2.3759553019999999</v>
      </c>
      <c r="AB67">
        <v>2.4259335879999999</v>
      </c>
      <c r="AC67">
        <v>2.4797519170000002</v>
      </c>
      <c r="AD67">
        <v>2.5346001139999998</v>
      </c>
      <c r="AE67">
        <v>2.5889202679999999</v>
      </c>
      <c r="AF67">
        <v>2.6428745380000001</v>
      </c>
      <c r="AG67">
        <v>2.6965969460000001</v>
      </c>
      <c r="AH67">
        <v>2.7510089579999999</v>
      </c>
      <c r="AI67">
        <v>2.8039237080000001</v>
      </c>
      <c r="AJ67">
        <v>2.8569321790000002</v>
      </c>
      <c r="AK67">
        <v>2.9114585700000002</v>
      </c>
      <c r="AL67">
        <v>2.9668741559999998</v>
      </c>
      <c r="AM67">
        <v>3.023039979</v>
      </c>
      <c r="AN67">
        <v>3.0795341029999999</v>
      </c>
      <c r="AO67">
        <v>3.1359405420000002</v>
      </c>
      <c r="AP67">
        <v>3.1924245760000001</v>
      </c>
      <c r="AQ67">
        <v>3.2498336879999998</v>
      </c>
      <c r="AR67">
        <v>3.306968581</v>
      </c>
      <c r="AS67">
        <v>3.3671986120000001</v>
      </c>
      <c r="AT67">
        <v>3.4299809510000001</v>
      </c>
      <c r="AU67">
        <v>3.494477415</v>
      </c>
      <c r="AV67">
        <v>3.5607096490000001</v>
      </c>
      <c r="AW67">
        <v>3.6318246319999998</v>
      </c>
    </row>
    <row r="68" spans="2:49" x14ac:dyDescent="0.25">
      <c r="B68" t="s">
        <v>168</v>
      </c>
      <c r="C68">
        <v>0.35839918454870201</v>
      </c>
      <c r="D68">
        <v>0.36415339938413299</v>
      </c>
      <c r="E68">
        <v>0.37</v>
      </c>
      <c r="F68">
        <v>0.36106830909999998</v>
      </c>
      <c r="G68">
        <v>0.35159272850000001</v>
      </c>
      <c r="H68">
        <v>0.34199237700000001</v>
      </c>
      <c r="I68">
        <v>0.33407427169999998</v>
      </c>
      <c r="J68">
        <v>0.32619626839999999</v>
      </c>
      <c r="K68">
        <v>0.317468792</v>
      </c>
      <c r="L68">
        <v>0.30795475249999998</v>
      </c>
      <c r="M68">
        <v>0.29876963340000001</v>
      </c>
      <c r="N68">
        <v>0.29081887270000001</v>
      </c>
      <c r="O68">
        <v>0.2849896563</v>
      </c>
      <c r="P68">
        <v>0.28033719610000002</v>
      </c>
      <c r="Q68">
        <v>0.2752367953</v>
      </c>
      <c r="R68">
        <v>0.2680865711</v>
      </c>
      <c r="S68">
        <v>0.26094313460000002</v>
      </c>
      <c r="T68">
        <v>0.25415946449999999</v>
      </c>
      <c r="U68">
        <v>0.2474778466</v>
      </c>
      <c r="V68">
        <v>0.2397396695</v>
      </c>
      <c r="W68">
        <v>0.23172557930000001</v>
      </c>
      <c r="X68">
        <v>0.22316579889999999</v>
      </c>
      <c r="Y68">
        <v>0.21472502609999999</v>
      </c>
      <c r="Z68">
        <v>0.20702305930000001</v>
      </c>
      <c r="AA68">
        <v>0.2002567656</v>
      </c>
      <c r="AB68">
        <v>0.1943544039</v>
      </c>
      <c r="AC68">
        <v>0.1891715655</v>
      </c>
      <c r="AD68">
        <v>0.1845683558</v>
      </c>
      <c r="AE68">
        <v>0.18042077419999999</v>
      </c>
      <c r="AF68">
        <v>0.17663227400000001</v>
      </c>
      <c r="AG68">
        <v>0.1731320821</v>
      </c>
      <c r="AH68">
        <v>0.16987299010000001</v>
      </c>
      <c r="AI68">
        <v>0.16680462169999999</v>
      </c>
      <c r="AJ68">
        <v>0.16387257120000001</v>
      </c>
      <c r="AK68" s="39">
        <v>0.16104561649999999</v>
      </c>
      <c r="AL68" s="39">
        <v>0.15830226850000001</v>
      </c>
      <c r="AM68" s="39">
        <v>0.1556265882</v>
      </c>
      <c r="AN68" s="39">
        <v>0.15300724830000001</v>
      </c>
      <c r="AO68" s="39">
        <v>0.15042319740000001</v>
      </c>
      <c r="AP68" s="39">
        <v>0.1478648504</v>
      </c>
      <c r="AQ68" s="39">
        <v>0.14533250589999999</v>
      </c>
      <c r="AR68" s="39">
        <v>0.14282424299999999</v>
      </c>
      <c r="AS68" s="39">
        <v>0.14033710969999999</v>
      </c>
      <c r="AT68" s="39">
        <v>0.13786138070000001</v>
      </c>
      <c r="AU68" s="39">
        <v>0.1353899076</v>
      </c>
      <c r="AV68">
        <v>0.13292011470000001</v>
      </c>
      <c r="AW68">
        <v>0.13048651310000001</v>
      </c>
    </row>
    <row r="69" spans="2:49" x14ac:dyDescent="0.25">
      <c r="B69" t="s">
        <v>169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170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171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</row>
    <row r="72" spans="2:49" x14ac:dyDescent="0.25">
      <c r="B72" t="s">
        <v>172</v>
      </c>
      <c r="C72">
        <v>2.1503951072922098</v>
      </c>
      <c r="D72">
        <v>2.1849203963048001</v>
      </c>
      <c r="E72">
        <v>2.2200000000000002</v>
      </c>
      <c r="F72">
        <v>2.2757916310000001</v>
      </c>
      <c r="G72">
        <v>2.1975103979999999</v>
      </c>
      <c r="H72">
        <v>2.2363740089999999</v>
      </c>
      <c r="I72">
        <v>2.3300442690000001</v>
      </c>
      <c r="J72">
        <v>2.2497393520000002</v>
      </c>
      <c r="K72">
        <v>2.1986241679999998</v>
      </c>
      <c r="L72">
        <v>2.0972646020000001</v>
      </c>
      <c r="M72">
        <v>2.1948168469999998</v>
      </c>
      <c r="N72">
        <v>2.2482286029999998</v>
      </c>
      <c r="O72">
        <v>2.366539028</v>
      </c>
      <c r="P72">
        <v>2.424416275</v>
      </c>
      <c r="Q72">
        <v>2.416165436</v>
      </c>
      <c r="R72">
        <v>2.449889159</v>
      </c>
      <c r="S72">
        <v>2.5457516459999998</v>
      </c>
      <c r="T72">
        <v>2.618172328</v>
      </c>
      <c r="U72">
        <v>2.650069454</v>
      </c>
      <c r="V72">
        <v>2.657330961</v>
      </c>
      <c r="W72">
        <v>2.6316317310000001</v>
      </c>
      <c r="X72">
        <v>2.58368778</v>
      </c>
      <c r="Y72">
        <v>2.5646953629999998</v>
      </c>
      <c r="Z72">
        <v>2.5745607339999999</v>
      </c>
      <c r="AA72">
        <v>2.6049760320000002</v>
      </c>
      <c r="AB72">
        <v>2.6491578520000001</v>
      </c>
      <c r="AC72">
        <v>2.7020305470000001</v>
      </c>
      <c r="AD72">
        <v>2.7590188470000001</v>
      </c>
      <c r="AE72">
        <v>2.8173480369999999</v>
      </c>
      <c r="AF72">
        <v>2.8759567119999998</v>
      </c>
      <c r="AG72">
        <v>2.9343313100000001</v>
      </c>
      <c r="AH72">
        <v>2.992639644</v>
      </c>
      <c r="AI72">
        <v>3.0479182740000001</v>
      </c>
      <c r="AJ72">
        <v>3.1010527369999998</v>
      </c>
      <c r="AK72">
        <v>3.1529249799999999</v>
      </c>
      <c r="AL72">
        <v>3.2038296559999999</v>
      </c>
      <c r="AM72">
        <v>3.2541391669999999</v>
      </c>
      <c r="AN72">
        <v>3.3027880249999999</v>
      </c>
      <c r="AO72">
        <v>3.3504372619999998</v>
      </c>
      <c r="AP72">
        <v>3.3975548760000001</v>
      </c>
      <c r="AQ72">
        <v>3.4448090549999999</v>
      </c>
      <c r="AR72">
        <v>3.4920745480000002</v>
      </c>
      <c r="AS72">
        <v>3.5387230380000001</v>
      </c>
      <c r="AT72">
        <v>3.5852581799999999</v>
      </c>
      <c r="AU72">
        <v>3.6320373030000002</v>
      </c>
      <c r="AV72">
        <v>3.6795692330000001</v>
      </c>
      <c r="AW72">
        <v>3.7294995320000002</v>
      </c>
    </row>
    <row r="73" spans="2:49" x14ac:dyDescent="0.25">
      <c r="B73" t="s">
        <v>173</v>
      </c>
      <c r="C73">
        <v>17.283948650263198</v>
      </c>
      <c r="D73">
        <v>17.561448036494799</v>
      </c>
      <c r="E73">
        <v>17.843402770000001</v>
      </c>
      <c r="F73">
        <v>18.051476170000001</v>
      </c>
      <c r="G73">
        <v>17.04455145</v>
      </c>
      <c r="H73">
        <v>15.74533591</v>
      </c>
      <c r="I73">
        <v>16.121300300000001</v>
      </c>
      <c r="J73">
        <v>16.391880749999999</v>
      </c>
      <c r="K73">
        <v>15.106512739999999</v>
      </c>
      <c r="L73">
        <v>14.66376034</v>
      </c>
      <c r="M73">
        <v>14.83949413</v>
      </c>
      <c r="N73">
        <v>15.40443484</v>
      </c>
      <c r="O73">
        <v>15.33913158</v>
      </c>
      <c r="P73">
        <v>14.49809662</v>
      </c>
      <c r="Q73">
        <v>13.430486719999999</v>
      </c>
      <c r="R73">
        <v>12.78753539</v>
      </c>
      <c r="S73">
        <v>12.675619449999999</v>
      </c>
      <c r="T73">
        <v>12.57006926</v>
      </c>
      <c r="U73">
        <v>12.59385073</v>
      </c>
      <c r="V73">
        <v>12.73865619</v>
      </c>
      <c r="W73">
        <v>12.739850069999999</v>
      </c>
      <c r="X73">
        <v>12.69526844</v>
      </c>
      <c r="Y73">
        <v>12.681507249999999</v>
      </c>
      <c r="Z73">
        <v>12.79846684</v>
      </c>
      <c r="AA73">
        <v>12.99903915</v>
      </c>
      <c r="AB73">
        <v>13.255074860000001</v>
      </c>
      <c r="AC73">
        <v>13.54800069</v>
      </c>
      <c r="AD73">
        <v>13.858794530000001</v>
      </c>
      <c r="AE73">
        <v>14.16410436</v>
      </c>
      <c r="AF73">
        <v>14.463272</v>
      </c>
      <c r="AG73">
        <v>14.75689189</v>
      </c>
      <c r="AH73">
        <v>15.0561468</v>
      </c>
      <c r="AI73">
        <v>15.32822539</v>
      </c>
      <c r="AJ73">
        <v>15.588990900000001</v>
      </c>
      <c r="AK73">
        <v>15.85814635</v>
      </c>
      <c r="AL73">
        <v>16.12690285</v>
      </c>
      <c r="AM73">
        <v>16.394597340000001</v>
      </c>
      <c r="AN73">
        <v>16.6495256</v>
      </c>
      <c r="AO73">
        <v>16.888414749999999</v>
      </c>
      <c r="AP73">
        <v>17.119529440000001</v>
      </c>
      <c r="AQ73">
        <v>17.356099570000001</v>
      </c>
      <c r="AR73">
        <v>17.58219734</v>
      </c>
      <c r="AS73">
        <v>17.818425909999998</v>
      </c>
      <c r="AT73">
        <v>18.065985179999998</v>
      </c>
      <c r="AU73">
        <v>18.317558129999998</v>
      </c>
      <c r="AV73">
        <v>18.576354510000002</v>
      </c>
      <c r="AW73">
        <v>18.884144150000001</v>
      </c>
    </row>
    <row r="74" spans="2:49" x14ac:dyDescent="0.25">
      <c r="B74" t="s">
        <v>174</v>
      </c>
      <c r="C74">
        <v>9.6518912203120095</v>
      </c>
      <c r="D74">
        <v>9.8068554558467902</v>
      </c>
      <c r="E74">
        <v>9.9643076920000002</v>
      </c>
      <c r="F74">
        <v>9.5741650099999998</v>
      </c>
      <c r="G74">
        <v>8.9010217770000004</v>
      </c>
      <c r="H74">
        <v>9.1404454000000008</v>
      </c>
      <c r="I74">
        <v>8.4779943519999996</v>
      </c>
      <c r="J74">
        <v>7.8888886820000002</v>
      </c>
      <c r="K74">
        <v>7.4613382110000002</v>
      </c>
      <c r="L74">
        <v>7.2909004499999996</v>
      </c>
      <c r="M74">
        <v>7.1576718169999998</v>
      </c>
      <c r="N74">
        <v>7.2384739099999997</v>
      </c>
      <c r="O74">
        <v>7.2341959510000002</v>
      </c>
      <c r="P74">
        <v>6.9704743789999997</v>
      </c>
      <c r="Q74">
        <v>6.6491071489999998</v>
      </c>
      <c r="R74">
        <v>6.6498163339999996</v>
      </c>
      <c r="S74">
        <v>6.8810472349999996</v>
      </c>
      <c r="T74">
        <v>6.8123494960000004</v>
      </c>
      <c r="U74">
        <v>6.678044259</v>
      </c>
      <c r="V74">
        <v>6.4875252449999996</v>
      </c>
      <c r="W74">
        <v>6.2623582349999998</v>
      </c>
      <c r="X74">
        <v>6.0137271439999997</v>
      </c>
      <c r="Y74">
        <v>5.8322627039999997</v>
      </c>
      <c r="Z74">
        <v>5.7019092689999997</v>
      </c>
      <c r="AA74">
        <v>5.6086912460000002</v>
      </c>
      <c r="AB74">
        <v>5.5408346689999997</v>
      </c>
      <c r="AC74">
        <v>5.4876461460000003</v>
      </c>
      <c r="AD74">
        <v>5.4299630160000003</v>
      </c>
      <c r="AE74">
        <v>5.3712049469999998</v>
      </c>
      <c r="AF74">
        <v>5.3120304200000001</v>
      </c>
      <c r="AG74">
        <v>5.2527838229999997</v>
      </c>
      <c r="AH74">
        <v>5.1947354170000004</v>
      </c>
      <c r="AI74">
        <v>5.129582815</v>
      </c>
      <c r="AJ74">
        <v>5.0648234509999996</v>
      </c>
      <c r="AK74">
        <v>5.0013075450000004</v>
      </c>
      <c r="AL74">
        <v>4.9383712080000004</v>
      </c>
      <c r="AM74">
        <v>4.8757833870000002</v>
      </c>
      <c r="AN74">
        <v>4.8112892550000002</v>
      </c>
      <c r="AO74">
        <v>4.746641748</v>
      </c>
      <c r="AP74">
        <v>4.6820266090000002</v>
      </c>
      <c r="AQ74">
        <v>4.618241534</v>
      </c>
      <c r="AR74">
        <v>4.5547000420000003</v>
      </c>
      <c r="AS74">
        <v>4.4898107679999999</v>
      </c>
      <c r="AT74">
        <v>4.4258566239999997</v>
      </c>
      <c r="AU74">
        <v>4.3619820589999998</v>
      </c>
      <c r="AV74">
        <v>4.2983575399999996</v>
      </c>
      <c r="AW74">
        <v>4.2379833109999998</v>
      </c>
    </row>
    <row r="75" spans="2:49" x14ac:dyDescent="0.25">
      <c r="B75" t="s">
        <v>175</v>
      </c>
      <c r="C75">
        <v>4.6065844460580001</v>
      </c>
      <c r="D75">
        <v>4.68054464938142</v>
      </c>
      <c r="E75">
        <v>4.7556923080000004</v>
      </c>
      <c r="F75">
        <v>4.84259898</v>
      </c>
      <c r="G75">
        <v>4.6901234760000001</v>
      </c>
      <c r="H75">
        <v>4.5877455840000003</v>
      </c>
      <c r="I75">
        <v>4.565609341</v>
      </c>
      <c r="J75">
        <v>4.38160887</v>
      </c>
      <c r="K75">
        <v>4.1177305840000002</v>
      </c>
      <c r="L75">
        <v>3.9773922129999999</v>
      </c>
      <c r="M75">
        <v>3.9607290050000001</v>
      </c>
      <c r="N75">
        <v>4.1037026699999997</v>
      </c>
      <c r="O75">
        <v>4.136161821</v>
      </c>
      <c r="P75">
        <v>3.932835308</v>
      </c>
      <c r="Q75">
        <v>3.6089289080000002</v>
      </c>
      <c r="R75">
        <v>3.3578662860000001</v>
      </c>
      <c r="S75">
        <v>3.2045853019999999</v>
      </c>
      <c r="T75">
        <v>3.117742818</v>
      </c>
      <c r="U75">
        <v>3.0512866000000001</v>
      </c>
      <c r="V75">
        <v>3.0058882489999998</v>
      </c>
      <c r="W75">
        <v>2.5932267520000001</v>
      </c>
      <c r="X75">
        <v>2.1905590039999998</v>
      </c>
      <c r="Y75">
        <v>1.8721653869999999</v>
      </c>
      <c r="Z75">
        <v>1.632098984</v>
      </c>
      <c r="AA75">
        <v>1.447991942</v>
      </c>
      <c r="AB75">
        <v>1.3029021970000001</v>
      </c>
      <c r="AC75">
        <v>1.185389144</v>
      </c>
      <c r="AD75">
        <v>1.118920108</v>
      </c>
      <c r="AE75">
        <v>1.0754984000000001</v>
      </c>
      <c r="AF75">
        <v>1.0436063200000001</v>
      </c>
      <c r="AG75">
        <v>1.018196737</v>
      </c>
      <c r="AH75">
        <v>0.99707374240000002</v>
      </c>
      <c r="AI75">
        <v>0.9784892409</v>
      </c>
      <c r="AJ75">
        <v>0.96196408560000002</v>
      </c>
      <c r="AK75">
        <v>0.94720372509999995</v>
      </c>
      <c r="AL75">
        <v>0.93381618759999996</v>
      </c>
      <c r="AM75">
        <v>0.92157376820000003</v>
      </c>
      <c r="AN75">
        <v>0.90808373379999996</v>
      </c>
      <c r="AO75">
        <v>0.89415386860000001</v>
      </c>
      <c r="AP75">
        <v>0.88036312579999998</v>
      </c>
      <c r="AQ75">
        <v>0.86728635789999997</v>
      </c>
      <c r="AR75">
        <v>0.85512851779999999</v>
      </c>
      <c r="AS75">
        <v>0.84431347879999996</v>
      </c>
      <c r="AT75">
        <v>0.83506646139999996</v>
      </c>
      <c r="AU75">
        <v>0.82752144329999999</v>
      </c>
      <c r="AV75">
        <v>0.82180818040000003</v>
      </c>
      <c r="AW75">
        <v>0.81846840200000004</v>
      </c>
    </row>
    <row r="76" spans="2:49" x14ac:dyDescent="0.25">
      <c r="B76" t="s">
        <v>176</v>
      </c>
      <c r="C76">
        <v>27.122100452334202</v>
      </c>
      <c r="D76">
        <v>27.557554547988399</v>
      </c>
      <c r="E76">
        <v>28</v>
      </c>
      <c r="F76">
        <v>27.773224460000002</v>
      </c>
      <c r="G76">
        <v>27.492161769999999</v>
      </c>
      <c r="H76">
        <v>27.39773113</v>
      </c>
      <c r="I76">
        <v>27.265162100000001</v>
      </c>
      <c r="J76">
        <v>27.085600769999999</v>
      </c>
      <c r="K76">
        <v>26.670772329999998</v>
      </c>
      <c r="L76">
        <v>26.200169129999999</v>
      </c>
      <c r="M76">
        <v>25.763258459999999</v>
      </c>
      <c r="N76">
        <v>25.519026780000001</v>
      </c>
      <c r="O76">
        <v>25.27827607</v>
      </c>
      <c r="P76">
        <v>25.03803465</v>
      </c>
      <c r="Q76">
        <v>24.789879500000001</v>
      </c>
      <c r="R76">
        <v>24.540080620000001</v>
      </c>
      <c r="S76">
        <v>24.403256519999999</v>
      </c>
      <c r="T76">
        <v>24.229303640000001</v>
      </c>
      <c r="U76">
        <v>23.89781417</v>
      </c>
      <c r="V76">
        <v>23.53155456</v>
      </c>
      <c r="W76">
        <v>23.118624319999999</v>
      </c>
      <c r="X76">
        <v>22.668223520000002</v>
      </c>
      <c r="Y76">
        <v>22.23095154</v>
      </c>
      <c r="Z76">
        <v>21.805271470000001</v>
      </c>
      <c r="AA76">
        <v>21.38220037</v>
      </c>
      <c r="AB76">
        <v>20.95173771</v>
      </c>
      <c r="AC76">
        <v>20.50626072</v>
      </c>
      <c r="AD76">
        <v>20.037793149999999</v>
      </c>
      <c r="AE76">
        <v>19.542269699999999</v>
      </c>
      <c r="AF76">
        <v>19.017486730000002</v>
      </c>
      <c r="AG76">
        <v>18.46283004</v>
      </c>
      <c r="AH76">
        <v>17.879225300000002</v>
      </c>
      <c r="AI76">
        <v>17.26757679</v>
      </c>
      <c r="AJ76">
        <v>16.631164779999999</v>
      </c>
      <c r="AK76">
        <v>15.9738872</v>
      </c>
      <c r="AL76">
        <v>15.30020554</v>
      </c>
      <c r="AM76">
        <v>14.61487063</v>
      </c>
      <c r="AN76">
        <v>13.92378165</v>
      </c>
      <c r="AO76">
        <v>13.23154237</v>
      </c>
      <c r="AP76">
        <v>12.54261406</v>
      </c>
      <c r="AQ76">
        <v>11.86142882</v>
      </c>
      <c r="AR76">
        <v>11.192049559999999</v>
      </c>
      <c r="AS76">
        <v>10.53811469</v>
      </c>
      <c r="AT76">
        <v>9.9028976649999905</v>
      </c>
      <c r="AU76">
        <v>9.2890912439999997</v>
      </c>
      <c r="AV76">
        <v>8.6988192390000005</v>
      </c>
      <c r="AW76">
        <v>8.1337427099999999</v>
      </c>
    </row>
    <row r="77" spans="2:49" x14ac:dyDescent="0.25">
      <c r="B77" t="s">
        <v>177</v>
      </c>
      <c r="C77">
        <v>21.139912734115001</v>
      </c>
      <c r="D77">
        <v>21.4793208709597</v>
      </c>
      <c r="E77">
        <v>21.824178320000001</v>
      </c>
      <c r="F77">
        <v>22.09001112</v>
      </c>
      <c r="G77">
        <v>20.993221989999999</v>
      </c>
      <c r="H77">
        <v>19.019584569999999</v>
      </c>
      <c r="I77">
        <v>19.370106750000001</v>
      </c>
      <c r="J77">
        <v>19.12737388</v>
      </c>
      <c r="K77">
        <v>18.3446824</v>
      </c>
      <c r="L77">
        <v>17.86890202</v>
      </c>
      <c r="M77">
        <v>17.796650110000002</v>
      </c>
      <c r="N77">
        <v>17.411928249999999</v>
      </c>
      <c r="O77">
        <v>17.982118459999999</v>
      </c>
      <c r="P77">
        <v>18.349515960000002</v>
      </c>
      <c r="Q77">
        <v>18.477473610000001</v>
      </c>
      <c r="R77">
        <v>18.80492821</v>
      </c>
      <c r="S77">
        <v>19.397782889999998</v>
      </c>
      <c r="T77">
        <v>19.660564789999999</v>
      </c>
      <c r="U77">
        <v>19.762454389999998</v>
      </c>
      <c r="V77">
        <v>19.824466510000001</v>
      </c>
      <c r="W77">
        <v>19.739590419999999</v>
      </c>
      <c r="X77">
        <v>19.541863970000001</v>
      </c>
      <c r="Y77">
        <v>19.426485400000001</v>
      </c>
      <c r="Z77">
        <v>19.417949950000001</v>
      </c>
      <c r="AA77">
        <v>19.49514469</v>
      </c>
      <c r="AB77">
        <v>19.64045643</v>
      </c>
      <c r="AC77">
        <v>19.841669799999998</v>
      </c>
      <c r="AD77">
        <v>19.796196080000001</v>
      </c>
      <c r="AE77">
        <v>19.778995380000001</v>
      </c>
      <c r="AF77">
        <v>19.783951439999999</v>
      </c>
      <c r="AG77">
        <v>19.806104640000001</v>
      </c>
      <c r="AH77">
        <v>19.8444945</v>
      </c>
      <c r="AI77">
        <v>19.88242241</v>
      </c>
      <c r="AJ77">
        <v>19.925128959999999</v>
      </c>
      <c r="AK77">
        <v>19.975515309999999</v>
      </c>
      <c r="AL77">
        <v>20.03151385</v>
      </c>
      <c r="AM77">
        <v>20.092342160000001</v>
      </c>
      <c r="AN77">
        <v>20.237660120000001</v>
      </c>
      <c r="AO77">
        <v>20.385837590000001</v>
      </c>
      <c r="AP77">
        <v>20.535566880000001</v>
      </c>
      <c r="AQ77">
        <v>20.68842209</v>
      </c>
      <c r="AR77">
        <v>20.838951160000001</v>
      </c>
      <c r="AS77">
        <v>20.986321910000001</v>
      </c>
      <c r="AT77">
        <v>21.12929505</v>
      </c>
      <c r="AU77">
        <v>21.26779346</v>
      </c>
      <c r="AV77">
        <v>21.402796940000002</v>
      </c>
      <c r="AW77">
        <v>21.544904559999999</v>
      </c>
    </row>
    <row r="78" spans="2:49" x14ac:dyDescent="0.25">
      <c r="B78" t="s">
        <v>178</v>
      </c>
      <c r="C78">
        <v>0.28090746897060498</v>
      </c>
      <c r="D78">
        <v>0.28541752924702302</v>
      </c>
      <c r="E78">
        <v>0.28999999999999998</v>
      </c>
      <c r="F78">
        <v>0.29671050900000001</v>
      </c>
      <c r="G78">
        <v>0.29725354939999998</v>
      </c>
      <c r="H78">
        <v>0.28431330929999998</v>
      </c>
      <c r="I78">
        <v>0.29919810320000001</v>
      </c>
      <c r="J78">
        <v>0.30321377579999997</v>
      </c>
      <c r="K78">
        <v>0.31208723719999998</v>
      </c>
      <c r="L78">
        <v>0.29978236959999999</v>
      </c>
      <c r="M78">
        <v>0.30706646679999999</v>
      </c>
      <c r="N78">
        <v>0.29323959999999999</v>
      </c>
      <c r="O78">
        <v>0.28667524890000001</v>
      </c>
      <c r="P78">
        <v>0.29121030199999998</v>
      </c>
      <c r="Q78">
        <v>0.30350316659999999</v>
      </c>
      <c r="R78">
        <v>0.30526129359999998</v>
      </c>
      <c r="S78">
        <v>0.29166606810000001</v>
      </c>
      <c r="T78">
        <v>0.29056476390000002</v>
      </c>
      <c r="U78">
        <v>0.29460695980000001</v>
      </c>
      <c r="V78">
        <v>0.30173267500000001</v>
      </c>
      <c r="W78">
        <v>0.30934210210000002</v>
      </c>
      <c r="X78">
        <v>0.31682002009999999</v>
      </c>
      <c r="Y78">
        <v>0.32074675920000001</v>
      </c>
      <c r="Z78">
        <v>0.322882905</v>
      </c>
      <c r="AA78">
        <v>0.32419193899999998</v>
      </c>
      <c r="AB78">
        <v>0.3252954978</v>
      </c>
      <c r="AC78">
        <v>0.32661656859999999</v>
      </c>
      <c r="AD78">
        <v>0.32925279349999997</v>
      </c>
      <c r="AE78">
        <v>0.33305791340000002</v>
      </c>
      <c r="AF78">
        <v>0.33777893349999999</v>
      </c>
      <c r="AG78">
        <v>0.34319953250000002</v>
      </c>
      <c r="AH78">
        <v>0.34913025260000002</v>
      </c>
      <c r="AI78">
        <v>0.35558231039999999</v>
      </c>
      <c r="AJ78">
        <v>0.36229572100000001</v>
      </c>
      <c r="AK78">
        <v>0.3691015024</v>
      </c>
      <c r="AL78">
        <v>0.37593857889999999</v>
      </c>
      <c r="AM78">
        <v>0.3827990161</v>
      </c>
      <c r="AN78">
        <v>0.38974287870000002</v>
      </c>
      <c r="AO78">
        <v>0.39669916420000001</v>
      </c>
      <c r="AP78">
        <v>0.40363795489999998</v>
      </c>
      <c r="AQ78">
        <v>0.41053977219999999</v>
      </c>
      <c r="AR78">
        <v>0.41740689809999998</v>
      </c>
      <c r="AS78">
        <v>0.42435558220000003</v>
      </c>
      <c r="AT78">
        <v>0.43128840010000002</v>
      </c>
      <c r="AU78">
        <v>0.43822572310000002</v>
      </c>
      <c r="AV78">
        <v>0.44518028240000002</v>
      </c>
      <c r="AW78">
        <v>0.45213271440000002</v>
      </c>
    </row>
    <row r="79" spans="2:49" x14ac:dyDescent="0.25">
      <c r="B79" t="s">
        <v>179</v>
      </c>
      <c r="C79">
        <v>11.323476938849501</v>
      </c>
      <c r="D79">
        <v>11.5052790237851</v>
      </c>
      <c r="E79">
        <v>11.69</v>
      </c>
      <c r="F79">
        <v>11.77969205</v>
      </c>
      <c r="G79">
        <v>11.68075387</v>
      </c>
      <c r="H79">
        <v>10.22163621</v>
      </c>
      <c r="I79">
        <v>10.667487120000001</v>
      </c>
      <c r="J79">
        <v>11.07513939</v>
      </c>
      <c r="K79">
        <v>10.89339053</v>
      </c>
      <c r="L79">
        <v>10.68412268</v>
      </c>
      <c r="M79">
        <v>10.575693429999999</v>
      </c>
      <c r="N79">
        <v>10.285506440000001</v>
      </c>
      <c r="O79">
        <v>10.015052130000001</v>
      </c>
      <c r="P79">
        <v>9.8674319260000001</v>
      </c>
      <c r="Q79">
        <v>9.8388112949999904</v>
      </c>
      <c r="R79">
        <v>9.6417854330000008</v>
      </c>
      <c r="S79">
        <v>9.3353768840000004</v>
      </c>
      <c r="T79">
        <v>9.1639150730000001</v>
      </c>
      <c r="U79">
        <v>9.1768029940000009</v>
      </c>
      <c r="V79">
        <v>9.2969097109999996</v>
      </c>
      <c r="W79">
        <v>9.4381835990000003</v>
      </c>
      <c r="X79">
        <v>9.6015526050000002</v>
      </c>
      <c r="Y79">
        <v>9.7110627479999998</v>
      </c>
      <c r="Z79">
        <v>9.8126700190000005</v>
      </c>
      <c r="AA79">
        <v>9.9145228769999996</v>
      </c>
      <c r="AB79">
        <v>10.021414399999999</v>
      </c>
      <c r="AC79">
        <v>10.13725346</v>
      </c>
      <c r="AD79">
        <v>10.28144326</v>
      </c>
      <c r="AE79">
        <v>10.44905318</v>
      </c>
      <c r="AF79">
        <v>10.635632449999999</v>
      </c>
      <c r="AG79">
        <v>10.837547929999999</v>
      </c>
      <c r="AH79">
        <v>11.052741320000001</v>
      </c>
      <c r="AI79">
        <v>11.27372813</v>
      </c>
      <c r="AJ79">
        <v>11.50046115</v>
      </c>
      <c r="AK79">
        <v>11.73320616</v>
      </c>
      <c r="AL79">
        <v>11.96980585</v>
      </c>
      <c r="AM79">
        <v>12.209756499999999</v>
      </c>
      <c r="AN79">
        <v>12.44999479</v>
      </c>
      <c r="AO79">
        <v>12.689524349999999</v>
      </c>
      <c r="AP79">
        <v>12.92858215</v>
      </c>
      <c r="AQ79">
        <v>13.16850977</v>
      </c>
      <c r="AR79">
        <v>13.406928799999999</v>
      </c>
      <c r="AS79">
        <v>13.65054481</v>
      </c>
      <c r="AT79">
        <v>13.896982980000001</v>
      </c>
      <c r="AU79">
        <v>14.14585995</v>
      </c>
      <c r="AV79">
        <v>14.39744814</v>
      </c>
      <c r="AW79">
        <v>14.656497890000001</v>
      </c>
    </row>
    <row r="80" spans="2:49" x14ac:dyDescent="0.25">
      <c r="B80" t="s">
        <v>180</v>
      </c>
      <c r="C80">
        <v>12.401465507675301</v>
      </c>
      <c r="D80">
        <v>12.6005750477687</v>
      </c>
      <c r="E80">
        <v>12.802881360000001</v>
      </c>
      <c r="F80">
        <v>12.963729730000001</v>
      </c>
      <c r="G80">
        <v>13.366245380000001</v>
      </c>
      <c r="H80">
        <v>13.046318210000001</v>
      </c>
      <c r="I80">
        <v>13.356656640000001</v>
      </c>
      <c r="J80">
        <v>13.726396449999999</v>
      </c>
      <c r="K80">
        <v>14.034439989999999</v>
      </c>
      <c r="L80">
        <v>14.05932664</v>
      </c>
      <c r="M80">
        <v>14.01239541</v>
      </c>
      <c r="N80">
        <v>13.804724759999999</v>
      </c>
      <c r="O80">
        <v>13.63704424</v>
      </c>
      <c r="P80">
        <v>13.80243016</v>
      </c>
      <c r="Q80">
        <v>14.113608210000001</v>
      </c>
      <c r="R80">
        <v>14.06538995</v>
      </c>
      <c r="S80">
        <v>13.83974652</v>
      </c>
      <c r="T80">
        <v>13.79699849</v>
      </c>
      <c r="U80">
        <v>13.87369307</v>
      </c>
      <c r="V80">
        <v>13.942125239999999</v>
      </c>
      <c r="W80">
        <v>14.034227639999999</v>
      </c>
      <c r="X80">
        <v>14.12549426</v>
      </c>
      <c r="Y80">
        <v>14.11126702</v>
      </c>
      <c r="Z80">
        <v>14.082630119999999</v>
      </c>
      <c r="AA80">
        <v>14.0549652</v>
      </c>
      <c r="AB80">
        <v>14.03171642</v>
      </c>
      <c r="AC80">
        <v>14.01506472</v>
      </c>
      <c r="AD80">
        <v>14.024328540000001</v>
      </c>
      <c r="AE80">
        <v>14.04945498</v>
      </c>
      <c r="AF80">
        <v>14.08577895</v>
      </c>
      <c r="AG80">
        <v>14.13142023</v>
      </c>
      <c r="AH80">
        <v>14.18468094</v>
      </c>
      <c r="AI80">
        <v>14.242773209999999</v>
      </c>
      <c r="AJ80">
        <v>14.30238112</v>
      </c>
      <c r="AK80">
        <v>14.36231274</v>
      </c>
      <c r="AL80">
        <v>14.42231424</v>
      </c>
      <c r="AM80">
        <v>14.48129108</v>
      </c>
      <c r="AN80">
        <v>14.54037003</v>
      </c>
      <c r="AO80">
        <v>14.595985819999999</v>
      </c>
      <c r="AP80">
        <v>14.647854629999999</v>
      </c>
      <c r="AQ80">
        <v>14.696006779999999</v>
      </c>
      <c r="AR80">
        <v>14.74056708</v>
      </c>
      <c r="AS80">
        <v>14.781834310000001</v>
      </c>
      <c r="AT80">
        <v>14.81862005</v>
      </c>
      <c r="AU80">
        <v>14.850801000000001</v>
      </c>
      <c r="AV80">
        <v>14.877579669999999</v>
      </c>
      <c r="AW80">
        <v>14.90447144</v>
      </c>
    </row>
    <row r="81" spans="2:99" x14ac:dyDescent="0.25">
      <c r="B81" t="s">
        <v>181</v>
      </c>
      <c r="C81">
        <v>10.826676236859401</v>
      </c>
      <c r="D81">
        <v>11.000502025829901</v>
      </c>
      <c r="E81">
        <v>11.17711864</v>
      </c>
      <c r="F81">
        <v>11.650875940000001</v>
      </c>
      <c r="G81">
        <v>12.070343360000001</v>
      </c>
      <c r="H81">
        <v>11.456384099999999</v>
      </c>
      <c r="I81">
        <v>11.91880935</v>
      </c>
      <c r="J81">
        <v>12.31152627</v>
      </c>
      <c r="K81">
        <v>12.404113949999999</v>
      </c>
      <c r="L81">
        <v>12.334739539999999</v>
      </c>
      <c r="M81">
        <v>12.343406099999999</v>
      </c>
      <c r="N81">
        <v>12.382575490000001</v>
      </c>
      <c r="O81">
        <v>12.49951703</v>
      </c>
      <c r="P81">
        <v>12.55000587</v>
      </c>
      <c r="Q81">
        <v>12.500955080000001</v>
      </c>
      <c r="R81">
        <v>12.160987629999999</v>
      </c>
      <c r="S81">
        <v>11.64749812</v>
      </c>
      <c r="T81">
        <v>11.247709990000001</v>
      </c>
      <c r="U81">
        <v>10.936794219999999</v>
      </c>
      <c r="V81">
        <v>10.73568944</v>
      </c>
      <c r="W81">
        <v>10.838755580000001</v>
      </c>
      <c r="X81">
        <v>10.504526090000001</v>
      </c>
      <c r="Y81">
        <v>9.9138063830000007</v>
      </c>
      <c r="Z81">
        <v>9.2479491080000003</v>
      </c>
      <c r="AA81">
        <v>8.5930050530000006</v>
      </c>
      <c r="AB81">
        <v>7.9862037140000002</v>
      </c>
      <c r="AC81">
        <v>7.4390680309999997</v>
      </c>
      <c r="AD81">
        <v>7.0594977370000001</v>
      </c>
      <c r="AE81">
        <v>6.7780273729999996</v>
      </c>
      <c r="AF81">
        <v>6.5568198410000003</v>
      </c>
      <c r="AG81">
        <v>6.3754948069999999</v>
      </c>
      <c r="AH81">
        <v>6.2231155380000001</v>
      </c>
      <c r="AI81">
        <v>6.0890214619999998</v>
      </c>
      <c r="AJ81">
        <v>5.9695296899999999</v>
      </c>
      <c r="AK81">
        <v>5.8620543840000003</v>
      </c>
      <c r="AL81">
        <v>5.7639898660000002</v>
      </c>
      <c r="AM81">
        <v>5.6738252610000002</v>
      </c>
      <c r="AN81">
        <v>5.5757734880000003</v>
      </c>
      <c r="AO81">
        <v>5.4749152609999996</v>
      </c>
      <c r="AP81">
        <v>5.3749463720000001</v>
      </c>
      <c r="AQ81">
        <v>5.2791887629999996</v>
      </c>
      <c r="AR81">
        <v>5.1890747849999999</v>
      </c>
      <c r="AS81">
        <v>5.106745353</v>
      </c>
      <c r="AT81">
        <v>5.0332804490000003</v>
      </c>
      <c r="AU81">
        <v>4.969709151</v>
      </c>
      <c r="AV81">
        <v>4.9167521460000003</v>
      </c>
      <c r="AW81">
        <v>4.8767726720000004</v>
      </c>
    </row>
    <row r="82" spans="2:99" x14ac:dyDescent="0.25">
      <c r="B82" t="s">
        <v>182</v>
      </c>
      <c r="C82" s="39">
        <v>4.42659733299524E-4</v>
      </c>
      <c r="D82" s="39">
        <v>4.4976677849999601E-4</v>
      </c>
      <c r="E82" s="39">
        <v>4.5698792999999998E-4</v>
      </c>
      <c r="F82" s="39">
        <v>1.0015061200000001E-3</v>
      </c>
      <c r="G82" s="39">
        <v>1.7115045499999999E-3</v>
      </c>
      <c r="H82">
        <v>2.7231342199999999E-3</v>
      </c>
      <c r="I82">
        <v>3.98695595E-3</v>
      </c>
      <c r="J82" s="39">
        <v>5.5587454400000003E-3</v>
      </c>
      <c r="K82" s="39">
        <v>7.2557755600000003E-3</v>
      </c>
      <c r="L82" s="39">
        <v>9.2828888700000004E-3</v>
      </c>
      <c r="M82" s="39">
        <v>1.18617098E-2</v>
      </c>
      <c r="N82" s="39">
        <v>1.5525242999999999E-2</v>
      </c>
      <c r="O82" s="39">
        <v>2.00649021E-2</v>
      </c>
      <c r="P82" s="39">
        <v>2.5472291099999999E-2</v>
      </c>
      <c r="Q82" s="39">
        <v>3.1922369999999999E-2</v>
      </c>
      <c r="R82" s="39">
        <v>3.9549451800000003E-2</v>
      </c>
      <c r="S82" s="39">
        <v>5.6292559499999999E-2</v>
      </c>
      <c r="T82" s="39">
        <v>8.6943020900000001E-2</v>
      </c>
      <c r="U82" s="39">
        <v>0.13932502369999999</v>
      </c>
      <c r="V82" s="39">
        <v>0.1958620562</v>
      </c>
      <c r="W82" s="39">
        <v>0.2565848423</v>
      </c>
      <c r="X82" s="39">
        <v>0.32243859009999998</v>
      </c>
      <c r="Y82" s="39">
        <v>0.39726983539999999</v>
      </c>
      <c r="Z82" s="39">
        <v>0.4824338111</v>
      </c>
      <c r="AA82" s="39">
        <v>0.57884173350000001</v>
      </c>
      <c r="AB82" s="39">
        <v>0.68710117969999995</v>
      </c>
      <c r="AC82" s="39">
        <v>0.80778946829999998</v>
      </c>
      <c r="AD82" s="39">
        <v>0.94101752790000004</v>
      </c>
      <c r="AE82" s="39">
        <v>1.0870095639999999</v>
      </c>
      <c r="AF82" s="39">
        <v>1.24585054</v>
      </c>
      <c r="AG82" s="39">
        <v>1.4174508020000001</v>
      </c>
      <c r="AH82" s="39">
        <v>1.6015696109999999</v>
      </c>
      <c r="AI82" s="39">
        <v>1.797358381</v>
      </c>
      <c r="AJ82" s="39">
        <v>2.0040873850000001</v>
      </c>
      <c r="AK82" s="39">
        <v>2.220719909</v>
      </c>
      <c r="AL82" s="39">
        <v>2.446018944</v>
      </c>
      <c r="AM82" s="39">
        <v>2.6784812040000001</v>
      </c>
      <c r="AN82" s="39">
        <v>2.9174385809999999</v>
      </c>
      <c r="AO82" s="39">
        <v>3.161051622</v>
      </c>
      <c r="AP82" s="39">
        <v>3.407243196</v>
      </c>
      <c r="AQ82" s="39">
        <v>3.6541362190000002</v>
      </c>
      <c r="AR82" s="39">
        <v>3.8998663589999998</v>
      </c>
      <c r="AS82" s="39">
        <v>4.1427116809999998</v>
      </c>
      <c r="AT82" s="39">
        <v>4.3814118070000001</v>
      </c>
      <c r="AU82" s="39">
        <v>4.6148754849999998</v>
      </c>
      <c r="AV82" s="39">
        <v>4.8422044</v>
      </c>
      <c r="AW82" s="39">
        <v>5.0631518230000001</v>
      </c>
    </row>
    <row r="83" spans="2:99" x14ac:dyDescent="0.25">
      <c r="B83" t="s">
        <v>183</v>
      </c>
      <c r="C83">
        <v>1.20067893172721</v>
      </c>
      <c r="D83">
        <v>1.2199562203467</v>
      </c>
      <c r="E83">
        <v>1.2395430119999999</v>
      </c>
      <c r="F83">
        <v>1.2782317759999999</v>
      </c>
      <c r="G83">
        <v>1.273900453</v>
      </c>
      <c r="H83">
        <v>1.0848561670000001</v>
      </c>
      <c r="I83">
        <v>1.143417337</v>
      </c>
      <c r="J83">
        <v>1.1807251299999999</v>
      </c>
      <c r="K83">
        <v>1.233440455</v>
      </c>
      <c r="L83">
        <v>1.2311227309999999</v>
      </c>
      <c r="M83">
        <v>1.2281453760000001</v>
      </c>
      <c r="N83">
        <v>1.13791803</v>
      </c>
      <c r="O83">
        <v>1.1252848179999999</v>
      </c>
      <c r="P83">
        <v>1.170475301</v>
      </c>
      <c r="Q83">
        <v>1.2721449380000001</v>
      </c>
      <c r="R83">
        <v>1.313409016</v>
      </c>
      <c r="S83">
        <v>1.268081942</v>
      </c>
      <c r="T83">
        <v>1.246677609</v>
      </c>
      <c r="U83">
        <v>1.251051342</v>
      </c>
      <c r="V83">
        <v>1.274578889</v>
      </c>
      <c r="W83">
        <v>1.308719959</v>
      </c>
      <c r="X83">
        <v>1.348109258</v>
      </c>
      <c r="Y83">
        <v>1.3696441850000001</v>
      </c>
      <c r="Z83">
        <v>1.378090061</v>
      </c>
      <c r="AA83">
        <v>1.3787087179999999</v>
      </c>
      <c r="AB83">
        <v>1.3748702420000001</v>
      </c>
      <c r="AC83">
        <v>1.3698815010000001</v>
      </c>
      <c r="AD83">
        <v>1.369384173</v>
      </c>
      <c r="AE83">
        <v>1.3738694339999999</v>
      </c>
      <c r="AF83">
        <v>1.382606805</v>
      </c>
      <c r="AG83">
        <v>1.394867284</v>
      </c>
      <c r="AH83">
        <v>1.4099181409999999</v>
      </c>
      <c r="AI83">
        <v>1.4277880430000001</v>
      </c>
      <c r="AJ83">
        <v>1.447521863</v>
      </c>
      <c r="AK83">
        <v>1.468371342</v>
      </c>
      <c r="AL83">
        <v>1.490004551</v>
      </c>
      <c r="AM83">
        <v>1.5122297</v>
      </c>
      <c r="AN83">
        <v>1.5356091540000001</v>
      </c>
      <c r="AO83">
        <v>1.559467905</v>
      </c>
      <c r="AP83">
        <v>1.5834793570000001</v>
      </c>
      <c r="AQ83">
        <v>1.6074418159999999</v>
      </c>
      <c r="AR83">
        <v>1.6312090809999999</v>
      </c>
      <c r="AS83">
        <v>1.6552064390000001</v>
      </c>
      <c r="AT83">
        <v>1.678989944</v>
      </c>
      <c r="AU83">
        <v>1.7025696969999999</v>
      </c>
      <c r="AV83">
        <v>1.7258802040000001</v>
      </c>
      <c r="AW83">
        <v>1.748774474</v>
      </c>
    </row>
    <row r="84" spans="2:99" x14ac:dyDescent="0.25">
      <c r="B84" t="s">
        <v>184</v>
      </c>
      <c r="C84">
        <v>0.33902625565417799</v>
      </c>
      <c r="D84">
        <v>0.34446943184985501</v>
      </c>
      <c r="E84">
        <v>0.35</v>
      </c>
      <c r="F84">
        <v>0.35821646080000002</v>
      </c>
      <c r="G84">
        <v>0.34957304150000001</v>
      </c>
      <c r="H84">
        <v>0.34368662680000001</v>
      </c>
      <c r="I84">
        <v>0.36268628780000001</v>
      </c>
      <c r="J84">
        <v>0.35924052410000001</v>
      </c>
      <c r="K84">
        <v>0.35667039830000002</v>
      </c>
      <c r="L84">
        <v>0.3382674443</v>
      </c>
      <c r="M84">
        <v>0.34724772729999998</v>
      </c>
      <c r="N84">
        <v>0.33952942019999999</v>
      </c>
      <c r="O84">
        <v>0.34123278400000001</v>
      </c>
      <c r="P84">
        <v>0.34381947470000002</v>
      </c>
      <c r="Q84">
        <v>0.3416687242</v>
      </c>
      <c r="R84">
        <v>0.33454580430000003</v>
      </c>
      <c r="S84">
        <v>0.31734329550000001</v>
      </c>
      <c r="T84">
        <v>0.31249025330000002</v>
      </c>
      <c r="U84">
        <v>0.31336026350000001</v>
      </c>
      <c r="V84">
        <v>0.31767103720000001</v>
      </c>
      <c r="W84">
        <v>0.32134389320000001</v>
      </c>
      <c r="X84">
        <v>0.3238170937</v>
      </c>
      <c r="Y84">
        <v>0.32679077429999998</v>
      </c>
      <c r="Z84">
        <v>0.32987395920000001</v>
      </c>
      <c r="AA84">
        <v>0.33288958940000002</v>
      </c>
      <c r="AB84">
        <v>0.33594514780000001</v>
      </c>
      <c r="AC84">
        <v>0.33917845330000002</v>
      </c>
      <c r="AD84">
        <v>0.34265127270000001</v>
      </c>
      <c r="AE84">
        <v>0.34629071989999999</v>
      </c>
      <c r="AF84">
        <v>0.35010431009999998</v>
      </c>
      <c r="AG84">
        <v>0.35404873730000003</v>
      </c>
      <c r="AH84">
        <v>0.35812931370000001</v>
      </c>
      <c r="AI84">
        <v>0.36275049860000003</v>
      </c>
      <c r="AJ84">
        <v>0.36762798740000002</v>
      </c>
      <c r="AK84">
        <v>0.3726371268</v>
      </c>
      <c r="AL84">
        <v>0.37768172729999999</v>
      </c>
      <c r="AM84">
        <v>0.38274151649999999</v>
      </c>
      <c r="AN84">
        <v>0.38790941039999999</v>
      </c>
      <c r="AO84">
        <v>0.3931728618</v>
      </c>
      <c r="AP84">
        <v>0.39848366610000002</v>
      </c>
      <c r="AQ84">
        <v>0.4038445785</v>
      </c>
      <c r="AR84">
        <v>0.40918922569999999</v>
      </c>
      <c r="AS84">
        <v>0.41462563540000003</v>
      </c>
      <c r="AT84">
        <v>0.42004307670000002</v>
      </c>
      <c r="AU84">
        <v>0.42541737439999999</v>
      </c>
      <c r="AV84">
        <v>0.43077219529999999</v>
      </c>
      <c r="AW84">
        <v>0.43625970260000002</v>
      </c>
    </row>
    <row r="85" spans="2:99" x14ac:dyDescent="0.25">
      <c r="B85" t="s">
        <v>185</v>
      </c>
      <c r="C85">
        <v>12.8442518570697</v>
      </c>
      <c r="D85">
        <v>13.0504704752259</v>
      </c>
      <c r="E85">
        <v>13.26</v>
      </c>
      <c r="F85">
        <v>13.406365490000001</v>
      </c>
      <c r="G85">
        <v>12.952834859999999</v>
      </c>
      <c r="H85">
        <v>11.78618223</v>
      </c>
      <c r="I85">
        <v>12.199595690000001</v>
      </c>
      <c r="J85">
        <v>12.408703340000001</v>
      </c>
      <c r="K85">
        <v>11.803720999999999</v>
      </c>
      <c r="L85">
        <v>11.46660599</v>
      </c>
      <c r="M85">
        <v>11.416197690000001</v>
      </c>
      <c r="N85">
        <v>11.431424489999999</v>
      </c>
      <c r="O85">
        <v>11.86944697</v>
      </c>
      <c r="P85" s="39">
        <v>12.17343992</v>
      </c>
      <c r="Q85" s="39">
        <v>12.18191537</v>
      </c>
      <c r="R85" s="39">
        <v>12.19703575</v>
      </c>
      <c r="S85" s="39">
        <v>12.295178269999999</v>
      </c>
      <c r="T85" s="39">
        <v>12.056093260000001</v>
      </c>
      <c r="U85" s="39">
        <v>11.9059735</v>
      </c>
      <c r="V85" s="39">
        <v>11.84864297</v>
      </c>
      <c r="W85" s="39">
        <v>11.736850220000001</v>
      </c>
      <c r="X85" s="39">
        <v>11.602930629999999</v>
      </c>
      <c r="Y85" s="39">
        <v>11.6042652</v>
      </c>
      <c r="Z85" s="39">
        <v>11.688551029999999</v>
      </c>
      <c r="AA85" s="39">
        <v>11.806540549999999</v>
      </c>
      <c r="AB85" s="39">
        <v>11.94070765</v>
      </c>
      <c r="AC85" s="39">
        <v>12.08568732</v>
      </c>
      <c r="AD85" s="39">
        <v>12.23198307</v>
      </c>
      <c r="AE85" s="39">
        <v>12.374137409999999</v>
      </c>
      <c r="AF85">
        <v>12.51571474</v>
      </c>
      <c r="AG85">
        <v>12.657907420000001</v>
      </c>
      <c r="AH85">
        <v>12.80551118</v>
      </c>
      <c r="AI85">
        <v>12.95928625</v>
      </c>
      <c r="AJ85">
        <v>13.11929044</v>
      </c>
      <c r="AK85">
        <v>13.288876139999999</v>
      </c>
      <c r="AL85">
        <v>13.46278219</v>
      </c>
      <c r="AM85">
        <v>13.63968075</v>
      </c>
      <c r="AN85">
        <v>13.81615983</v>
      </c>
      <c r="AO85">
        <v>13.992853459999999</v>
      </c>
      <c r="AP85">
        <v>14.1700643</v>
      </c>
      <c r="AQ85">
        <v>14.351110650000001</v>
      </c>
      <c r="AR85">
        <v>14.528843739999999</v>
      </c>
      <c r="AS85">
        <v>14.71116024</v>
      </c>
      <c r="AT85">
        <v>14.89463076</v>
      </c>
      <c r="AU85">
        <v>15.07678112</v>
      </c>
      <c r="AV85">
        <v>15.25874348</v>
      </c>
      <c r="AW85">
        <v>15.45585297</v>
      </c>
    </row>
    <row r="86" spans="2:99" x14ac:dyDescent="0.25">
      <c r="B86" t="s">
        <v>186</v>
      </c>
      <c r="C86">
        <v>17.113958899133198</v>
      </c>
      <c r="D86">
        <v>17.388729044925601</v>
      </c>
      <c r="E86">
        <v>17.667910710000001</v>
      </c>
      <c r="F86">
        <v>17.58929419</v>
      </c>
      <c r="G86">
        <v>17.264376469999998</v>
      </c>
      <c r="H86">
        <v>17.227801710000001</v>
      </c>
      <c r="I86">
        <v>17.27123662</v>
      </c>
      <c r="J86">
        <v>16.98711338</v>
      </c>
      <c r="K86" s="39">
        <v>16.464251350000001</v>
      </c>
      <c r="L86" s="39">
        <v>16.146987639999999</v>
      </c>
      <c r="M86" s="39">
        <v>15.966142169999999</v>
      </c>
      <c r="N86" s="39">
        <v>15.926007569999999</v>
      </c>
      <c r="O86" s="39">
        <v>15.990937880000001</v>
      </c>
      <c r="P86" s="39">
        <v>15.725440259999999</v>
      </c>
      <c r="Q86" s="39">
        <v>15.094421560000001</v>
      </c>
      <c r="R86" s="39">
        <v>14.55192205</v>
      </c>
      <c r="S86" s="39">
        <v>14.02001171</v>
      </c>
      <c r="T86" s="39">
        <v>13.55735413</v>
      </c>
      <c r="U86" s="39">
        <v>13.313456240000001</v>
      </c>
      <c r="V86" s="39">
        <v>13.045956199999999</v>
      </c>
      <c r="W86" s="39">
        <v>12.73136098</v>
      </c>
      <c r="X86" s="39">
        <v>12.37320325</v>
      </c>
      <c r="Y86" s="39">
        <v>12.16404236</v>
      </c>
      <c r="Z86">
        <v>11.9619876</v>
      </c>
      <c r="AA86">
        <v>11.78047679</v>
      </c>
      <c r="AB86">
        <v>11.62302706</v>
      </c>
      <c r="AC86">
        <v>11.48667146</v>
      </c>
      <c r="AD86">
        <v>11.344836600000001</v>
      </c>
      <c r="AE86">
        <v>11.206834819999999</v>
      </c>
      <c r="AF86">
        <v>11.07659037</v>
      </c>
      <c r="AG86">
        <v>10.95323297</v>
      </c>
      <c r="AH86">
        <v>10.83849661</v>
      </c>
      <c r="AI86">
        <v>10.74605017</v>
      </c>
      <c r="AJ86">
        <v>10.660202930000001</v>
      </c>
      <c r="AK86">
        <v>10.580186510000001</v>
      </c>
      <c r="AL86">
        <v>10.503118499999999</v>
      </c>
      <c r="AM86">
        <v>10.42802122</v>
      </c>
      <c r="AN86">
        <v>10.35586322</v>
      </c>
      <c r="AO86">
        <v>10.2860338</v>
      </c>
      <c r="AP86">
        <v>10.216291549999999</v>
      </c>
      <c r="AQ86">
        <v>10.14702776</v>
      </c>
      <c r="AR86">
        <v>10.07600323</v>
      </c>
      <c r="AS86">
        <v>10.00478816</v>
      </c>
      <c r="AT86" s="39">
        <v>9.9306316970000008</v>
      </c>
      <c r="AU86" s="39">
        <v>9.8523802450000009</v>
      </c>
      <c r="AV86">
        <v>9.7704562020000001</v>
      </c>
      <c r="AW86">
        <v>9.6912371139999998</v>
      </c>
    </row>
    <row r="87" spans="2:99" x14ac:dyDescent="0.25">
      <c r="B87" t="s">
        <v>187</v>
      </c>
      <c r="C87">
        <v>5.6395460874857797</v>
      </c>
      <c r="D87">
        <v>5.7300908240832298</v>
      </c>
      <c r="E87">
        <v>5.8220892859999998</v>
      </c>
      <c r="F87">
        <v>6.1628150780000004</v>
      </c>
      <c r="G87">
        <v>6.3700850109999996</v>
      </c>
      <c r="H87">
        <v>6.5997236130000001</v>
      </c>
      <c r="I87">
        <v>7.078264882</v>
      </c>
      <c r="J87">
        <v>7.3364700110000003</v>
      </c>
      <c r="K87">
        <v>7.3442945130000004</v>
      </c>
      <c r="L87">
        <v>7.4774020739999996</v>
      </c>
      <c r="M87">
        <v>7.8132931240000003</v>
      </c>
      <c r="N87">
        <v>8.4716820459999997</v>
      </c>
      <c r="O87">
        <v>9.0140474210000008</v>
      </c>
      <c r="P87">
        <v>8.8980462219999996</v>
      </c>
      <c r="Q87">
        <v>8.2001084110000004</v>
      </c>
      <c r="R87">
        <v>7.5562953029999997</v>
      </c>
      <c r="S87">
        <v>7.0628684670000004</v>
      </c>
      <c r="T87">
        <v>6.6212356210000003</v>
      </c>
      <c r="U87">
        <v>6.2628215320000002</v>
      </c>
      <c r="V87">
        <v>5.9899205670000004</v>
      </c>
      <c r="W87">
        <v>6.4743586850000003</v>
      </c>
      <c r="X87">
        <v>6.8352656520000004</v>
      </c>
      <c r="Y87">
        <v>7.1633459290000001</v>
      </c>
      <c r="Z87">
        <v>7.3989117259999997</v>
      </c>
      <c r="AA87">
        <v>7.5380605310000002</v>
      </c>
      <c r="AB87">
        <v>7.5980806970000003</v>
      </c>
      <c r="AC87">
        <v>7.6006640289999998</v>
      </c>
      <c r="AD87">
        <v>7.3894206799999997</v>
      </c>
      <c r="AE87">
        <v>7.1281884929999997</v>
      </c>
      <c r="AF87">
        <v>6.873373988</v>
      </c>
      <c r="AG87">
        <v>6.6408583710000002</v>
      </c>
      <c r="AH87">
        <v>6.4339139940000001</v>
      </c>
      <c r="AI87">
        <v>6.2506091149999996</v>
      </c>
      <c r="AJ87">
        <v>6.0871825929999996</v>
      </c>
      <c r="AK87">
        <v>5.9401917690000001</v>
      </c>
      <c r="AL87">
        <v>5.8062269510000002</v>
      </c>
      <c r="AM87">
        <v>5.6830606159999997</v>
      </c>
      <c r="AN87">
        <v>5.5550318350000003</v>
      </c>
      <c r="AO87">
        <v>5.4277156050000004</v>
      </c>
      <c r="AP87">
        <v>5.3036441300000003</v>
      </c>
      <c r="AQ87">
        <v>5.185066741</v>
      </c>
      <c r="AR87">
        <v>5.0724795570000003</v>
      </c>
      <c r="AS87">
        <v>4.9658015630000003</v>
      </c>
      <c r="AT87">
        <v>4.8658593369999998</v>
      </c>
      <c r="AU87">
        <v>4.7736731150000002</v>
      </c>
      <c r="AV87">
        <v>4.6899618900000002</v>
      </c>
      <c r="AW87">
        <v>4.616845112</v>
      </c>
    </row>
    <row r="88" spans="2:99" x14ac:dyDescent="0.25">
      <c r="B88" t="s">
        <v>188</v>
      </c>
      <c r="C88" s="39">
        <v>1.0609788529198101E-6</v>
      </c>
      <c r="D88" s="39">
        <v>1.0780132115867701E-6</v>
      </c>
      <c r="E88" s="39">
        <v>1.0953210600000001E-6</v>
      </c>
      <c r="F88" s="39">
        <v>1.48385433E-6</v>
      </c>
      <c r="G88" s="39">
        <v>3.5797427599999999E-6</v>
      </c>
      <c r="H88" s="39">
        <v>5.5337562399999999E-6</v>
      </c>
      <c r="I88" s="39">
        <v>7.5206204999999999E-6</v>
      </c>
      <c r="J88" s="39">
        <v>9.9550250900000006E-6</v>
      </c>
      <c r="K88" s="39">
        <v>1.22653497E-5</v>
      </c>
      <c r="L88" s="39">
        <v>1.4294567E-5</v>
      </c>
      <c r="M88" s="39">
        <v>1.62277178E-5</v>
      </c>
      <c r="N88" s="39">
        <v>1.7687812599999999E-5</v>
      </c>
      <c r="O88" s="39">
        <v>1.8860109000000001E-5</v>
      </c>
      <c r="P88" s="39">
        <v>2.04877348E-5</v>
      </c>
      <c r="Q88" s="39">
        <v>2.2907911699999999E-5</v>
      </c>
      <c r="R88" s="39">
        <v>2.5227921299999998E-5</v>
      </c>
      <c r="S88" s="39">
        <v>2.8580615700000001E-5</v>
      </c>
      <c r="T88" s="39">
        <v>3.1039966599999998E-5</v>
      </c>
      <c r="U88" s="39">
        <v>3.3685858099999999E-5</v>
      </c>
      <c r="V88" s="39">
        <v>3.65391199E-5</v>
      </c>
      <c r="W88" s="39">
        <v>3.9580951399999998E-5</v>
      </c>
      <c r="X88" s="39">
        <v>4.2808451700000002E-5</v>
      </c>
      <c r="Y88" s="39">
        <v>4.6085669300000002E-5</v>
      </c>
      <c r="Z88" s="39">
        <v>4.9267574399999998E-5</v>
      </c>
      <c r="AA88" s="39">
        <v>5.2269813599999997E-5</v>
      </c>
      <c r="AB88" s="39">
        <v>5.5016578399999997E-5</v>
      </c>
      <c r="AC88" s="39">
        <v>5.7456774900000002E-5</v>
      </c>
      <c r="AD88" s="39">
        <v>5.9546511E-5</v>
      </c>
      <c r="AE88" s="39">
        <v>6.1265440599999997E-5</v>
      </c>
      <c r="AF88" s="39">
        <v>6.2602886000000005E-5</v>
      </c>
      <c r="AG88" s="39">
        <v>6.3555687000000003E-5</v>
      </c>
      <c r="AH88" s="39">
        <v>6.4127111299999996E-5</v>
      </c>
      <c r="AI88" s="39">
        <v>6.4329492799999999E-5</v>
      </c>
      <c r="AJ88" s="39">
        <v>6.4173785599999994E-5</v>
      </c>
      <c r="AK88" s="39">
        <v>6.3673369000000001E-5</v>
      </c>
      <c r="AL88" s="39">
        <v>6.2849332299999997E-5</v>
      </c>
      <c r="AM88" s="39">
        <v>6.1726609599999899E-5</v>
      </c>
      <c r="AN88" s="39">
        <v>6.0345549899999999E-5</v>
      </c>
      <c r="AO88" s="39">
        <v>5.8736013800000003E-5</v>
      </c>
      <c r="AP88" s="39">
        <v>5.69288214E-5</v>
      </c>
      <c r="AQ88" s="39">
        <v>5.49581883E-5</v>
      </c>
      <c r="AR88" s="39">
        <v>5.2858492600000003E-5</v>
      </c>
      <c r="AS88" s="39">
        <v>5.0664158099999999E-5</v>
      </c>
      <c r="AT88" s="39">
        <v>4.8406899199999999E-5</v>
      </c>
      <c r="AU88" s="39">
        <v>4.6115060200000002E-5</v>
      </c>
      <c r="AV88" s="39">
        <v>4.3813509300000003E-5</v>
      </c>
      <c r="AW88" s="39">
        <v>4.1524774599999998E-5</v>
      </c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</row>
    <row r="89" spans="2:99" x14ac:dyDescent="0.25">
      <c r="B89" t="s">
        <v>189</v>
      </c>
      <c r="C89" s="39">
        <v>0.26347077198670499</v>
      </c>
      <c r="D89" s="39">
        <v>0.26770088045298701</v>
      </c>
      <c r="E89" s="39">
        <v>0.27199890469999999</v>
      </c>
      <c r="F89" s="39">
        <v>0.2983116401</v>
      </c>
      <c r="G89" s="39">
        <v>0.28581806050000003</v>
      </c>
      <c r="H89" s="39">
        <v>0.22572692259999999</v>
      </c>
      <c r="I89" s="39">
        <v>0.2559519777</v>
      </c>
      <c r="J89" s="39">
        <v>0.2484500221</v>
      </c>
      <c r="K89" s="39">
        <v>0.27133238450000002</v>
      </c>
      <c r="L89" s="39">
        <v>0.2606192893</v>
      </c>
      <c r="M89" s="39">
        <v>0.2485191383</v>
      </c>
      <c r="N89" s="39">
        <v>0.22971778130000001</v>
      </c>
      <c r="O89" s="39">
        <v>0.21366726720000001</v>
      </c>
      <c r="P89" s="39">
        <v>0.2073723401</v>
      </c>
      <c r="Q89" s="39">
        <v>0.20381954769999999</v>
      </c>
      <c r="R89" s="39">
        <v>0.1990952886</v>
      </c>
      <c r="S89" s="39">
        <v>0.19104402309999999</v>
      </c>
      <c r="T89" s="39">
        <v>0.1846612674</v>
      </c>
      <c r="U89" s="39">
        <v>0.1833513333</v>
      </c>
      <c r="V89" s="39">
        <v>0.1854651708</v>
      </c>
      <c r="W89" s="39">
        <v>0.1897452852</v>
      </c>
      <c r="X89" s="39">
        <v>0.19417528440000001</v>
      </c>
      <c r="Y89" s="39">
        <v>0.19761125660000001</v>
      </c>
      <c r="Z89" s="39">
        <v>0.19991805509999999</v>
      </c>
      <c r="AA89" s="39">
        <v>0.20143913720000001</v>
      </c>
      <c r="AB89" s="39">
        <v>0.20254439360000001</v>
      </c>
      <c r="AC89" s="39">
        <v>0.20355905590000001</v>
      </c>
      <c r="AD89" s="39">
        <v>0.27701326920000002</v>
      </c>
      <c r="AE89" s="39">
        <v>0.35049874879999998</v>
      </c>
      <c r="AF89" s="39">
        <v>0.424258996</v>
      </c>
      <c r="AG89" s="39">
        <v>0.49846061330000002</v>
      </c>
      <c r="AH89" s="39">
        <v>0.57327503879999997</v>
      </c>
      <c r="AI89" s="39">
        <v>0.64957104720000003</v>
      </c>
      <c r="AJ89" s="39">
        <v>0.72714847770000002</v>
      </c>
      <c r="AK89" s="39">
        <v>0.80589676939999999</v>
      </c>
      <c r="AL89" s="39">
        <v>0.88567660640000001</v>
      </c>
      <c r="AM89" s="39">
        <v>0.96642583240000002</v>
      </c>
      <c r="AN89" s="39">
        <v>1.0074578460000001</v>
      </c>
      <c r="AO89" s="39">
        <v>1.049670981</v>
      </c>
      <c r="AP89" s="39">
        <v>1.092805045</v>
      </c>
      <c r="AQ89" s="39">
        <v>1.1367783730000001</v>
      </c>
      <c r="AR89" s="39">
        <v>1.1812583969999999</v>
      </c>
      <c r="AS89" s="39">
        <v>1.2265530739999999</v>
      </c>
      <c r="AT89" s="39">
        <v>1.2722558230000001</v>
      </c>
      <c r="AU89" s="39">
        <v>1.3181863659999999</v>
      </c>
      <c r="AV89">
        <v>1.364281716</v>
      </c>
      <c r="AW89">
        <v>1.4109965959999999</v>
      </c>
    </row>
    <row r="90" spans="2:99" x14ac:dyDescent="0.25">
      <c r="B90" t="s">
        <v>190</v>
      </c>
      <c r="C90">
        <v>2318131524.4374599</v>
      </c>
      <c r="D90">
        <v>2355349875.8831902</v>
      </c>
      <c r="E90">
        <v>2393165780</v>
      </c>
      <c r="F90">
        <v>2417743066</v>
      </c>
      <c r="G90">
        <v>2442572755</v>
      </c>
      <c r="H90">
        <v>2467657440</v>
      </c>
      <c r="I90">
        <v>2492999739</v>
      </c>
      <c r="J90">
        <v>2518602297</v>
      </c>
      <c r="K90">
        <v>2544467789</v>
      </c>
      <c r="L90">
        <v>2570598913</v>
      </c>
      <c r="M9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99" x14ac:dyDescent="0.25">
      <c r="B91" t="s">
        <v>191</v>
      </c>
      <c r="C91">
        <v>640398.31806251395</v>
      </c>
      <c r="D91">
        <v>650680.12020171306</v>
      </c>
      <c r="E91">
        <v>661127</v>
      </c>
      <c r="F91">
        <v>1307141.01</v>
      </c>
      <c r="G91">
        <v>7469363.2529999996</v>
      </c>
      <c r="H91">
        <v>16360464.810000001</v>
      </c>
      <c r="I91">
        <v>26083632.530000001</v>
      </c>
      <c r="J91">
        <v>36156289.270000003</v>
      </c>
      <c r="K91">
        <v>46788925.210000001</v>
      </c>
      <c r="L91">
        <v>57815673.450000003</v>
      </c>
      <c r="M91">
        <v>69723157.120000005</v>
      </c>
      <c r="N91">
        <v>82600511.260000005</v>
      </c>
      <c r="O91">
        <v>96797007.510000005</v>
      </c>
      <c r="P91">
        <v>111648680.40000001</v>
      </c>
      <c r="Q91">
        <v>127556852.2</v>
      </c>
      <c r="R91">
        <v>144268280</v>
      </c>
      <c r="S91">
        <v>163241078.19999999</v>
      </c>
      <c r="T91">
        <v>182931993.09999999</v>
      </c>
      <c r="U91">
        <v>205252277.30000001</v>
      </c>
      <c r="V91">
        <v>228431313.30000001</v>
      </c>
      <c r="W91">
        <v>253047076.19999999</v>
      </c>
      <c r="X91">
        <v>277849791.5</v>
      </c>
      <c r="Y91">
        <v>303951650.5</v>
      </c>
      <c r="Z91">
        <v>330784418.89999998</v>
      </c>
      <c r="AA91">
        <v>357941660.30000001</v>
      </c>
      <c r="AB91">
        <v>385257444.80000001</v>
      </c>
      <c r="AC91">
        <v>412725769.69999999</v>
      </c>
      <c r="AD91">
        <v>440405990.19999999</v>
      </c>
      <c r="AE91">
        <v>468285254.60000002</v>
      </c>
      <c r="AF91">
        <v>496250434.30000001</v>
      </c>
      <c r="AG91">
        <v>524146932.5</v>
      </c>
      <c r="AH91">
        <v>551856111.79999995</v>
      </c>
      <c r="AI91">
        <v>579262296.20000005</v>
      </c>
      <c r="AJ91">
        <v>606309707.79999995</v>
      </c>
      <c r="AK91">
        <v>633040986.79999995</v>
      </c>
      <c r="AL91">
        <v>659515343.39999998</v>
      </c>
      <c r="AM91">
        <v>685792614.60000002</v>
      </c>
      <c r="AN91">
        <v>711961188</v>
      </c>
      <c r="AO91">
        <v>738070781.39999998</v>
      </c>
      <c r="AP91">
        <v>764185944</v>
      </c>
      <c r="AQ91">
        <v>790414559.20000005</v>
      </c>
      <c r="AR91">
        <v>816796374</v>
      </c>
      <c r="AS91">
        <v>843384595.70000005</v>
      </c>
      <c r="AT91">
        <v>870257986.89999998</v>
      </c>
      <c r="AU91">
        <v>897464649.79999995</v>
      </c>
      <c r="AV91">
        <v>925059665.5</v>
      </c>
      <c r="AW91">
        <v>953087885.60000002</v>
      </c>
    </row>
    <row r="92" spans="2:99" x14ac:dyDescent="0.25">
      <c r="B92" t="s">
        <v>192</v>
      </c>
      <c r="C92">
        <v>41062689.603059798</v>
      </c>
      <c r="D92">
        <v>41721964.366740197</v>
      </c>
      <c r="E92">
        <v>42391824</v>
      </c>
      <c r="F92">
        <v>45367510.579999998</v>
      </c>
      <c r="G92">
        <v>44962597.460000001</v>
      </c>
      <c r="H92">
        <v>43554487.560000002</v>
      </c>
      <c r="I92">
        <v>42687458.060000002</v>
      </c>
      <c r="J92">
        <v>43573268.689999998</v>
      </c>
      <c r="K92">
        <v>45862327.170000002</v>
      </c>
      <c r="L92" s="273">
        <v>49245470.859999999</v>
      </c>
      <c r="M92">
        <v>53046827.020000003</v>
      </c>
      <c r="N92">
        <v>56560347.490000002</v>
      </c>
      <c r="O92">
        <v>57189274.420000002</v>
      </c>
      <c r="P92">
        <v>57696999.450000003</v>
      </c>
      <c r="Q92">
        <v>58510484.590000004</v>
      </c>
      <c r="R92">
        <v>62052908.799999997</v>
      </c>
      <c r="S92">
        <v>64790554.850000001</v>
      </c>
      <c r="T92">
        <v>68398471.180000007</v>
      </c>
      <c r="U92">
        <v>71170884.819999903</v>
      </c>
      <c r="V92">
        <v>76569722.019999996</v>
      </c>
      <c r="W92">
        <v>80723887.599999994</v>
      </c>
      <c r="X92">
        <v>84745006.510000005</v>
      </c>
      <c r="Y92">
        <v>87436392.260000005</v>
      </c>
      <c r="Z92">
        <v>88972883.400000006</v>
      </c>
      <c r="AA92">
        <v>89983726.489999995</v>
      </c>
      <c r="AB92">
        <v>90881324.680000007</v>
      </c>
      <c r="AC92">
        <v>91841347.069999903</v>
      </c>
      <c r="AD92">
        <v>92798179.25</v>
      </c>
      <c r="AE92">
        <v>93427976.400000006</v>
      </c>
      <c r="AF92">
        <v>93574570.670000002</v>
      </c>
      <c r="AG92">
        <v>93254721.930000007</v>
      </c>
      <c r="AH92">
        <v>92595087.700000003</v>
      </c>
      <c r="AI92">
        <v>91704477.209999904</v>
      </c>
      <c r="AJ92">
        <v>90761832.75</v>
      </c>
      <c r="AK92">
        <v>89924237.370000005</v>
      </c>
      <c r="AL92">
        <v>89225848.980000004</v>
      </c>
      <c r="AM92">
        <v>88652661.209999904</v>
      </c>
      <c r="AN92">
        <v>88238388.349999994</v>
      </c>
      <c r="AO92">
        <v>87972252.920000002</v>
      </c>
      <c r="AP92">
        <v>87855374.290000007</v>
      </c>
      <c r="AQ92">
        <v>87924546.900000006</v>
      </c>
      <c r="AR92">
        <v>88097974.159999996</v>
      </c>
      <c r="AS92">
        <v>88378734.120000005</v>
      </c>
      <c r="AT92">
        <v>88832402.829999998</v>
      </c>
      <c r="AU92">
        <v>89427040.599999994</v>
      </c>
      <c r="AV92">
        <v>90143389.510000005</v>
      </c>
      <c r="AW92">
        <v>90938236.430000007</v>
      </c>
    </row>
    <row r="93" spans="2:99" x14ac:dyDescent="0.25">
      <c r="B93" t="s">
        <v>193</v>
      </c>
      <c r="C93">
        <v>291506404.18067801</v>
      </c>
      <c r="D93">
        <v>296186633.79021603</v>
      </c>
      <c r="E93">
        <v>300942006</v>
      </c>
      <c r="F93">
        <v>326250390.5</v>
      </c>
      <c r="G93">
        <v>351691577.10000002</v>
      </c>
      <c r="H93">
        <v>376594205.5</v>
      </c>
      <c r="I93">
        <v>396905829.30000001</v>
      </c>
      <c r="J93">
        <v>416281337.80000001</v>
      </c>
      <c r="K93">
        <v>436950303.60000002</v>
      </c>
      <c r="L93">
        <v>459545075.69999999</v>
      </c>
      <c r="M93">
        <v>481829163</v>
      </c>
      <c r="N93">
        <v>501902458</v>
      </c>
      <c r="O93">
        <v>512357816.60000002</v>
      </c>
      <c r="P93">
        <v>520367084</v>
      </c>
      <c r="Q93">
        <v>529394586.39999998</v>
      </c>
      <c r="R93">
        <v>543037955.5</v>
      </c>
      <c r="S93">
        <v>556148203.10000002</v>
      </c>
      <c r="T93">
        <v>568558376.60000002</v>
      </c>
      <c r="U93">
        <v>579862028.60000002</v>
      </c>
      <c r="V93">
        <v>595381947.39999998</v>
      </c>
      <c r="W93">
        <v>612650557.39999998</v>
      </c>
      <c r="X93">
        <v>632769421.20000005</v>
      </c>
      <c r="Y93">
        <v>652453306.10000002</v>
      </c>
      <c r="Z93">
        <v>669888301.89999998</v>
      </c>
      <c r="AA93">
        <v>684176738.10000002</v>
      </c>
      <c r="AB93">
        <v>695416677.20000005</v>
      </c>
      <c r="AC93">
        <v>704050188.79999995</v>
      </c>
      <c r="AD93">
        <v>710671090.29999995</v>
      </c>
      <c r="AE93">
        <v>715730898.89999998</v>
      </c>
      <c r="AF93">
        <v>719592729.39999998</v>
      </c>
      <c r="AG93">
        <v>722511889.39999998</v>
      </c>
      <c r="AH93">
        <v>724744757.29999995</v>
      </c>
      <c r="AI93">
        <v>726330100.10000002</v>
      </c>
      <c r="AJ93">
        <v>727374452.10000002</v>
      </c>
      <c r="AK93">
        <v>728063320.20000005</v>
      </c>
      <c r="AL93">
        <v>728448137.70000005</v>
      </c>
      <c r="AM93">
        <v>728548553.39999998</v>
      </c>
      <c r="AN93">
        <v>728461055.79999995</v>
      </c>
      <c r="AO93">
        <v>728179567.60000002</v>
      </c>
      <c r="AP93">
        <v>727725011.70000005</v>
      </c>
      <c r="AQ93">
        <v>727179288.39999998</v>
      </c>
      <c r="AR93">
        <v>726478999.60000002</v>
      </c>
      <c r="AS93">
        <v>725632008.5</v>
      </c>
      <c r="AT93">
        <v>724684920.79999995</v>
      </c>
      <c r="AU93">
        <v>723606621.60000002</v>
      </c>
      <c r="AV93">
        <v>722383542.39999998</v>
      </c>
      <c r="AW93">
        <v>720988061.29999995</v>
      </c>
    </row>
    <row r="94" spans="2:99" x14ac:dyDescent="0.25">
      <c r="B94" t="s">
        <v>194</v>
      </c>
      <c r="C94">
        <v>640671991.67983496</v>
      </c>
      <c r="D94">
        <v>650958187.73748195</v>
      </c>
      <c r="E94">
        <v>661409532</v>
      </c>
      <c r="F94">
        <v>682011875.10000002</v>
      </c>
      <c r="G94">
        <v>703218406</v>
      </c>
      <c r="H94">
        <v>724362121.39999998</v>
      </c>
      <c r="I94">
        <v>742742059.29999995</v>
      </c>
      <c r="J94">
        <v>760619669.10000002</v>
      </c>
      <c r="K94">
        <v>779512392.5</v>
      </c>
      <c r="L94">
        <v>798961250.29999995</v>
      </c>
      <c r="M94">
        <v>817013622.20000005</v>
      </c>
      <c r="N94">
        <v>832347744</v>
      </c>
      <c r="O94">
        <v>838488303.70000005</v>
      </c>
      <c r="P94">
        <v>841927611.79999995</v>
      </c>
      <c r="Q94">
        <v>845608899.79999995</v>
      </c>
      <c r="R94">
        <v>848900142.79999995</v>
      </c>
      <c r="S94">
        <v>851417658.60000002</v>
      </c>
      <c r="T94">
        <v>850743549.5</v>
      </c>
      <c r="U94">
        <v>848988116.79999995</v>
      </c>
      <c r="V94">
        <v>846479284.60000002</v>
      </c>
      <c r="W94">
        <v>844445997.29999995</v>
      </c>
      <c r="X94">
        <v>842007652.10000002</v>
      </c>
      <c r="Y94">
        <v>839919421.20000005</v>
      </c>
      <c r="Z94">
        <v>837404415.5</v>
      </c>
      <c r="AA94">
        <v>834352224.79999995</v>
      </c>
      <c r="AB94">
        <v>830466262.29999995</v>
      </c>
      <c r="AC94">
        <v>825658547.20000005</v>
      </c>
      <c r="AD94">
        <v>820158273.79999995</v>
      </c>
      <c r="AE94">
        <v>814279504.39999998</v>
      </c>
      <c r="AF94">
        <v>808325832</v>
      </c>
      <c r="AG94">
        <v>802496281.60000002</v>
      </c>
      <c r="AH94">
        <v>796994532</v>
      </c>
      <c r="AI94">
        <v>791688206.60000002</v>
      </c>
      <c r="AJ94">
        <v>786444624.39999998</v>
      </c>
      <c r="AK94">
        <v>781267619.70000005</v>
      </c>
      <c r="AL94">
        <v>776043327.5</v>
      </c>
      <c r="AM94">
        <v>770664005.70000005</v>
      </c>
      <c r="AN94">
        <v>765120823.20000005</v>
      </c>
      <c r="AO94">
        <v>759284859.39999998</v>
      </c>
      <c r="AP94">
        <v>753100046.20000005</v>
      </c>
      <c r="AQ94">
        <v>746592540.60000002</v>
      </c>
      <c r="AR94">
        <v>739684164.29999995</v>
      </c>
      <c r="AS94">
        <v>732357620.39999998</v>
      </c>
      <c r="AT94">
        <v>724591425.5</v>
      </c>
      <c r="AU94">
        <v>716335235.89999998</v>
      </c>
      <c r="AV94">
        <v>707569557.79999995</v>
      </c>
      <c r="AW94">
        <v>699292076.79999995</v>
      </c>
    </row>
    <row r="95" spans="2:99" x14ac:dyDescent="0.25">
      <c r="B95" t="s">
        <v>195</v>
      </c>
      <c r="C95">
        <v>762047427.55376601</v>
      </c>
      <c r="D95">
        <v>774282345.494367</v>
      </c>
      <c r="E95">
        <v>786713699</v>
      </c>
      <c r="F95">
        <v>775752927.70000005</v>
      </c>
      <c r="G95">
        <v>763634213.20000005</v>
      </c>
      <c r="H95">
        <v>751081637.89999998</v>
      </c>
      <c r="I95">
        <v>741789431</v>
      </c>
      <c r="J95">
        <v>732144360.60000002</v>
      </c>
      <c r="K95">
        <v>720326874.70000005</v>
      </c>
      <c r="L95">
        <v>706445680.89999998</v>
      </c>
      <c r="M95">
        <v>692757307.39999998</v>
      </c>
      <c r="N95">
        <v>681338913.29999995</v>
      </c>
      <c r="O95">
        <v>674996455.70000005</v>
      </c>
      <c r="P95">
        <v>671102552.39999998</v>
      </c>
      <c r="Q95">
        <v>665598540.29999995</v>
      </c>
      <c r="R95">
        <v>654607252.20000005</v>
      </c>
      <c r="S95">
        <v>643205355.89999998</v>
      </c>
      <c r="T95">
        <v>632342953.10000002</v>
      </c>
      <c r="U95">
        <v>621336227.5</v>
      </c>
      <c r="V95">
        <v>606880643.20000005</v>
      </c>
      <c r="W95">
        <v>591171611.39999998</v>
      </c>
      <c r="X95">
        <v>573744668.5</v>
      </c>
      <c r="Y95">
        <v>556213705.39999998</v>
      </c>
      <c r="Z95">
        <v>540264500.79999995</v>
      </c>
      <c r="AA95">
        <v>526404966.89999998</v>
      </c>
      <c r="AB95">
        <v>514530363.60000002</v>
      </c>
      <c r="AC95">
        <v>504306831.60000002</v>
      </c>
      <c r="AD95">
        <v>495378668.69999999</v>
      </c>
      <c r="AE95">
        <v>487430757.60000002</v>
      </c>
      <c r="AF95">
        <v>480214500.10000002</v>
      </c>
      <c r="AG95">
        <v>473552446</v>
      </c>
      <c r="AH95">
        <v>467325572.30000001</v>
      </c>
      <c r="AI95">
        <v>461426354.39999998</v>
      </c>
      <c r="AJ95">
        <v>455724991.60000002</v>
      </c>
      <c r="AK95">
        <v>450142843.69999999</v>
      </c>
      <c r="AL95">
        <v>444638196.30000001</v>
      </c>
      <c r="AM95">
        <v>439188178.19999999</v>
      </c>
      <c r="AN95">
        <v>433770925.19999999</v>
      </c>
      <c r="AO95">
        <v>428340870.69999999</v>
      </c>
      <c r="AP95">
        <v>422878450.60000002</v>
      </c>
      <c r="AQ95">
        <v>417386836.19999999</v>
      </c>
      <c r="AR95">
        <v>411872835.19999999</v>
      </c>
      <c r="AS95">
        <v>406333649.10000002</v>
      </c>
      <c r="AT95">
        <v>400744535.60000002</v>
      </c>
      <c r="AU95">
        <v>395091394.19999999</v>
      </c>
      <c r="AV95">
        <v>389371833.89999998</v>
      </c>
      <c r="AW95">
        <v>383606326.5</v>
      </c>
    </row>
    <row r="96" spans="2:99" x14ac:dyDescent="0.25">
      <c r="B96" t="s">
        <v>196</v>
      </c>
      <c r="C96">
        <v>399231640.45290101</v>
      </c>
      <c r="D96">
        <v>405641433.57550502</v>
      </c>
      <c r="E96">
        <v>412154138</v>
      </c>
      <c r="F96">
        <v>406697164.89999998</v>
      </c>
      <c r="G96">
        <v>399866973.89999998</v>
      </c>
      <c r="H96">
        <v>392526722.69999999</v>
      </c>
      <c r="I96">
        <v>387024294.60000002</v>
      </c>
      <c r="J96">
        <v>381271461.30000001</v>
      </c>
      <c r="K96">
        <v>373968561.10000002</v>
      </c>
      <c r="L96">
        <v>365290416.30000001</v>
      </c>
      <c r="M96">
        <v>356692292.5</v>
      </c>
      <c r="N96">
        <v>349477921.30000001</v>
      </c>
      <c r="O96">
        <v>345163965.30000001</v>
      </c>
      <c r="P96">
        <v>342388519</v>
      </c>
      <c r="Q96">
        <v>338759901.89999998</v>
      </c>
      <c r="R96">
        <v>332216103.19999999</v>
      </c>
      <c r="S96">
        <v>325418703.5</v>
      </c>
      <c r="T96">
        <v>319290307.89999998</v>
      </c>
      <c r="U96">
        <v>312986675.5</v>
      </c>
      <c r="V96">
        <v>305061389.89999998</v>
      </c>
      <c r="W96">
        <v>296330256</v>
      </c>
      <c r="X96">
        <v>286512356.80000001</v>
      </c>
      <c r="Y96">
        <v>276407483.89999998</v>
      </c>
      <c r="Z96">
        <v>267035530.40000001</v>
      </c>
      <c r="AA96">
        <v>258779955.5</v>
      </c>
      <c r="AB96">
        <v>251632959.09999999</v>
      </c>
      <c r="AC96">
        <v>245440496.09999999</v>
      </c>
      <c r="AD96">
        <v>240020032.69999999</v>
      </c>
      <c r="AE96">
        <v>235197198.30000001</v>
      </c>
      <c r="AF96">
        <v>230829599.40000001</v>
      </c>
      <c r="AG96">
        <v>226811900.90000001</v>
      </c>
      <c r="AH96">
        <v>223070178.69999999</v>
      </c>
      <c r="AI96">
        <v>219537819.19999999</v>
      </c>
      <c r="AJ96">
        <v>216136839.69999999</v>
      </c>
      <c r="AK96">
        <v>212819582.40000001</v>
      </c>
      <c r="AL96">
        <v>209560576.59999999</v>
      </c>
      <c r="AM96">
        <v>206344757.5</v>
      </c>
      <c r="AN96">
        <v>203158477.19999999</v>
      </c>
      <c r="AO96">
        <v>199976604.59999999</v>
      </c>
      <c r="AP96">
        <v>196788371</v>
      </c>
      <c r="AQ96">
        <v>193595304.90000001</v>
      </c>
      <c r="AR96">
        <v>190401368.09999999</v>
      </c>
      <c r="AS96">
        <v>187205579.30000001</v>
      </c>
      <c r="AT96">
        <v>183995611.09999999</v>
      </c>
      <c r="AU96">
        <v>180765171.59999999</v>
      </c>
      <c r="AV96">
        <v>177513923.40000001</v>
      </c>
      <c r="AW96">
        <v>174252827.40000001</v>
      </c>
    </row>
    <row r="97" spans="2:49" x14ac:dyDescent="0.25">
      <c r="B97" t="s">
        <v>197</v>
      </c>
      <c r="C97">
        <v>182970972.649156</v>
      </c>
      <c r="D97">
        <v>185908630.79867601</v>
      </c>
      <c r="E97">
        <v>188893454</v>
      </c>
      <c r="F97">
        <v>180356056.09999999</v>
      </c>
      <c r="G97">
        <v>171729624.30000001</v>
      </c>
      <c r="H97">
        <v>163177799.80000001</v>
      </c>
      <c r="I97">
        <v>155767033.80000001</v>
      </c>
      <c r="J97">
        <v>148555910.59999999</v>
      </c>
      <c r="K97">
        <v>141058404.30000001</v>
      </c>
      <c r="L97">
        <v>133295345.40000001</v>
      </c>
      <c r="M97">
        <v>125936028.8</v>
      </c>
      <c r="N97">
        <v>119441104.7</v>
      </c>
      <c r="O97">
        <v>114282961.90000001</v>
      </c>
      <c r="P97">
        <v>109843959.7</v>
      </c>
      <c r="Q97">
        <v>105339151.40000001</v>
      </c>
      <c r="R97">
        <v>100009720</v>
      </c>
      <c r="S97">
        <v>94856607.329999998</v>
      </c>
      <c r="T97">
        <v>89973851.069999903</v>
      </c>
      <c r="U97">
        <v>85335472.280000001</v>
      </c>
      <c r="V97">
        <v>80410555.620000005</v>
      </c>
      <c r="W97">
        <v>75556364.409999996</v>
      </c>
      <c r="X97">
        <v>70624371.25</v>
      </c>
      <c r="Y97">
        <v>65934144.899999999</v>
      </c>
      <c r="Z97">
        <v>61720440.719999999</v>
      </c>
      <c r="AA97">
        <v>58038439.780000001</v>
      </c>
      <c r="AB97">
        <v>54827333.600000001</v>
      </c>
      <c r="AC97">
        <v>52007070.57</v>
      </c>
      <c r="AD97">
        <v>49503386.479999997</v>
      </c>
      <c r="AE97">
        <v>47250679.990000002</v>
      </c>
      <c r="AF97">
        <v>45198281.030000001</v>
      </c>
      <c r="AG97">
        <v>43309580.030000001</v>
      </c>
      <c r="AH97">
        <v>41558600.359999999</v>
      </c>
      <c r="AI97">
        <v>39924364.350000001</v>
      </c>
      <c r="AJ97">
        <v>38387484.719999999</v>
      </c>
      <c r="AK97">
        <v>36935074.759999998</v>
      </c>
      <c r="AL97">
        <v>35558644.659999996</v>
      </c>
      <c r="AM97">
        <v>34250450.920000002</v>
      </c>
      <c r="AN97">
        <v>33004010.579999998</v>
      </c>
      <c r="AO97">
        <v>31812509.449999999</v>
      </c>
      <c r="AP97">
        <v>30672299.129999999</v>
      </c>
      <c r="AQ97">
        <v>29581626.379999999</v>
      </c>
      <c r="AR97">
        <v>28538937.68</v>
      </c>
      <c r="AS97">
        <v>27541908.829999998</v>
      </c>
      <c r="AT97">
        <v>26586604.359999999</v>
      </c>
      <c r="AU97">
        <v>25670122.73</v>
      </c>
      <c r="AV97">
        <v>24790481.77</v>
      </c>
      <c r="AW97">
        <v>23947649.489999998</v>
      </c>
    </row>
    <row r="98" spans="2:49" x14ac:dyDescent="0.25">
      <c r="B98" t="s">
        <v>198</v>
      </c>
      <c r="C98">
        <v>59.785285595105599</v>
      </c>
      <c r="D98">
        <v>59.785285595105599</v>
      </c>
      <c r="E98">
        <v>59.785207249999999</v>
      </c>
      <c r="F98">
        <v>58.741705580000001</v>
      </c>
      <c r="G98">
        <v>58.56648465</v>
      </c>
      <c r="H98">
        <v>58.965576650000003</v>
      </c>
      <c r="I98">
        <v>58.015952339999998</v>
      </c>
      <c r="J98">
        <v>57.366697330000001</v>
      </c>
      <c r="K98">
        <v>57.744762010000002</v>
      </c>
      <c r="L98">
        <v>57.338128439999998</v>
      </c>
      <c r="M98">
        <v>65.537792139999894</v>
      </c>
      <c r="N98">
        <v>73.784801869999995</v>
      </c>
      <c r="O98">
        <v>83.431088500000001</v>
      </c>
      <c r="P98">
        <v>93.63589279</v>
      </c>
      <c r="Q98">
        <v>109.534153</v>
      </c>
      <c r="R98">
        <v>107.1237582</v>
      </c>
      <c r="S98">
        <v>107.20953470000001</v>
      </c>
      <c r="T98">
        <v>104.2550469</v>
      </c>
      <c r="U98">
        <v>100.6568869</v>
      </c>
      <c r="V98">
        <v>96.675752230000001</v>
      </c>
      <c r="W98">
        <v>91.966551949999996</v>
      </c>
      <c r="X98">
        <v>87.373571139999996</v>
      </c>
      <c r="Y98">
        <v>83.099049089999994</v>
      </c>
      <c r="Z98">
        <v>79.326268979999995</v>
      </c>
      <c r="AA98">
        <v>76.045422569999999</v>
      </c>
      <c r="AB98">
        <v>73.185086609999999</v>
      </c>
      <c r="AC98">
        <v>70.693520829999997</v>
      </c>
      <c r="AD98">
        <v>68.562951400000003</v>
      </c>
      <c r="AE98">
        <v>66.703991009999996</v>
      </c>
      <c r="AF98">
        <v>65.132043710000005</v>
      </c>
      <c r="AG98">
        <v>63.650006040000001</v>
      </c>
      <c r="AH98">
        <v>62.280418769999997</v>
      </c>
      <c r="AI98">
        <v>61.017095580000003</v>
      </c>
      <c r="AJ98">
        <v>59.841614559999996</v>
      </c>
      <c r="AK98">
        <v>58.718869320000003</v>
      </c>
      <c r="AL98">
        <v>57.638768220000003</v>
      </c>
      <c r="AM98">
        <v>56.600413699999997</v>
      </c>
      <c r="AN98">
        <v>55.630705349999999</v>
      </c>
      <c r="AO98">
        <v>54.696634670000002</v>
      </c>
      <c r="AP98">
        <v>53.785515320000002</v>
      </c>
      <c r="AQ98">
        <v>52.880554019999998</v>
      </c>
      <c r="AR98">
        <v>51.985297969999998</v>
      </c>
      <c r="AS98">
        <v>50.959326500000003</v>
      </c>
      <c r="AT98">
        <v>49.90451204</v>
      </c>
      <c r="AU98">
        <v>48.841559179999997</v>
      </c>
      <c r="AV98">
        <v>47.771801279999998</v>
      </c>
      <c r="AW98">
        <v>46.674174229999998</v>
      </c>
    </row>
    <row r="99" spans="2:49" x14ac:dyDescent="0.25">
      <c r="B99" t="s">
        <v>199</v>
      </c>
      <c r="C99">
        <v>59.785285595105599</v>
      </c>
      <c r="D99">
        <v>59.785285595105599</v>
      </c>
      <c r="E99">
        <v>59.785207249999999</v>
      </c>
      <c r="F99">
        <v>58.741705580000001</v>
      </c>
      <c r="G99">
        <v>58.56648465</v>
      </c>
      <c r="H99">
        <v>58.965576650000003</v>
      </c>
      <c r="I99">
        <v>58.015952339999998</v>
      </c>
      <c r="J99">
        <v>57.366697330000001</v>
      </c>
      <c r="K99">
        <v>57.744762010000002</v>
      </c>
      <c r="L99">
        <v>57.338128439999998</v>
      </c>
      <c r="M99">
        <v>65.537792139999894</v>
      </c>
      <c r="N99">
        <v>73.784801869999995</v>
      </c>
      <c r="O99">
        <v>83.431088500000001</v>
      </c>
      <c r="P99">
        <v>93.63589279</v>
      </c>
      <c r="Q99">
        <v>109.534153</v>
      </c>
      <c r="R99">
        <v>107.1237582</v>
      </c>
      <c r="S99">
        <v>107.20953470000001</v>
      </c>
      <c r="T99">
        <v>104.2550469</v>
      </c>
      <c r="U99">
        <v>100.6568869</v>
      </c>
      <c r="V99">
        <v>96.675752230000001</v>
      </c>
      <c r="W99">
        <v>92.785545940000006</v>
      </c>
      <c r="X99">
        <v>88.928126129999995</v>
      </c>
      <c r="Y99">
        <v>85.231560569999999</v>
      </c>
      <c r="Z99">
        <v>81.921486540000004</v>
      </c>
      <c r="AA99">
        <v>79.027307149999999</v>
      </c>
      <c r="AB99">
        <v>76.502128389999996</v>
      </c>
      <c r="AC99">
        <v>74.309639009999998</v>
      </c>
      <c r="AD99">
        <v>72.386355159999894</v>
      </c>
      <c r="AE99">
        <v>70.702147539999999</v>
      </c>
      <c r="AF99">
        <v>69.298160769999996</v>
      </c>
      <c r="AG99">
        <v>67.971771669999995</v>
      </c>
      <c r="AH99">
        <v>66.751461190000001</v>
      </c>
      <c r="AI99">
        <v>65.62803289</v>
      </c>
      <c r="AJ99">
        <v>64.582317399999994</v>
      </c>
      <c r="AK99">
        <v>63.57606835</v>
      </c>
      <c r="AL99">
        <v>62.59947099</v>
      </c>
      <c r="AM99">
        <v>61.651977539999997</v>
      </c>
      <c r="AN99">
        <v>60.757757339999998</v>
      </c>
      <c r="AO99">
        <v>59.885509259999999</v>
      </c>
      <c r="AP99">
        <v>59.021770500000002</v>
      </c>
      <c r="AQ99">
        <v>58.148720539999999</v>
      </c>
      <c r="AR99">
        <v>57.271873960000001</v>
      </c>
      <c r="AS99">
        <v>56.221044020000001</v>
      </c>
      <c r="AT99">
        <v>55.124781460000001</v>
      </c>
      <c r="AU99">
        <v>54.009814030000001</v>
      </c>
      <c r="AV99">
        <v>52.880209999999998</v>
      </c>
      <c r="AW99">
        <v>51.713202340000002</v>
      </c>
    </row>
    <row r="100" spans="2:49" x14ac:dyDescent="0.25">
      <c r="B100" t="s">
        <v>200</v>
      </c>
      <c r="C100">
        <v>0.96116878123798499</v>
      </c>
      <c r="D100">
        <v>0.98039215686274495</v>
      </c>
      <c r="E100">
        <v>1.0000000360000001</v>
      </c>
      <c r="F100">
        <v>1.0233255830000001</v>
      </c>
      <c r="G100">
        <v>1.0432214790000001</v>
      </c>
      <c r="H100">
        <v>1.0571985660000001</v>
      </c>
      <c r="I100">
        <v>1.069064276</v>
      </c>
      <c r="J100">
        <v>1.0804011499999999</v>
      </c>
      <c r="K100">
        <v>1.089934009</v>
      </c>
      <c r="L100">
        <v>1.1025678539999999</v>
      </c>
      <c r="M100">
        <v>1.1172392090000001</v>
      </c>
      <c r="N100">
        <v>1.1334001199999999</v>
      </c>
      <c r="O100">
        <v>1.1488160869999999</v>
      </c>
      <c r="P100">
        <v>1.1637408419999999</v>
      </c>
      <c r="Q100">
        <v>1.1863015889999999</v>
      </c>
      <c r="R100">
        <v>1.2206594799999999</v>
      </c>
      <c r="S100">
        <v>1.2604553549999999</v>
      </c>
      <c r="T100">
        <v>1.299942675</v>
      </c>
      <c r="U100">
        <v>1.3471943959999999</v>
      </c>
      <c r="V100">
        <v>1.4021059339999999</v>
      </c>
      <c r="W100">
        <v>1.4619407200000001</v>
      </c>
      <c r="X100">
        <v>1.526816508</v>
      </c>
      <c r="Y100">
        <v>1.5934680640000001</v>
      </c>
      <c r="Z100">
        <v>1.6582654100000001</v>
      </c>
      <c r="AA100">
        <v>1.7198027140000001</v>
      </c>
      <c r="AB100">
        <v>1.7773635249999999</v>
      </c>
      <c r="AC100">
        <v>1.83067533</v>
      </c>
      <c r="AD100">
        <v>1.8798236349999999</v>
      </c>
      <c r="AE100">
        <v>1.9252145949999999</v>
      </c>
      <c r="AF100">
        <v>1.9673810030000001</v>
      </c>
      <c r="AG100">
        <v>2.0068585680000002</v>
      </c>
      <c r="AH100">
        <v>2.0443823390000002</v>
      </c>
      <c r="AI100">
        <v>2.07987974</v>
      </c>
      <c r="AJ100">
        <v>2.1136991530000002</v>
      </c>
      <c r="AK100">
        <v>2.14666881</v>
      </c>
      <c r="AL100">
        <v>2.1789007169999999</v>
      </c>
      <c r="AM100">
        <v>2.2105889969999999</v>
      </c>
      <c r="AN100">
        <v>2.2420223629999998</v>
      </c>
      <c r="AO100">
        <v>2.2733227349999998</v>
      </c>
      <c r="AP100">
        <v>2.3049770440000001</v>
      </c>
      <c r="AQ100">
        <v>2.3376285889999999</v>
      </c>
      <c r="AR100">
        <v>2.371334343</v>
      </c>
      <c r="AS100">
        <v>2.4065215219999998</v>
      </c>
      <c r="AT100">
        <v>2.4436254470000001</v>
      </c>
      <c r="AU100">
        <v>2.4827157560000002</v>
      </c>
      <c r="AV100">
        <v>2.524050065</v>
      </c>
      <c r="AW100">
        <v>2.5687250829999999</v>
      </c>
    </row>
    <row r="101" spans="2:49" x14ac:dyDescent="0.25">
      <c r="B101" t="s">
        <v>201</v>
      </c>
      <c r="C101">
        <v>0.96116878123798499</v>
      </c>
      <c r="D101">
        <v>0.98039215686274495</v>
      </c>
      <c r="E101">
        <v>1.0000000360000001</v>
      </c>
      <c r="F101">
        <v>1.0233255830000001</v>
      </c>
      <c r="G101">
        <v>1.0432214790000001</v>
      </c>
      <c r="H101">
        <v>1.0571985660000001</v>
      </c>
      <c r="I101">
        <v>1.069064276</v>
      </c>
      <c r="J101">
        <v>1.0804011499999999</v>
      </c>
      <c r="K101">
        <v>1.089934009</v>
      </c>
      <c r="L101">
        <v>1.1025678539999999</v>
      </c>
      <c r="M101">
        <v>1.1172392090000001</v>
      </c>
      <c r="N101">
        <v>1.1334001199999999</v>
      </c>
      <c r="O101">
        <v>1.1488160869999999</v>
      </c>
      <c r="P101">
        <v>1.1637408419999999</v>
      </c>
      <c r="Q101">
        <v>1.1863015889999999</v>
      </c>
      <c r="R101">
        <v>1.2206594799999999</v>
      </c>
      <c r="S101">
        <v>1.2604553549999999</v>
      </c>
      <c r="T101">
        <v>1.299942675</v>
      </c>
      <c r="U101">
        <v>1.3471943959999999</v>
      </c>
      <c r="V101">
        <v>1.4021059339999999</v>
      </c>
      <c r="W101">
        <v>1.4615049470000001</v>
      </c>
      <c r="X101">
        <v>1.52559928</v>
      </c>
      <c r="Y101">
        <v>1.5911008499999999</v>
      </c>
      <c r="Z101">
        <v>1.65421237</v>
      </c>
      <c r="AA101">
        <v>1.7134907269999999</v>
      </c>
      <c r="AB101">
        <v>1.7682317329999999</v>
      </c>
      <c r="AC101">
        <v>1.818200043</v>
      </c>
      <c r="AD101">
        <v>1.863606756</v>
      </c>
      <c r="AE101">
        <v>1.9048743699999999</v>
      </c>
      <c r="AF101">
        <v>1.942605404</v>
      </c>
      <c r="AG101">
        <v>1.977405662</v>
      </c>
      <c r="AH101">
        <v>2.010070319</v>
      </c>
      <c r="AI101">
        <v>2.0406037320000001</v>
      </c>
      <c r="AJ101">
        <v>2.0694820190000001</v>
      </c>
      <c r="AK101">
        <v>2.0976250809999999</v>
      </c>
      <c r="AL101">
        <v>2.1251871040000001</v>
      </c>
      <c r="AM101">
        <v>2.1524095449999998</v>
      </c>
      <c r="AN101">
        <v>2.179629459</v>
      </c>
      <c r="AO101">
        <v>2.2070233130000001</v>
      </c>
      <c r="AP101">
        <v>2.2351018140000001</v>
      </c>
      <c r="AQ101">
        <v>2.264519714</v>
      </c>
      <c r="AR101">
        <v>2.2953323569999999</v>
      </c>
      <c r="AS101">
        <v>2.3279529000000001</v>
      </c>
      <c r="AT101">
        <v>2.3628022980000001</v>
      </c>
      <c r="AU101">
        <v>2.3999235790000002</v>
      </c>
      <c r="AV101">
        <v>2.4395319369999999</v>
      </c>
      <c r="AW101">
        <v>2.4826920879999999</v>
      </c>
    </row>
    <row r="102" spans="2:49" x14ac:dyDescent="0.25">
      <c r="B102" t="s">
        <v>202</v>
      </c>
      <c r="C102">
        <v>0</v>
      </c>
      <c r="D102" s="39">
        <v>0</v>
      </c>
      <c r="E102" s="39">
        <v>0</v>
      </c>
      <c r="F102" s="39">
        <v>0</v>
      </c>
      <c r="G102" s="39">
        <v>0</v>
      </c>
      <c r="H102" s="39">
        <v>0</v>
      </c>
      <c r="I102" s="39">
        <v>0</v>
      </c>
      <c r="J102" s="39">
        <v>0</v>
      </c>
      <c r="K102" s="39">
        <v>0</v>
      </c>
      <c r="L102" s="39">
        <v>0</v>
      </c>
      <c r="M102" s="39">
        <v>0</v>
      </c>
      <c r="N102" s="39">
        <v>0</v>
      </c>
      <c r="O102" s="39">
        <v>0</v>
      </c>
      <c r="P102" s="39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7.8146535144529794E-2</v>
      </c>
      <c r="X102">
        <v>0.12964102493715399</v>
      </c>
      <c r="Y102">
        <v>0.18591517132844301</v>
      </c>
      <c r="Z102">
        <v>0.24105078176315201</v>
      </c>
      <c r="AA102">
        <v>0.29534101812214097</v>
      </c>
      <c r="AB102">
        <v>0.348242190800096</v>
      </c>
      <c r="AC102">
        <v>0.39954245691371498</v>
      </c>
      <c r="AD102">
        <v>0.43648299922862599</v>
      </c>
      <c r="AE102">
        <v>0.476994445454481</v>
      </c>
      <c r="AF102">
        <v>0.51635487016716797</v>
      </c>
      <c r="AG102" s="39">
        <v>0.55302199987397005</v>
      </c>
      <c r="AH102" s="39">
        <v>0.58605678648730997</v>
      </c>
      <c r="AI102">
        <v>0.61499110977660798</v>
      </c>
      <c r="AJ102">
        <v>0.640424099393199</v>
      </c>
      <c r="AK102">
        <v>0.66191005684787996</v>
      </c>
      <c r="AL102" s="39">
        <v>0.67930772485753599</v>
      </c>
      <c r="AM102">
        <v>0.69265958873867495</v>
      </c>
      <c r="AN102">
        <v>0.70237821858398697</v>
      </c>
      <c r="AO102">
        <v>0.70966149863880201</v>
      </c>
      <c r="AP102">
        <v>0.71501749642841606</v>
      </c>
      <c r="AQ102">
        <v>0.71881017770378797</v>
      </c>
      <c r="AR102">
        <v>0.72176443304472404</v>
      </c>
      <c r="AS102">
        <v>0.723348987532346</v>
      </c>
      <c r="AT102">
        <v>0.725200544524229</v>
      </c>
      <c r="AU102">
        <v>0.72705160195205498</v>
      </c>
      <c r="AV102">
        <v>0.72873466193976699</v>
      </c>
      <c r="AW102">
        <v>0.72977290323072896</v>
      </c>
    </row>
    <row r="103" spans="2:49" x14ac:dyDescent="0.25">
      <c r="B103" t="s">
        <v>203</v>
      </c>
      <c r="C103" s="39">
        <v>0</v>
      </c>
      <c r="D103" s="39">
        <v>0</v>
      </c>
      <c r="E103" s="39">
        <v>0</v>
      </c>
      <c r="F103" s="39">
        <v>0</v>
      </c>
      <c r="G103" s="39">
        <v>0</v>
      </c>
      <c r="H103" s="39">
        <v>0</v>
      </c>
      <c r="I103" s="39">
        <v>0</v>
      </c>
      <c r="J103" s="39">
        <v>0</v>
      </c>
      <c r="K103" s="39">
        <v>0</v>
      </c>
      <c r="L103" s="39">
        <v>0</v>
      </c>
      <c r="M103" s="39">
        <v>0</v>
      </c>
      <c r="N103" s="39">
        <v>0</v>
      </c>
      <c r="O103" s="39">
        <v>0</v>
      </c>
      <c r="P103" s="39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3.29824393630051E-3</v>
      </c>
      <c r="X103">
        <v>2.1560633292105801E-2</v>
      </c>
      <c r="Y103">
        <v>4.9478793047574798E-2</v>
      </c>
      <c r="Z103">
        <v>8.1726552543859299E-2</v>
      </c>
      <c r="AA103">
        <v>0.11686355979632</v>
      </c>
      <c r="AB103">
        <v>0.15602266828771399</v>
      </c>
      <c r="AC103">
        <v>0.20062676537531099</v>
      </c>
      <c r="AD103">
        <v>0.24990225519918499</v>
      </c>
      <c r="AE103">
        <v>0.302590653998424</v>
      </c>
      <c r="AF103">
        <v>0.35892123832976802</v>
      </c>
      <c r="AG103">
        <v>0.41779730780124802</v>
      </c>
      <c r="AH103">
        <v>0.47712336447418502</v>
      </c>
      <c r="AI103">
        <v>0.53601720892701898</v>
      </c>
      <c r="AJ103">
        <v>0.59311694402723802</v>
      </c>
      <c r="AK103">
        <v>0.64636639768766901</v>
      </c>
      <c r="AL103">
        <v>0.69428793519870002</v>
      </c>
      <c r="AM103">
        <v>0.73580483281352405</v>
      </c>
      <c r="AN103">
        <v>0.77059041735445499</v>
      </c>
      <c r="AO103">
        <v>0.79923928607234995</v>
      </c>
      <c r="AP103">
        <v>0.821880730243429</v>
      </c>
      <c r="AQ103">
        <v>0.83864909198823001</v>
      </c>
      <c r="AR103">
        <v>0.85078117923076402</v>
      </c>
      <c r="AS103">
        <v>0.858562885452407</v>
      </c>
      <c r="AT103">
        <v>0.86223630545538799</v>
      </c>
      <c r="AU103">
        <v>0.86254810109291902</v>
      </c>
      <c r="AV103">
        <v>0.85924531693262196</v>
      </c>
      <c r="AW103">
        <v>0.85129305217923601</v>
      </c>
    </row>
    <row r="104" spans="2:49" x14ac:dyDescent="0.25">
      <c r="B104" t="s">
        <v>204</v>
      </c>
      <c r="C104">
        <v>0</v>
      </c>
      <c r="D104" s="39">
        <v>0</v>
      </c>
      <c r="E104" s="39">
        <v>0</v>
      </c>
      <c r="F104" s="39">
        <v>0</v>
      </c>
      <c r="G104" s="39">
        <v>0</v>
      </c>
      <c r="H104" s="39">
        <v>0</v>
      </c>
      <c r="I104" s="39">
        <v>0</v>
      </c>
      <c r="J104" s="39">
        <v>0</v>
      </c>
      <c r="K104" s="39">
        <v>0</v>
      </c>
      <c r="L104" s="39">
        <v>0</v>
      </c>
      <c r="M104" s="39">
        <v>0</v>
      </c>
      <c r="N104" s="39">
        <v>0</v>
      </c>
      <c r="O104" s="39">
        <v>0</v>
      </c>
      <c r="P104" s="39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0.53864805089194301</v>
      </c>
      <c r="X104">
        <v>0.69219876714874395</v>
      </c>
      <c r="Y104">
        <v>0.869925818223382</v>
      </c>
      <c r="Z104">
        <v>1.05867545807962</v>
      </c>
      <c r="AA104">
        <v>1.2766185901237099</v>
      </c>
      <c r="AB104">
        <v>1.5139572929227401</v>
      </c>
      <c r="AC104">
        <v>1.7604723531331199</v>
      </c>
      <c r="AD104">
        <v>1.8938725000238601</v>
      </c>
      <c r="AE104">
        <v>2.10230319827444</v>
      </c>
      <c r="AF104">
        <v>2.3235466721814402</v>
      </c>
      <c r="AG104">
        <v>2.5366676356534299</v>
      </c>
      <c r="AH104">
        <v>2.7346666476146799</v>
      </c>
      <c r="AI104">
        <v>2.9120260733977701</v>
      </c>
      <c r="AJ104">
        <v>3.0749004401299902</v>
      </c>
      <c r="AK104">
        <v>3.2217612901668402</v>
      </c>
      <c r="AL104">
        <v>3.3530366638187599</v>
      </c>
      <c r="AM104" s="39">
        <v>3.4700306124759899</v>
      </c>
      <c r="AN104">
        <v>3.5730277422358601</v>
      </c>
      <c r="AO104">
        <v>3.6639726750439201</v>
      </c>
      <c r="AP104">
        <v>3.7467913437823901</v>
      </c>
      <c r="AQ104">
        <v>3.8218584690630002</v>
      </c>
      <c r="AR104">
        <v>3.8905682256171001</v>
      </c>
      <c r="AS104">
        <v>3.9443297183520101</v>
      </c>
      <c r="AT104">
        <v>4.0020788971672099</v>
      </c>
      <c r="AU104">
        <v>4.0564301648377601</v>
      </c>
      <c r="AV104">
        <v>4.1077529472578398</v>
      </c>
      <c r="AW104" s="39">
        <v>4.1543756147278401</v>
      </c>
    </row>
    <row r="105" spans="2:49" x14ac:dyDescent="0.25">
      <c r="B105" t="s">
        <v>205</v>
      </c>
      <c r="C105" s="39">
        <v>0</v>
      </c>
      <c r="D105" s="39">
        <v>0</v>
      </c>
      <c r="E105" s="39">
        <v>0</v>
      </c>
      <c r="F105" s="39">
        <v>0</v>
      </c>
      <c r="G105" s="39">
        <v>0</v>
      </c>
      <c r="H105" s="39">
        <v>0</v>
      </c>
      <c r="I105" s="39">
        <v>0</v>
      </c>
      <c r="J105" s="39">
        <v>0</v>
      </c>
      <c r="K105" s="39">
        <v>0</v>
      </c>
      <c r="L105" s="39">
        <v>0</v>
      </c>
      <c r="M105" s="39">
        <v>0</v>
      </c>
      <c r="N105" s="39">
        <v>0</v>
      </c>
      <c r="O105" s="39">
        <v>0</v>
      </c>
      <c r="P105" s="39">
        <v>0</v>
      </c>
      <c r="Q105" s="39">
        <v>0</v>
      </c>
      <c r="R105" s="39">
        <v>0</v>
      </c>
      <c r="S105">
        <v>0</v>
      </c>
      <c r="T105">
        <v>0</v>
      </c>
      <c r="U105">
        <v>0</v>
      </c>
      <c r="V105">
        <v>0</v>
      </c>
      <c r="W105">
        <v>-6.0196267254841703E-3</v>
      </c>
      <c r="X105">
        <v>-1.52866002276375E-2</v>
      </c>
      <c r="Y105">
        <v>-3.1745740421595899E-2</v>
      </c>
      <c r="Z105">
        <v>-5.6654814853851397E-2</v>
      </c>
      <c r="AA105">
        <v>-8.9969068113015999E-2</v>
      </c>
      <c r="AB105">
        <v>-0.130820387734009</v>
      </c>
      <c r="AC105">
        <v>-0.17804484501520099</v>
      </c>
      <c r="AD105" s="39">
        <v>-0.22948807406556401</v>
      </c>
      <c r="AE105" s="39">
        <v>-0.28452795212784399</v>
      </c>
      <c r="AF105" s="39">
        <v>-0.34200399928889802</v>
      </c>
      <c r="AG105" s="39">
        <v>-0.40082719038939602</v>
      </c>
      <c r="AH105">
        <v>-0.46014020316204002</v>
      </c>
      <c r="AI105" s="39">
        <v>-0.51882992989105103</v>
      </c>
      <c r="AJ105" s="39">
        <v>-0.57611959531262902</v>
      </c>
      <c r="AK105" s="39">
        <v>-0.63112650268567505</v>
      </c>
      <c r="AL105" s="39">
        <v>-0.68300953811648502</v>
      </c>
      <c r="AM105" s="39">
        <v>-0.73107237722507201</v>
      </c>
      <c r="AN105" s="39">
        <v>-0.77447510408958897</v>
      </c>
      <c r="AO105">
        <v>-0.812841753997539</v>
      </c>
      <c r="AP105">
        <v>-0.84591338552005801</v>
      </c>
      <c r="AQ105">
        <v>-0.87357848282376604</v>
      </c>
      <c r="AR105">
        <v>-0.89591825536506897</v>
      </c>
      <c r="AS105">
        <v>-0.91289007569853498</v>
      </c>
      <c r="AT105">
        <v>-0.92500110889254195</v>
      </c>
      <c r="AU105">
        <v>-0.93269989584466795</v>
      </c>
      <c r="AV105">
        <v>-0.93654842051972198</v>
      </c>
      <c r="AW105">
        <v>-0.93706230962236003</v>
      </c>
    </row>
    <row r="106" spans="2:49" x14ac:dyDescent="0.25">
      <c r="B106" t="s">
        <v>206</v>
      </c>
      <c r="C106">
        <v>0</v>
      </c>
      <c r="D106" s="39">
        <v>0</v>
      </c>
      <c r="E106" s="39">
        <v>0</v>
      </c>
      <c r="F106" s="39">
        <v>0</v>
      </c>
      <c r="G106" s="39">
        <v>0</v>
      </c>
      <c r="H106" s="39">
        <v>0</v>
      </c>
      <c r="I106" s="39">
        <v>0</v>
      </c>
      <c r="J106" s="39">
        <v>0</v>
      </c>
      <c r="K106" s="39">
        <v>0</v>
      </c>
      <c r="L106" s="39">
        <v>0</v>
      </c>
      <c r="M106" s="39">
        <v>0</v>
      </c>
      <c r="N106" s="39">
        <v>0</v>
      </c>
      <c r="O106" s="39">
        <v>0</v>
      </c>
      <c r="P106" s="39">
        <v>0</v>
      </c>
      <c r="Q106" s="39">
        <v>0</v>
      </c>
      <c r="R106">
        <v>0</v>
      </c>
      <c r="S106">
        <v>0</v>
      </c>
      <c r="T106" s="39">
        <v>0</v>
      </c>
      <c r="U106">
        <v>0</v>
      </c>
      <c r="V106">
        <v>0</v>
      </c>
      <c r="W106">
        <v>3.7924153624824201E-2</v>
      </c>
      <c r="X106">
        <v>-1.3794500705399599E-2</v>
      </c>
      <c r="Y106">
        <v>-5.4939058731429097E-2</v>
      </c>
      <c r="Z106">
        <v>-8.6751504911963803E-2</v>
      </c>
      <c r="AA106">
        <v>-0.103516814154114</v>
      </c>
      <c r="AB106">
        <v>-0.105827373411127</v>
      </c>
      <c r="AC106">
        <v>-9.4826878364573305E-2</v>
      </c>
      <c r="AD106">
        <v>-9.3185228601289E-2</v>
      </c>
      <c r="AE106">
        <v>-6.19369698135585E-2</v>
      </c>
      <c r="AF106">
        <v>-1.66862212865104E-2</v>
      </c>
      <c r="AG106">
        <v>3.5351000664762801E-2</v>
      </c>
      <c r="AH106">
        <v>9.01833460277945E-2</v>
      </c>
      <c r="AI106">
        <v>0.14543409508451699</v>
      </c>
      <c r="AJ106">
        <v>0.20084410386651499</v>
      </c>
      <c r="AK106">
        <v>0.25421906440752301</v>
      </c>
      <c r="AL106">
        <v>0.30440642685485297</v>
      </c>
      <c r="AM106">
        <v>0.35069964687091099</v>
      </c>
      <c r="AN106">
        <v>0.39142519262125303</v>
      </c>
      <c r="AO106">
        <v>0.42789323113427902</v>
      </c>
      <c r="AP106">
        <v>0.46023730441855298</v>
      </c>
      <c r="AQ106">
        <v>0.488350176105179</v>
      </c>
      <c r="AR106">
        <v>0.51245073705494804</v>
      </c>
      <c r="AS106">
        <v>0.53159437026801803</v>
      </c>
      <c r="AT106">
        <v>0.54839296588151598</v>
      </c>
      <c r="AU106">
        <v>0.56159093207057698</v>
      </c>
      <c r="AV106">
        <v>0.57102215797528699</v>
      </c>
      <c r="AW106">
        <v>0.57620100433772803</v>
      </c>
    </row>
    <row r="107" spans="2:49" x14ac:dyDescent="0.25">
      <c r="B107" t="s">
        <v>207</v>
      </c>
      <c r="C107">
        <v>0</v>
      </c>
      <c r="D107" s="39">
        <v>0</v>
      </c>
      <c r="E107" s="39">
        <v>0</v>
      </c>
      <c r="F107" s="39">
        <v>0</v>
      </c>
      <c r="G107" s="39">
        <v>0</v>
      </c>
      <c r="H107" s="39">
        <v>0</v>
      </c>
      <c r="I107" s="39">
        <v>0</v>
      </c>
      <c r="J107" s="39">
        <v>0</v>
      </c>
      <c r="K107" s="39">
        <v>0</v>
      </c>
      <c r="L107" s="39">
        <v>0</v>
      </c>
      <c r="M107" s="39">
        <v>0</v>
      </c>
      <c r="N107" s="39">
        <v>0</v>
      </c>
      <c r="O107" s="39">
        <v>0</v>
      </c>
      <c r="P107" s="39">
        <v>0</v>
      </c>
      <c r="Q107" s="39">
        <v>0</v>
      </c>
      <c r="R107" s="39">
        <v>0</v>
      </c>
      <c r="S107" s="39">
        <v>0</v>
      </c>
      <c r="T107" s="39">
        <v>0</v>
      </c>
      <c r="U107">
        <v>0</v>
      </c>
      <c r="V107">
        <v>0</v>
      </c>
      <c r="W107">
        <v>-4.2604087011836799E-3</v>
      </c>
      <c r="X107">
        <v>2.8890865392849199E-2</v>
      </c>
      <c r="Y107">
        <v>5.3399018880714098E-2</v>
      </c>
      <c r="Z107" s="39">
        <v>7.6171608182995995E-2</v>
      </c>
      <c r="AA107">
        <v>9.5958591029295798E-2</v>
      </c>
      <c r="AB107">
        <v>0.113023668387149</v>
      </c>
      <c r="AC107">
        <v>0.127615339249989</v>
      </c>
      <c r="AD107">
        <v>0.145984433095011</v>
      </c>
      <c r="AE107">
        <v>0.156621708182001</v>
      </c>
      <c r="AF107">
        <v>0.16383717804732301</v>
      </c>
      <c r="AG107">
        <v>0.169382369252183</v>
      </c>
      <c r="AH107" s="39">
        <v>0.174172288470201</v>
      </c>
      <c r="AI107" s="39">
        <v>0.18015222909188799</v>
      </c>
      <c r="AJ107">
        <v>0.18543078765298901</v>
      </c>
      <c r="AK107" s="39">
        <v>0.19034677871362399</v>
      </c>
      <c r="AL107">
        <v>0.19482527123306101</v>
      </c>
      <c r="AM107">
        <v>0.19874619071374</v>
      </c>
      <c r="AN107">
        <v>0.20328835860740799</v>
      </c>
      <c r="AO107">
        <v>0.20697131730076099</v>
      </c>
      <c r="AP107">
        <v>0.20947648691536999</v>
      </c>
      <c r="AQ107">
        <v>0.21083740531696399</v>
      </c>
      <c r="AR107">
        <v>0.210765455397454</v>
      </c>
      <c r="AS107">
        <v>0.21062465873840799</v>
      </c>
      <c r="AT107">
        <v>0.20866916003489699</v>
      </c>
      <c r="AU107">
        <v>0.20551567806317</v>
      </c>
      <c r="AV107">
        <v>0.201521645693614</v>
      </c>
      <c r="AW107">
        <v>0.19758146812985999</v>
      </c>
    </row>
    <row r="108" spans="2:49" x14ac:dyDescent="0.25">
      <c r="B108" t="s">
        <v>208</v>
      </c>
      <c r="C108">
        <v>0</v>
      </c>
      <c r="D108" s="39">
        <v>0</v>
      </c>
      <c r="E108" s="39">
        <v>0</v>
      </c>
      <c r="F108" s="39">
        <v>0</v>
      </c>
      <c r="G108" s="39">
        <v>0</v>
      </c>
      <c r="H108" s="39">
        <v>0</v>
      </c>
      <c r="I108" s="39">
        <v>0</v>
      </c>
      <c r="J108" s="39">
        <v>0</v>
      </c>
      <c r="K108" s="39">
        <v>0</v>
      </c>
      <c r="L108" s="39">
        <v>0</v>
      </c>
      <c r="M108" s="39">
        <v>0</v>
      </c>
      <c r="N108" s="39">
        <v>0</v>
      </c>
      <c r="O108" s="39">
        <v>0</v>
      </c>
      <c r="P108" s="39">
        <v>0</v>
      </c>
      <c r="Q108" s="39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-2.2924320000000602E-2</v>
      </c>
      <c r="X108">
        <v>-4.6339829999999999E-2</v>
      </c>
      <c r="Y108">
        <v>-7.0461629999998804E-2</v>
      </c>
      <c r="Z108">
        <v>-9.42541300000002E-2</v>
      </c>
      <c r="AA108">
        <v>-0.117828260000001</v>
      </c>
      <c r="AB108">
        <v>-0.14139041999999899</v>
      </c>
      <c r="AC108">
        <v>-0.16515916999999899</v>
      </c>
      <c r="AD108" s="39">
        <v>-0.184783270000001</v>
      </c>
      <c r="AE108">
        <v>-0.20451340999999901</v>
      </c>
      <c r="AF108">
        <v>-0.22482094</v>
      </c>
      <c r="AG108">
        <v>-0.245192939999999</v>
      </c>
      <c r="AH108">
        <v>-0.264881699999999</v>
      </c>
      <c r="AI108">
        <v>-0.28311732000000001</v>
      </c>
      <c r="AJ108">
        <v>-0.29953195000000099</v>
      </c>
      <c r="AK108" s="39">
        <v>-0.313689210000001</v>
      </c>
      <c r="AL108">
        <v>-0.32529224000000101</v>
      </c>
      <c r="AM108" s="39">
        <v>-0.33423456000000001</v>
      </c>
      <c r="AN108" s="39">
        <v>-0.34035479999999901</v>
      </c>
      <c r="AO108">
        <v>-0.34407401999999998</v>
      </c>
      <c r="AP108">
        <v>-0.34587821999999901</v>
      </c>
      <c r="AQ108">
        <v>-0.34618723999999901</v>
      </c>
      <c r="AR108">
        <v>-0.34545415000000002</v>
      </c>
      <c r="AS108" s="39">
        <v>-0.34406020999999898</v>
      </c>
      <c r="AT108" s="39">
        <v>-0.34245603000000002</v>
      </c>
      <c r="AU108">
        <v>-0.34074733000000001</v>
      </c>
      <c r="AV108">
        <v>-0.33892688000000099</v>
      </c>
      <c r="AW108">
        <v>-0.33687289999999998</v>
      </c>
    </row>
    <row r="109" spans="2:49" x14ac:dyDescent="0.25">
      <c r="B109" t="s">
        <v>209</v>
      </c>
      <c r="C109">
        <v>0</v>
      </c>
      <c r="D109" s="39">
        <v>0</v>
      </c>
      <c r="E109" s="39">
        <v>0</v>
      </c>
      <c r="F109" s="39">
        <v>0</v>
      </c>
      <c r="G109" s="39">
        <v>0</v>
      </c>
      <c r="H109" s="39">
        <v>0</v>
      </c>
      <c r="I109" s="39">
        <v>0</v>
      </c>
      <c r="J109" s="39">
        <v>0</v>
      </c>
      <c r="K109" s="39">
        <v>0</v>
      </c>
      <c r="L109" s="39">
        <v>0</v>
      </c>
      <c r="M109" s="39">
        <v>0</v>
      </c>
      <c r="N109" s="39">
        <v>0</v>
      </c>
      <c r="O109" s="39">
        <v>0</v>
      </c>
      <c r="P109" s="3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3.4761655972381698E-2</v>
      </c>
      <c r="X109">
        <v>6.8609080207959694E-2</v>
      </c>
      <c r="Y109">
        <v>0.102414973069442</v>
      </c>
      <c r="Z109">
        <v>0.13497919918004</v>
      </c>
      <c r="AA109">
        <v>0.16680455623565499</v>
      </c>
      <c r="AB109">
        <v>0.198379786400804</v>
      </c>
      <c r="AC109">
        <v>0.230114986112361</v>
      </c>
      <c r="AD109">
        <v>0.255373258371904</v>
      </c>
      <c r="AE109">
        <v>0.28096650884192798</v>
      </c>
      <c r="AF109">
        <v>0.30756191350374001</v>
      </c>
      <c r="AG109">
        <v>0.33432543194409298</v>
      </c>
      <c r="AH109">
        <v>0.36012689590227898</v>
      </c>
      <c r="AI109">
        <v>0.38394021603873602</v>
      </c>
      <c r="AJ109">
        <v>0.40537739627362002</v>
      </c>
      <c r="AK109">
        <v>0.42378977692716302</v>
      </c>
      <c r="AL109">
        <v>0.438793186194264</v>
      </c>
      <c r="AM109">
        <v>0.45026161954930799</v>
      </c>
      <c r="AN109">
        <v>0.45797633080455402</v>
      </c>
      <c r="AO109">
        <v>0.462597186973634</v>
      </c>
      <c r="AP109">
        <v>0.46477425773672199</v>
      </c>
      <c r="AQ109">
        <v>0.46502222008462102</v>
      </c>
      <c r="AR109">
        <v>0.46396775721697597</v>
      </c>
      <c r="AS109">
        <v>0.46210693568349198</v>
      </c>
      <c r="AT109">
        <v>0.46006867824404102</v>
      </c>
      <c r="AU109">
        <v>0.45796753630487003</v>
      </c>
      <c r="AV109">
        <v>0.45573834851009298</v>
      </c>
      <c r="AW109">
        <v>0.45300963024372798</v>
      </c>
    </row>
    <row r="110" spans="2:49" x14ac:dyDescent="0.25">
      <c r="B110" t="s">
        <v>210</v>
      </c>
      <c r="C110" s="39">
        <v>0</v>
      </c>
      <c r="D110" s="39">
        <v>0</v>
      </c>
      <c r="E110" s="39">
        <v>0</v>
      </c>
      <c r="F110" s="39">
        <v>0</v>
      </c>
      <c r="G110" s="39">
        <v>0</v>
      </c>
      <c r="H110" s="39">
        <v>0</v>
      </c>
      <c r="I110" s="39">
        <v>0</v>
      </c>
      <c r="J110" s="39">
        <v>0</v>
      </c>
      <c r="K110" s="39">
        <v>0</v>
      </c>
      <c r="L110" s="39">
        <v>0</v>
      </c>
      <c r="M110" s="39">
        <v>0</v>
      </c>
      <c r="N110" s="39">
        <v>0</v>
      </c>
      <c r="O110" s="39">
        <v>0</v>
      </c>
      <c r="P110" s="39">
        <v>0</v>
      </c>
      <c r="Q110" s="39">
        <v>0</v>
      </c>
      <c r="R110" s="39">
        <v>0</v>
      </c>
      <c r="S110">
        <v>0</v>
      </c>
      <c r="T110" s="39">
        <v>0</v>
      </c>
      <c r="U110">
        <v>0</v>
      </c>
      <c r="V110">
        <v>0</v>
      </c>
      <c r="W110">
        <v>-1.7431642551957099E-2</v>
      </c>
      <c r="X110">
        <v>-2.8631122044364601E-2</v>
      </c>
      <c r="Y110">
        <v>-4.0906942533347403E-2</v>
      </c>
      <c r="Z110">
        <v>-5.2376126452202597E-2</v>
      </c>
      <c r="AA110">
        <v>-6.0134755626128897E-2</v>
      </c>
      <c r="AB110">
        <v>-6.08427322603022E-2</v>
      </c>
      <c r="AC110">
        <v>-5.2011268319607201E-2</v>
      </c>
      <c r="AD110">
        <v>-2.9629387857843501E-2</v>
      </c>
      <c r="AE110">
        <v>2.1675959738454102E-3</v>
      </c>
      <c r="AF110">
        <v>4.2095027596244998E-2</v>
      </c>
      <c r="AG110">
        <v>8.9285115691883896E-2</v>
      </c>
      <c r="AH110">
        <v>0.14219482210851001</v>
      </c>
      <c r="AI110">
        <v>0.20089073127422799</v>
      </c>
      <c r="AJ110">
        <v>0.26344771488973001</v>
      </c>
      <c r="AK110">
        <v>0.32809092724912498</v>
      </c>
      <c r="AL110">
        <v>0.39176481506477601</v>
      </c>
      <c r="AM110">
        <v>0.45207446726800399</v>
      </c>
      <c r="AN110" s="39">
        <v>0.50834113659592395</v>
      </c>
      <c r="AO110">
        <v>0.558483353279282</v>
      </c>
      <c r="AP110">
        <v>0.60138500234037096</v>
      </c>
      <c r="AQ110">
        <v>0.63670327150500095</v>
      </c>
      <c r="AR110">
        <v>0.66418963472432102</v>
      </c>
      <c r="AS110">
        <v>0.684925799014246</v>
      </c>
      <c r="AT110">
        <v>0.69888445525867404</v>
      </c>
      <c r="AU110">
        <v>0.70665002314915704</v>
      </c>
      <c r="AV110">
        <v>0.70842069838876698</v>
      </c>
      <c r="AW110">
        <v>0.70573500935253697</v>
      </c>
    </row>
    <row r="111" spans="2:49" x14ac:dyDescent="0.25">
      <c r="B111" t="s">
        <v>211</v>
      </c>
      <c r="C111">
        <v>0</v>
      </c>
      <c r="D111" s="39">
        <v>0</v>
      </c>
      <c r="E111" s="39">
        <v>0</v>
      </c>
      <c r="F111" s="39">
        <v>0</v>
      </c>
      <c r="G111" s="39">
        <v>0</v>
      </c>
      <c r="H111" s="39">
        <v>0</v>
      </c>
      <c r="I111" s="39">
        <v>0</v>
      </c>
      <c r="J111" s="39">
        <v>0</v>
      </c>
      <c r="K111" s="39">
        <v>0</v>
      </c>
      <c r="L111" s="39">
        <v>0</v>
      </c>
      <c r="M111" s="39">
        <v>0</v>
      </c>
      <c r="N111" s="39">
        <v>0</v>
      </c>
      <c r="O111" s="39">
        <v>0</v>
      </c>
      <c r="P111" s="39">
        <v>0</v>
      </c>
      <c r="Q111" s="39">
        <v>0</v>
      </c>
      <c r="R111" s="39">
        <v>0</v>
      </c>
      <c r="S111" s="39">
        <v>0</v>
      </c>
      <c r="T111" s="39">
        <v>0</v>
      </c>
      <c r="U111" s="39">
        <v>0</v>
      </c>
      <c r="V111" s="39">
        <v>0</v>
      </c>
      <c r="W111" s="39">
        <v>2.0607809999999901E-4</v>
      </c>
      <c r="X111" s="39">
        <v>3.2630360000000097E-4</v>
      </c>
      <c r="Y111" s="39">
        <v>5.5193490000000195E-4</v>
      </c>
      <c r="Z111" s="39">
        <v>7.8361669999999601E-4</v>
      </c>
      <c r="AA111" s="39">
        <v>1.00258929999999E-3</v>
      </c>
      <c r="AB111" s="39">
        <v>1.1952619999999899E-3</v>
      </c>
      <c r="AC111" s="39">
        <v>1.3578607E-3</v>
      </c>
      <c r="AD111" s="39">
        <v>1.4592093999999901E-3</v>
      </c>
      <c r="AE111" s="39">
        <v>1.5467846999999901E-3</v>
      </c>
      <c r="AF111" s="39">
        <v>1.6082444999999999E-3</v>
      </c>
      <c r="AG111" s="39">
        <v>1.6448019999999899E-3</v>
      </c>
      <c r="AH111" s="39">
        <v>1.6592945999999999E-3</v>
      </c>
      <c r="AI111" s="39">
        <v>1.63595009999999E-3</v>
      </c>
      <c r="AJ111" s="39">
        <v>1.58581E-3</v>
      </c>
      <c r="AK111" s="39">
        <v>1.5064517999999901E-3</v>
      </c>
      <c r="AL111" s="39">
        <v>1.4143427999999999E-3</v>
      </c>
      <c r="AM111" s="39">
        <v>1.3086085999999999E-3</v>
      </c>
      <c r="AN111" s="39">
        <v>1.17794459999999E-3</v>
      </c>
      <c r="AO111" s="39">
        <v>1.0434191000000001E-3</v>
      </c>
      <c r="AP111" s="39">
        <v>9.0336759999999898E-4</v>
      </c>
      <c r="AQ111" s="39">
        <v>7.5896119999999795E-4</v>
      </c>
      <c r="AR111" s="39">
        <v>6.2131799999999896E-4</v>
      </c>
      <c r="AS111" s="39">
        <v>4.8177779999999899E-4</v>
      </c>
      <c r="AT111" s="39">
        <v>3.5437070000000198E-4</v>
      </c>
      <c r="AU111" s="39">
        <v>2.39583799999998E-4</v>
      </c>
      <c r="AV111" s="39">
        <v>1.4171529999999701E-4</v>
      </c>
      <c r="AW111" s="39">
        <v>4.2176399999999802E-5</v>
      </c>
    </row>
    <row r="112" spans="2:49" x14ac:dyDescent="0.25">
      <c r="B112" t="s">
        <v>212</v>
      </c>
      <c r="C112" s="39">
        <v>0</v>
      </c>
      <c r="D112" s="39">
        <v>0</v>
      </c>
      <c r="E112" s="39">
        <v>0</v>
      </c>
      <c r="F112" s="39">
        <v>0</v>
      </c>
      <c r="G112" s="39">
        <v>0</v>
      </c>
      <c r="H112" s="39">
        <v>0</v>
      </c>
      <c r="I112" s="39">
        <v>0</v>
      </c>
      <c r="J112" s="39">
        <v>0</v>
      </c>
      <c r="K112" s="39">
        <v>0</v>
      </c>
      <c r="L112" s="39">
        <v>0</v>
      </c>
      <c r="M112" s="39">
        <v>0</v>
      </c>
      <c r="N112" s="39">
        <v>0</v>
      </c>
      <c r="O112" s="39">
        <v>0</v>
      </c>
      <c r="P112" s="39">
        <v>0</v>
      </c>
      <c r="Q112" s="39">
        <v>0</v>
      </c>
      <c r="R112" s="39">
        <v>0</v>
      </c>
      <c r="S112" s="39">
        <v>0</v>
      </c>
      <c r="T112" s="39">
        <v>0</v>
      </c>
      <c r="U112" s="39">
        <v>0</v>
      </c>
      <c r="V112" s="39">
        <v>0</v>
      </c>
      <c r="W112" s="39">
        <v>2.04473199999999E-4</v>
      </c>
      <c r="X112" s="39">
        <v>4.72311400000001E-4</v>
      </c>
      <c r="Y112" s="39">
        <v>8.3053800000000501E-4</v>
      </c>
      <c r="Z112" s="39">
        <v>1.2365116999999901E-3</v>
      </c>
      <c r="AA112" s="39">
        <v>1.6583780000000001E-3</v>
      </c>
      <c r="AB112" s="39">
        <v>2.0732207E-3</v>
      </c>
      <c r="AC112" s="39">
        <v>2.4681221999999902E-3</v>
      </c>
      <c r="AD112" s="39">
        <v>2.8018803000000002E-3</v>
      </c>
      <c r="AE112" s="39">
        <v>3.0960388E-3</v>
      </c>
      <c r="AF112" s="39">
        <v>3.3576648000000001E-3</v>
      </c>
      <c r="AG112" s="39">
        <v>3.58914959999999E-3</v>
      </c>
      <c r="AH112" s="39">
        <v>3.790266E-3</v>
      </c>
      <c r="AI112" s="39">
        <v>3.9495342999999999E-3</v>
      </c>
      <c r="AJ112" s="39">
        <v>4.0653722000000003E-3</v>
      </c>
      <c r="AK112" s="39">
        <v>4.1340272999999999E-3</v>
      </c>
      <c r="AL112" s="39">
        <v>4.1611108999999999E-3</v>
      </c>
      <c r="AM112" s="39">
        <v>4.1488013999999903E-3</v>
      </c>
      <c r="AN112" s="39">
        <v>4.0917449999999999E-3</v>
      </c>
      <c r="AO112" s="39">
        <v>4.0000900000000004E-3</v>
      </c>
      <c r="AP112" s="39">
        <v>3.8804004999999902E-3</v>
      </c>
      <c r="AQ112" s="39">
        <v>3.7385321999999898E-3</v>
      </c>
      <c r="AR112" s="39">
        <v>3.5852992999999998E-3</v>
      </c>
      <c r="AS112" s="39">
        <v>3.4233832E-3</v>
      </c>
      <c r="AT112" s="39">
        <v>3.2633905999999899E-3</v>
      </c>
      <c r="AU112" s="39">
        <v>3.1114859000000001E-3</v>
      </c>
      <c r="AV112" s="39">
        <v>2.9730080000000001E-3</v>
      </c>
      <c r="AW112" s="39">
        <v>2.8403526000000002E-3</v>
      </c>
    </row>
    <row r="113" spans="2:50" x14ac:dyDescent="0.25">
      <c r="B113" t="s">
        <v>213</v>
      </c>
      <c r="C113">
        <v>0</v>
      </c>
      <c r="D113" s="39">
        <v>0</v>
      </c>
      <c r="E113" s="39">
        <v>0</v>
      </c>
      <c r="F113" s="39">
        <v>0</v>
      </c>
      <c r="G113" s="39">
        <v>0</v>
      </c>
      <c r="H113" s="39">
        <v>0</v>
      </c>
      <c r="I113" s="39">
        <v>0</v>
      </c>
      <c r="J113" s="39">
        <v>0</v>
      </c>
      <c r="K113" s="39">
        <v>0</v>
      </c>
      <c r="L113" s="39">
        <v>0</v>
      </c>
      <c r="M113" s="39">
        <v>0</v>
      </c>
      <c r="N113" s="39">
        <v>0</v>
      </c>
      <c r="O113" s="39">
        <v>0</v>
      </c>
      <c r="P113" s="39">
        <v>0</v>
      </c>
      <c r="Q113">
        <v>0</v>
      </c>
      <c r="R113" s="39">
        <v>0</v>
      </c>
      <c r="S113">
        <v>0</v>
      </c>
      <c r="T113">
        <v>0</v>
      </c>
      <c r="U113" s="39">
        <v>0</v>
      </c>
      <c r="V113">
        <v>0</v>
      </c>
      <c r="W113">
        <v>-8.9388913321719596E-2</v>
      </c>
      <c r="X113">
        <v>-0.18295892499150501</v>
      </c>
      <c r="Y113">
        <v>-0.30101354629432597</v>
      </c>
      <c r="Z113">
        <v>-0.439021713010323</v>
      </c>
      <c r="AA113">
        <v>-0.594497579601593</v>
      </c>
      <c r="AB113">
        <v>-0.76458913175038101</v>
      </c>
      <c r="AC113">
        <v>-0.94738379425304198</v>
      </c>
      <c r="AD113">
        <v>-1.1263136534498399</v>
      </c>
      <c r="AE113">
        <v>-1.31748939076702</v>
      </c>
      <c r="AF113">
        <v>-1.5184094844573</v>
      </c>
      <c r="AG113">
        <v>-1.7278019762251</v>
      </c>
      <c r="AH113">
        <v>-1.9434838185591199</v>
      </c>
      <c r="AI113">
        <v>-2.16617027005735</v>
      </c>
      <c r="AJ113">
        <v>-2.39360784107713</v>
      </c>
      <c r="AK113">
        <v>-2.6214682939983001</v>
      </c>
      <c r="AL113">
        <v>-2.8496114854614998</v>
      </c>
      <c r="AM113">
        <v>-3.076283012212</v>
      </c>
      <c r="AN113">
        <v>-3.2988805952729101</v>
      </c>
      <c r="AO113">
        <v>-3.5177280322843698</v>
      </c>
      <c r="AP113">
        <v>-3.7312981610093998</v>
      </c>
      <c r="AQ113">
        <v>-3.9373609033773702</v>
      </c>
      <c r="AR113">
        <v>-4.13908436273167</v>
      </c>
      <c r="AS113">
        <v>-4.33486110819792</v>
      </c>
      <c r="AT113">
        <v>-4.5265962743405597</v>
      </c>
      <c r="AU113">
        <v>-4.7154944985086704</v>
      </c>
      <c r="AV113">
        <v>-4.9016000221521203</v>
      </c>
      <c r="AW113">
        <v>-5.0761432164439899</v>
      </c>
    </row>
    <row r="114" spans="2:50" x14ac:dyDescent="0.25">
      <c r="B114" t="s">
        <v>214</v>
      </c>
      <c r="C114">
        <v>0</v>
      </c>
      <c r="D114" s="39">
        <v>0</v>
      </c>
      <c r="E114" s="39">
        <v>0</v>
      </c>
      <c r="F114" s="39">
        <v>0</v>
      </c>
      <c r="G114" s="39">
        <v>0</v>
      </c>
      <c r="H114" s="39">
        <v>0</v>
      </c>
      <c r="I114" s="39">
        <v>0</v>
      </c>
      <c r="J114" s="39">
        <v>0</v>
      </c>
      <c r="K114" s="39">
        <v>0</v>
      </c>
      <c r="L114" s="39">
        <v>0</v>
      </c>
      <c r="M114" s="39">
        <v>0</v>
      </c>
      <c r="N114" s="39">
        <v>0</v>
      </c>
      <c r="O114" s="39">
        <v>0</v>
      </c>
      <c r="P114" s="39">
        <v>0</v>
      </c>
      <c r="Q114" s="39">
        <v>0</v>
      </c>
      <c r="R114" s="39">
        <v>0</v>
      </c>
      <c r="S114">
        <v>0</v>
      </c>
      <c r="T114">
        <v>0</v>
      </c>
      <c r="U114">
        <v>0</v>
      </c>
      <c r="V114">
        <v>0</v>
      </c>
      <c r="W114">
        <v>-1.28438099999999E-2</v>
      </c>
      <c r="X114" s="39">
        <v>-2.69927199999998E-2</v>
      </c>
      <c r="Y114">
        <v>-3.9303029999999899E-2</v>
      </c>
      <c r="Z114">
        <v>-4.6120570000000097E-2</v>
      </c>
      <c r="AA114">
        <v>-5.0096380000000301E-2</v>
      </c>
      <c r="AB114">
        <v>-5.2955290000000002E-2</v>
      </c>
      <c r="AC114">
        <v>-5.6047610000000199E-2</v>
      </c>
      <c r="AD114">
        <v>-5.7004860000000102E-2</v>
      </c>
      <c r="AE114">
        <v>-6.1014480000000003E-2</v>
      </c>
      <c r="AF114">
        <v>-6.8803049999999796E-2</v>
      </c>
      <c r="AG114">
        <v>-7.9206479999999801E-2</v>
      </c>
      <c r="AH114">
        <v>-9.12891799999999E-2</v>
      </c>
      <c r="AI114">
        <v>-0.10551864999999901</v>
      </c>
      <c r="AJ114">
        <v>-0.12191928</v>
      </c>
      <c r="AK114">
        <v>-0.13892628000000001</v>
      </c>
      <c r="AL114">
        <v>-0.15618254000000001</v>
      </c>
      <c r="AM114">
        <v>-0.17280317000000001</v>
      </c>
      <c r="AN114">
        <v>-0.18884708</v>
      </c>
      <c r="AO114">
        <v>-0.20526921000000001</v>
      </c>
      <c r="AP114">
        <v>-0.22120297</v>
      </c>
      <c r="AQ114">
        <v>-0.23680319999999899</v>
      </c>
      <c r="AR114">
        <v>-0.25291765999999899</v>
      </c>
      <c r="AS114">
        <v>-0.26910940999999899</v>
      </c>
      <c r="AT114">
        <v>-0.28592937000000002</v>
      </c>
      <c r="AU114">
        <v>-0.302515059999999</v>
      </c>
      <c r="AV114">
        <v>-0.31854296999999898</v>
      </c>
      <c r="AW114">
        <v>-0.33214544000000001</v>
      </c>
    </row>
    <row r="115" spans="2:50" x14ac:dyDescent="0.25">
      <c r="B115" s="40" t="s">
        <v>522</v>
      </c>
      <c r="C115">
        <v>96.864644472622402</v>
      </c>
      <c r="D115">
        <v>98.419837671387299</v>
      </c>
      <c r="E115">
        <v>100.000000100923</v>
      </c>
      <c r="F115">
        <v>99.524769201687107</v>
      </c>
      <c r="G115">
        <v>95.217513977807599</v>
      </c>
      <c r="H115">
        <v>90.011447356568098</v>
      </c>
      <c r="I115">
        <v>90.191257613221893</v>
      </c>
      <c r="J115">
        <v>88.578109081650894</v>
      </c>
      <c r="K115">
        <v>84.453827441392207</v>
      </c>
      <c r="L115">
        <v>82.068868930197894</v>
      </c>
      <c r="M115">
        <v>81.055402175839404</v>
      </c>
      <c r="N115">
        <v>80.587761778883504</v>
      </c>
      <c r="O115">
        <v>79.9952757254174</v>
      </c>
      <c r="P115">
        <v>77.782532992959602</v>
      </c>
      <c r="Q115">
        <v>74.6911024832621</v>
      </c>
      <c r="R115">
        <v>72.435047181932006</v>
      </c>
      <c r="S115">
        <v>71.142354015521505</v>
      </c>
      <c r="T115">
        <v>70.295466776713297</v>
      </c>
      <c r="U115">
        <v>69.471680326339495</v>
      </c>
      <c r="V115">
        <v>68.855328252881307</v>
      </c>
      <c r="W115">
        <v>67.887959147291994</v>
      </c>
      <c r="X115">
        <v>66.677159503836194</v>
      </c>
      <c r="Y115">
        <v>65.891050055446399</v>
      </c>
      <c r="Z115">
        <v>65.429336165657801</v>
      </c>
      <c r="AA115">
        <v>65.164475707605405</v>
      </c>
      <c r="AB115">
        <v>65.036229106802907</v>
      </c>
      <c r="AC115">
        <v>65.000522268922893</v>
      </c>
      <c r="AD115">
        <v>64.842674016471904</v>
      </c>
      <c r="AE115">
        <v>64.687656956817804</v>
      </c>
      <c r="AF115">
        <v>64.467278668673202</v>
      </c>
      <c r="AG115">
        <v>64.308675022681996</v>
      </c>
      <c r="AH115">
        <v>64.174146892551306</v>
      </c>
      <c r="AI115">
        <v>64.047915198618</v>
      </c>
      <c r="AJ115">
        <v>63.909480858883697</v>
      </c>
      <c r="AK115">
        <v>63.790137596644101</v>
      </c>
      <c r="AL115">
        <v>63.678309209731701</v>
      </c>
      <c r="AM115">
        <v>63.5671067947669</v>
      </c>
      <c r="AN115">
        <v>63.457703434275501</v>
      </c>
      <c r="AO115">
        <v>63.337126938343097</v>
      </c>
      <c r="AP115">
        <v>63.216880128307103</v>
      </c>
      <c r="AQ115">
        <v>63.1212247909871</v>
      </c>
      <c r="AR115">
        <v>63.021447975659797</v>
      </c>
      <c r="AS115">
        <v>63.0726211879945</v>
      </c>
      <c r="AT115">
        <v>63.170563684721401</v>
      </c>
      <c r="AU115">
        <v>63.287429136655497</v>
      </c>
      <c r="AV115">
        <v>63.4285054333454</v>
      </c>
      <c r="AW115">
        <v>63.673555762628901</v>
      </c>
      <c r="AX115">
        <v>9.0244863402317499</v>
      </c>
    </row>
    <row r="116" spans="2:50" x14ac:dyDescent="0.25">
      <c r="B116" t="s">
        <v>215</v>
      </c>
      <c r="C116">
        <v>0</v>
      </c>
      <c r="D116" s="39">
        <v>0</v>
      </c>
      <c r="E116" s="39">
        <v>0</v>
      </c>
      <c r="F116" s="39">
        <v>0</v>
      </c>
      <c r="G116" s="39">
        <v>0</v>
      </c>
      <c r="H116" s="39">
        <v>0</v>
      </c>
      <c r="I116" s="39">
        <v>0</v>
      </c>
      <c r="J116" s="39">
        <v>0</v>
      </c>
      <c r="K116" s="39">
        <v>0</v>
      </c>
      <c r="L116" s="39">
        <v>0</v>
      </c>
      <c r="M116" s="39">
        <v>0</v>
      </c>
      <c r="N116" s="39">
        <v>0</v>
      </c>
      <c r="O116" s="39">
        <v>0</v>
      </c>
      <c r="P116" s="39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7.8146535144529794E-2</v>
      </c>
      <c r="X116">
        <v>0.12964102493715399</v>
      </c>
      <c r="Y116">
        <v>0.18591517132844301</v>
      </c>
      <c r="Z116">
        <v>0.24105078176315201</v>
      </c>
      <c r="AA116">
        <v>0.29534101812214097</v>
      </c>
      <c r="AB116">
        <v>0.348242190800096</v>
      </c>
      <c r="AC116">
        <v>0.39954245691371498</v>
      </c>
      <c r="AD116">
        <v>0.43648299922862599</v>
      </c>
      <c r="AE116">
        <v>0.476994445454481</v>
      </c>
      <c r="AF116">
        <v>0.51635487016716797</v>
      </c>
      <c r="AG116" s="39">
        <v>0.55302199987397005</v>
      </c>
      <c r="AH116" s="39">
        <v>0.58605678648730997</v>
      </c>
      <c r="AI116">
        <v>0.61499110977660798</v>
      </c>
      <c r="AJ116">
        <v>0.640424099393199</v>
      </c>
      <c r="AK116">
        <v>0.66191005684787996</v>
      </c>
      <c r="AL116" s="39">
        <v>0.67930772485753599</v>
      </c>
      <c r="AM116">
        <v>0.69265958873867495</v>
      </c>
      <c r="AN116">
        <v>0.70237821858398697</v>
      </c>
      <c r="AO116">
        <v>0.70966149863880201</v>
      </c>
      <c r="AP116">
        <v>0.71501749642841606</v>
      </c>
      <c r="AQ116">
        <v>0.71881017770378797</v>
      </c>
      <c r="AR116">
        <v>0.72176443304472404</v>
      </c>
      <c r="AS116">
        <v>0.723348987532346</v>
      </c>
      <c r="AT116">
        <v>0.725200544524229</v>
      </c>
      <c r="AU116">
        <v>0.72705160195205498</v>
      </c>
      <c r="AV116">
        <v>0.72873466193976699</v>
      </c>
      <c r="AW116">
        <v>0.72977290323072896</v>
      </c>
    </row>
    <row r="117" spans="2:50" x14ac:dyDescent="0.25">
      <c r="B117" t="s">
        <v>216</v>
      </c>
      <c r="C117" s="39">
        <v>0</v>
      </c>
      <c r="D117" s="39">
        <v>0</v>
      </c>
      <c r="E117" s="39">
        <v>0</v>
      </c>
      <c r="F117" s="39">
        <v>0</v>
      </c>
      <c r="G117" s="39">
        <v>0</v>
      </c>
      <c r="H117" s="39">
        <v>0</v>
      </c>
      <c r="I117" s="39">
        <v>0</v>
      </c>
      <c r="J117" s="39">
        <v>0</v>
      </c>
      <c r="K117" s="39">
        <v>0</v>
      </c>
      <c r="L117" s="39">
        <v>0</v>
      </c>
      <c r="M117" s="39">
        <v>0</v>
      </c>
      <c r="N117" s="39">
        <v>0</v>
      </c>
      <c r="O117" s="39">
        <v>0</v>
      </c>
      <c r="P117" s="39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3.29824393630051E-3</v>
      </c>
      <c r="X117">
        <v>2.1560633292105801E-2</v>
      </c>
      <c r="Y117">
        <v>4.9478793047574798E-2</v>
      </c>
      <c r="Z117">
        <v>8.1726552543859299E-2</v>
      </c>
      <c r="AA117">
        <v>0.11686355979632</v>
      </c>
      <c r="AB117">
        <v>0.15602266828771399</v>
      </c>
      <c r="AC117">
        <v>0.20062676537531099</v>
      </c>
      <c r="AD117">
        <v>0.24990225519918499</v>
      </c>
      <c r="AE117">
        <v>0.302590653998424</v>
      </c>
      <c r="AF117">
        <v>0.35892123832976802</v>
      </c>
      <c r="AG117">
        <v>0.41779730780124802</v>
      </c>
      <c r="AH117">
        <v>0.47712336447418502</v>
      </c>
      <c r="AI117">
        <v>0.53601720892701898</v>
      </c>
      <c r="AJ117">
        <v>0.59311694402723802</v>
      </c>
      <c r="AK117">
        <v>0.64636639768766901</v>
      </c>
      <c r="AL117">
        <v>0.69428793519870002</v>
      </c>
      <c r="AM117">
        <v>0.73580483281352405</v>
      </c>
      <c r="AN117">
        <v>0.77059041735445499</v>
      </c>
      <c r="AO117">
        <v>0.79923928607234995</v>
      </c>
      <c r="AP117">
        <v>0.821880730243429</v>
      </c>
      <c r="AQ117">
        <v>0.83864909198823001</v>
      </c>
      <c r="AR117">
        <v>0.85078117923076402</v>
      </c>
      <c r="AS117">
        <v>0.858562885452407</v>
      </c>
      <c r="AT117">
        <v>0.86223630545538799</v>
      </c>
      <c r="AU117">
        <v>0.86254810109291902</v>
      </c>
      <c r="AV117">
        <v>0.85924531693262196</v>
      </c>
      <c r="AW117">
        <v>0.85129305217923601</v>
      </c>
    </row>
    <row r="118" spans="2:50" x14ac:dyDescent="0.25">
      <c r="B118" t="s">
        <v>217</v>
      </c>
      <c r="C118">
        <v>0</v>
      </c>
      <c r="D118" s="39">
        <v>0</v>
      </c>
      <c r="E118" s="39">
        <v>0</v>
      </c>
      <c r="F118" s="39">
        <v>0</v>
      </c>
      <c r="G118" s="39">
        <v>0</v>
      </c>
      <c r="H118" s="39">
        <v>0</v>
      </c>
      <c r="I118" s="39">
        <v>0</v>
      </c>
      <c r="J118" s="39">
        <v>0</v>
      </c>
      <c r="K118" s="39">
        <v>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0.53864805089194301</v>
      </c>
      <c r="X118">
        <v>0.69219876714874395</v>
      </c>
      <c r="Y118">
        <v>0.869925818223382</v>
      </c>
      <c r="Z118">
        <v>1.05867545807962</v>
      </c>
      <c r="AA118">
        <v>1.2766185901237099</v>
      </c>
      <c r="AB118">
        <v>1.5139572929227401</v>
      </c>
      <c r="AC118">
        <v>1.7604723531331199</v>
      </c>
      <c r="AD118">
        <v>1.8938725000238601</v>
      </c>
      <c r="AE118">
        <v>2.10230319827444</v>
      </c>
      <c r="AF118">
        <v>2.3235466721814402</v>
      </c>
      <c r="AG118">
        <v>2.5366676356534299</v>
      </c>
      <c r="AH118">
        <v>2.7346666476146799</v>
      </c>
      <c r="AI118">
        <v>2.9120260733977701</v>
      </c>
      <c r="AJ118">
        <v>3.0749004401299902</v>
      </c>
      <c r="AK118">
        <v>3.2217612901668402</v>
      </c>
      <c r="AL118">
        <v>3.3530366638187599</v>
      </c>
      <c r="AM118" s="39">
        <v>3.4700306124759899</v>
      </c>
      <c r="AN118">
        <v>3.5730277422358601</v>
      </c>
      <c r="AO118">
        <v>3.6639726750439201</v>
      </c>
      <c r="AP118">
        <v>3.7467913437823901</v>
      </c>
      <c r="AQ118">
        <v>3.8218584690630002</v>
      </c>
      <c r="AR118">
        <v>3.8905682256171001</v>
      </c>
      <c r="AS118">
        <v>3.9443297183520101</v>
      </c>
      <c r="AT118">
        <v>4.0020788971672099</v>
      </c>
      <c r="AU118">
        <v>4.0564301648377601</v>
      </c>
      <c r="AV118">
        <v>4.1077529472578398</v>
      </c>
      <c r="AW118" s="39">
        <v>4.1543756147278401</v>
      </c>
    </row>
    <row r="119" spans="2:50" x14ac:dyDescent="0.25">
      <c r="B119" t="s">
        <v>218</v>
      </c>
      <c r="C119" s="39">
        <v>0</v>
      </c>
      <c r="D119" s="39">
        <v>0</v>
      </c>
      <c r="E119" s="39">
        <v>0</v>
      </c>
      <c r="F119" s="39">
        <v>0</v>
      </c>
      <c r="G119" s="39">
        <v>0</v>
      </c>
      <c r="H119" s="39">
        <v>0</v>
      </c>
      <c r="I119" s="39">
        <v>0</v>
      </c>
      <c r="J119" s="39">
        <v>0</v>
      </c>
      <c r="K119" s="39">
        <v>0</v>
      </c>
      <c r="L119" s="39">
        <v>0</v>
      </c>
      <c r="M119" s="39">
        <v>0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>
        <v>0</v>
      </c>
      <c r="T119">
        <v>0</v>
      </c>
      <c r="U119">
        <v>0</v>
      </c>
      <c r="V119">
        <v>0</v>
      </c>
      <c r="W119">
        <v>-6.0196267254841703E-3</v>
      </c>
      <c r="X119">
        <v>-1.52866002276375E-2</v>
      </c>
      <c r="Y119">
        <v>-3.1745740421595899E-2</v>
      </c>
      <c r="Z119">
        <v>-5.6654814853851397E-2</v>
      </c>
      <c r="AA119">
        <v>-8.9969068113015999E-2</v>
      </c>
      <c r="AB119">
        <v>-0.130820387734009</v>
      </c>
      <c r="AC119">
        <v>-0.17804484501520099</v>
      </c>
      <c r="AD119" s="39">
        <v>-0.22948807406556401</v>
      </c>
      <c r="AE119" s="39">
        <v>-0.28452795212784399</v>
      </c>
      <c r="AF119" s="39">
        <v>-0.34200399928889802</v>
      </c>
      <c r="AG119" s="39">
        <v>-0.40082719038939602</v>
      </c>
      <c r="AH119">
        <v>-0.46014020316204002</v>
      </c>
      <c r="AI119" s="39">
        <v>-0.51882992989105103</v>
      </c>
      <c r="AJ119" s="39">
        <v>-0.57611959531262902</v>
      </c>
      <c r="AK119" s="39">
        <v>-0.63112650268567505</v>
      </c>
      <c r="AL119" s="39">
        <v>-0.68300953811648502</v>
      </c>
      <c r="AM119" s="39">
        <v>-0.73107237722507201</v>
      </c>
      <c r="AN119" s="39">
        <v>-0.77447510408958897</v>
      </c>
      <c r="AO119">
        <v>-0.812841753997539</v>
      </c>
      <c r="AP119">
        <v>-0.84591338552005801</v>
      </c>
      <c r="AQ119">
        <v>-0.87357848282376604</v>
      </c>
      <c r="AR119">
        <v>-0.89591825536506897</v>
      </c>
      <c r="AS119">
        <v>-0.91289007569853498</v>
      </c>
      <c r="AT119">
        <v>-0.92500110889254195</v>
      </c>
      <c r="AU119">
        <v>-0.93269989584466795</v>
      </c>
      <c r="AV119">
        <v>-0.93654842051972198</v>
      </c>
      <c r="AW119">
        <v>-0.93706230962236003</v>
      </c>
    </row>
    <row r="120" spans="2:50" x14ac:dyDescent="0.25">
      <c r="B120" t="s">
        <v>219</v>
      </c>
      <c r="C120">
        <v>0</v>
      </c>
      <c r="D120" s="39">
        <v>0</v>
      </c>
      <c r="E120" s="39">
        <v>0</v>
      </c>
      <c r="F120" s="39">
        <v>0</v>
      </c>
      <c r="G120" s="39">
        <v>0</v>
      </c>
      <c r="H120" s="39">
        <v>0</v>
      </c>
      <c r="I120" s="39">
        <v>0</v>
      </c>
      <c r="J120" s="39">
        <v>0</v>
      </c>
      <c r="K120" s="39">
        <v>0</v>
      </c>
      <c r="L120" s="39">
        <v>0</v>
      </c>
      <c r="M120" s="39">
        <v>0</v>
      </c>
      <c r="N120" s="39">
        <v>0</v>
      </c>
      <c r="O120" s="39">
        <v>0</v>
      </c>
      <c r="P120" s="39">
        <v>0</v>
      </c>
      <c r="Q120" s="39">
        <v>0</v>
      </c>
      <c r="R120">
        <v>0</v>
      </c>
      <c r="S120">
        <v>0</v>
      </c>
      <c r="T120" s="39">
        <v>0</v>
      </c>
      <c r="U120">
        <v>0</v>
      </c>
      <c r="V120">
        <v>0</v>
      </c>
      <c r="W120">
        <v>3.7924153624824201E-2</v>
      </c>
      <c r="X120">
        <v>-1.3794500705399599E-2</v>
      </c>
      <c r="Y120">
        <v>-5.4939058731429097E-2</v>
      </c>
      <c r="Z120">
        <v>-8.6751504911963803E-2</v>
      </c>
      <c r="AA120">
        <v>-0.103516814154114</v>
      </c>
      <c r="AB120">
        <v>-0.105827373411127</v>
      </c>
      <c r="AC120">
        <v>-9.4826878364573305E-2</v>
      </c>
      <c r="AD120">
        <v>-9.3185228601289E-2</v>
      </c>
      <c r="AE120">
        <v>-6.19369698135585E-2</v>
      </c>
      <c r="AF120">
        <v>-1.66862212865104E-2</v>
      </c>
      <c r="AG120">
        <v>3.5351000664762801E-2</v>
      </c>
      <c r="AH120">
        <v>9.01833460277945E-2</v>
      </c>
      <c r="AI120">
        <v>0.14543409508451699</v>
      </c>
      <c r="AJ120">
        <v>0.20084410386651499</v>
      </c>
      <c r="AK120">
        <v>0.25421906440752301</v>
      </c>
      <c r="AL120">
        <v>0.30440642685485297</v>
      </c>
      <c r="AM120">
        <v>0.35069964687091099</v>
      </c>
      <c r="AN120">
        <v>0.39142519262125303</v>
      </c>
      <c r="AO120">
        <v>0.42789323113427902</v>
      </c>
      <c r="AP120">
        <v>0.46023730441855298</v>
      </c>
      <c r="AQ120">
        <v>0.488350176105179</v>
      </c>
      <c r="AR120">
        <v>0.51245073705494804</v>
      </c>
      <c r="AS120">
        <v>0.53159437026801803</v>
      </c>
      <c r="AT120">
        <v>0.54839296588151598</v>
      </c>
      <c r="AU120">
        <v>0.56159093207057698</v>
      </c>
      <c r="AV120">
        <v>0.57102215797528699</v>
      </c>
      <c r="AW120">
        <v>0.57620100433772803</v>
      </c>
    </row>
    <row r="121" spans="2:50" x14ac:dyDescent="0.25">
      <c r="B121" t="s">
        <v>220</v>
      </c>
      <c r="C121">
        <v>0</v>
      </c>
      <c r="D121" s="39">
        <v>0</v>
      </c>
      <c r="E121" s="39">
        <v>0</v>
      </c>
      <c r="F121" s="39">
        <v>0</v>
      </c>
      <c r="G121" s="39">
        <v>0</v>
      </c>
      <c r="H121" s="39">
        <v>0</v>
      </c>
      <c r="I121" s="39">
        <v>0</v>
      </c>
      <c r="J121" s="39">
        <v>0</v>
      </c>
      <c r="K121" s="39">
        <v>0</v>
      </c>
      <c r="L121" s="39">
        <v>0</v>
      </c>
      <c r="M121" s="39">
        <v>0</v>
      </c>
      <c r="N121" s="39">
        <v>0</v>
      </c>
      <c r="O121" s="39">
        <v>0</v>
      </c>
      <c r="P121" s="39">
        <v>0</v>
      </c>
      <c r="Q121" s="39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-2.2924320000000602E-2</v>
      </c>
      <c r="X121">
        <v>-4.6339829999999999E-2</v>
      </c>
      <c r="Y121">
        <v>-7.0461629999998804E-2</v>
      </c>
      <c r="Z121">
        <v>-9.42541300000002E-2</v>
      </c>
      <c r="AA121">
        <v>-0.117828260000001</v>
      </c>
      <c r="AB121">
        <v>-0.14139041999999899</v>
      </c>
      <c r="AC121">
        <v>-0.16515916999999899</v>
      </c>
      <c r="AD121" s="39">
        <v>-0.184783270000001</v>
      </c>
      <c r="AE121">
        <v>-0.20451340999999901</v>
      </c>
      <c r="AF121">
        <v>-0.22482094</v>
      </c>
      <c r="AG121">
        <v>-0.245192939999999</v>
      </c>
      <c r="AH121">
        <v>-0.264881699999999</v>
      </c>
      <c r="AI121">
        <v>-0.28311732000000001</v>
      </c>
      <c r="AJ121">
        <v>-0.29953195000000099</v>
      </c>
      <c r="AK121" s="39">
        <v>-0.313689210000001</v>
      </c>
      <c r="AL121">
        <v>-0.32529224000000101</v>
      </c>
      <c r="AM121" s="39">
        <v>-0.33423456000000001</v>
      </c>
      <c r="AN121" s="39">
        <v>-0.34035479999999901</v>
      </c>
      <c r="AO121">
        <v>-0.34407401999999998</v>
      </c>
      <c r="AP121">
        <v>-0.34587821999999901</v>
      </c>
      <c r="AQ121">
        <v>-0.34618723999999901</v>
      </c>
      <c r="AR121">
        <v>-0.34545415000000002</v>
      </c>
      <c r="AS121" s="39">
        <v>-0.34406020999999898</v>
      </c>
      <c r="AT121" s="39">
        <v>-0.34245603000000002</v>
      </c>
      <c r="AU121">
        <v>-0.34074733000000001</v>
      </c>
      <c r="AV121">
        <v>-0.33892688000000099</v>
      </c>
      <c r="AW121">
        <v>-0.33687289999999998</v>
      </c>
    </row>
    <row r="122" spans="2:50" x14ac:dyDescent="0.25">
      <c r="B122" t="s">
        <v>221</v>
      </c>
      <c r="C122">
        <v>0</v>
      </c>
      <c r="D122" s="39">
        <v>0</v>
      </c>
      <c r="E122" s="39">
        <v>0</v>
      </c>
      <c r="F122" s="39">
        <v>0</v>
      </c>
      <c r="G122" s="39">
        <v>0</v>
      </c>
      <c r="H122" s="39">
        <v>0</v>
      </c>
      <c r="I122" s="39">
        <v>0</v>
      </c>
      <c r="J122" s="39">
        <v>0</v>
      </c>
      <c r="K122" s="39">
        <v>0</v>
      </c>
      <c r="L122" s="39">
        <v>0</v>
      </c>
      <c r="M122" s="39">
        <v>0</v>
      </c>
      <c r="N122" s="39">
        <v>0</v>
      </c>
      <c r="O122" s="39">
        <v>0</v>
      </c>
      <c r="P122" s="39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3.4761655972381698E-2</v>
      </c>
      <c r="X122">
        <v>6.8609080207959694E-2</v>
      </c>
      <c r="Y122">
        <v>0.102414973069442</v>
      </c>
      <c r="Z122">
        <v>0.13497919918004</v>
      </c>
      <c r="AA122">
        <v>0.16680455623565499</v>
      </c>
      <c r="AB122">
        <v>0.198379786400804</v>
      </c>
      <c r="AC122">
        <v>0.230114986112361</v>
      </c>
      <c r="AD122">
        <v>0.255373258371904</v>
      </c>
      <c r="AE122">
        <v>0.28096650884192798</v>
      </c>
      <c r="AF122">
        <v>0.30756191350374001</v>
      </c>
      <c r="AG122">
        <v>0.33432543194409298</v>
      </c>
      <c r="AH122">
        <v>0.36012689590227898</v>
      </c>
      <c r="AI122">
        <v>0.38394021603873602</v>
      </c>
      <c r="AJ122">
        <v>0.40537739627362002</v>
      </c>
      <c r="AK122">
        <v>0.42378977692716302</v>
      </c>
      <c r="AL122">
        <v>0.438793186194264</v>
      </c>
      <c r="AM122">
        <v>0.45026161954930799</v>
      </c>
      <c r="AN122">
        <v>0.45797633080455402</v>
      </c>
      <c r="AO122">
        <v>0.462597186973634</v>
      </c>
      <c r="AP122">
        <v>0.46477425773672199</v>
      </c>
      <c r="AQ122">
        <v>0.46502222008462102</v>
      </c>
      <c r="AR122">
        <v>0.46396775721697597</v>
      </c>
      <c r="AS122">
        <v>0.46210693568349198</v>
      </c>
      <c r="AT122">
        <v>0.46006867824404102</v>
      </c>
      <c r="AU122">
        <v>0.45796753630487003</v>
      </c>
      <c r="AV122">
        <v>0.45573834851009298</v>
      </c>
      <c r="AW122">
        <v>0.45300963024372798</v>
      </c>
    </row>
    <row r="123" spans="2:50" x14ac:dyDescent="0.25">
      <c r="B123" t="s">
        <v>222</v>
      </c>
      <c r="C123">
        <v>0</v>
      </c>
      <c r="D123" s="39">
        <v>0</v>
      </c>
      <c r="E123" s="39">
        <v>0</v>
      </c>
      <c r="F123" s="39">
        <v>0</v>
      </c>
      <c r="G123" s="39">
        <v>0</v>
      </c>
      <c r="H123" s="39">
        <v>0</v>
      </c>
      <c r="I123" s="39">
        <v>0</v>
      </c>
      <c r="J123" s="39">
        <v>0</v>
      </c>
      <c r="K123" s="39">
        <v>0</v>
      </c>
      <c r="L123" s="39">
        <v>0</v>
      </c>
      <c r="M123" s="39">
        <v>0</v>
      </c>
      <c r="N123" s="39">
        <v>0</v>
      </c>
      <c r="O123" s="39">
        <v>0</v>
      </c>
      <c r="P123" s="39">
        <v>0</v>
      </c>
      <c r="Q123" s="39">
        <v>0</v>
      </c>
      <c r="R123" s="39">
        <v>0</v>
      </c>
      <c r="S123">
        <v>0</v>
      </c>
      <c r="T123">
        <v>0</v>
      </c>
      <c r="U123" s="39">
        <v>0</v>
      </c>
      <c r="V123">
        <v>0</v>
      </c>
      <c r="W123">
        <v>-1.7390479698076101E-2</v>
      </c>
      <c r="X123">
        <v>-2.8283341770041201E-2</v>
      </c>
      <c r="Y123">
        <v>-3.9820181104010997E-2</v>
      </c>
      <c r="Z123">
        <v>-5.0223888725853198E-2</v>
      </c>
      <c r="AA123">
        <v>-5.6711849511603601E-2</v>
      </c>
      <c r="AB123" s="39">
        <v>-5.6028530120566501E-2</v>
      </c>
      <c r="AC123">
        <v>-4.5735336753804902E-2</v>
      </c>
      <c r="AD123">
        <v>-2.1876283716870601E-2</v>
      </c>
      <c r="AE123">
        <v>1.13929470352269E-2</v>
      </c>
      <c r="AF123">
        <v>5.2755362572409703E-2</v>
      </c>
      <c r="AG123">
        <v>0.101328123878619</v>
      </c>
      <c r="AH123">
        <v>0.155560832676338</v>
      </c>
      <c r="AI123">
        <v>0.21548621929099401</v>
      </c>
      <c r="AJ123">
        <v>0.27918080347699697</v>
      </c>
      <c r="AK123">
        <v>0.34488459966290902</v>
      </c>
      <c r="AL123">
        <v>0.40951461082736601</v>
      </c>
      <c r="AM123">
        <v>0.47066465711069699</v>
      </c>
      <c r="AN123">
        <v>0.52767914699371998</v>
      </c>
      <c r="AO123">
        <v>0.57846384557136399</v>
      </c>
      <c r="AP123">
        <v>0.62192029304419805</v>
      </c>
      <c r="AQ123">
        <v>0.65772583230338999</v>
      </c>
      <c r="AR123">
        <v>0.685604623037816</v>
      </c>
      <c r="AS123">
        <v>0.70662414814916996</v>
      </c>
      <c r="AT123">
        <v>0.72078666042345496</v>
      </c>
      <c r="AU123">
        <v>0.72867824655098401</v>
      </c>
      <c r="AV123">
        <v>0.73051903096150705</v>
      </c>
      <c r="AW123">
        <v>0.72792360918219001</v>
      </c>
    </row>
    <row r="124" spans="2:50" x14ac:dyDescent="0.25">
      <c r="B124" t="s">
        <v>223</v>
      </c>
      <c r="C124">
        <v>0</v>
      </c>
      <c r="D124" s="39">
        <v>0</v>
      </c>
      <c r="E124" s="39">
        <v>0</v>
      </c>
      <c r="F124" s="39">
        <v>0</v>
      </c>
      <c r="G124" s="39">
        <v>0</v>
      </c>
      <c r="H124" s="39">
        <v>0</v>
      </c>
      <c r="I124" s="39">
        <v>0</v>
      </c>
      <c r="J124" s="39">
        <v>0</v>
      </c>
      <c r="K124" s="39">
        <v>0</v>
      </c>
      <c r="L124" s="39">
        <v>0</v>
      </c>
      <c r="M124" s="39">
        <v>0</v>
      </c>
      <c r="N124" s="39">
        <v>0</v>
      </c>
      <c r="O124" s="39">
        <v>0</v>
      </c>
      <c r="P124" s="39">
        <v>0</v>
      </c>
      <c r="Q124" s="39">
        <v>0</v>
      </c>
      <c r="R124">
        <v>0</v>
      </c>
      <c r="S124">
        <v>0</v>
      </c>
      <c r="T124" s="39">
        <v>0</v>
      </c>
      <c r="U124" s="39">
        <v>0</v>
      </c>
      <c r="V124">
        <v>0</v>
      </c>
      <c r="W124">
        <v>1.9836431600594999E-2</v>
      </c>
      <c r="X124">
        <v>5.1204946496419199E-2</v>
      </c>
      <c r="Y124">
        <v>0.104537437163809</v>
      </c>
      <c r="Z124">
        <v>0.18044907305432201</v>
      </c>
      <c r="AA124">
        <v>0.27788963569117497</v>
      </c>
      <c r="AB124">
        <v>0.39447213031391598</v>
      </c>
      <c r="AC124">
        <v>0.52740365797072597</v>
      </c>
      <c r="AD124">
        <v>0.670769568111095</v>
      </c>
      <c r="AE124">
        <v>0.823264083342922</v>
      </c>
      <c r="AF124">
        <v>0.98232327177067902</v>
      </c>
      <c r="AG124">
        <v>1.14547488552563</v>
      </c>
      <c r="AH124">
        <v>1.31049018079758</v>
      </c>
      <c r="AI124">
        <v>1.4735811058833299</v>
      </c>
      <c r="AJ124">
        <v>1.6320428658042201</v>
      </c>
      <c r="AK124">
        <v>1.7828643994287801</v>
      </c>
      <c r="AL124">
        <v>1.92471881008518</v>
      </c>
      <c r="AM124">
        <v>2.0561800813936499</v>
      </c>
      <c r="AN124">
        <v>2.1746716592179798</v>
      </c>
      <c r="AO124">
        <v>2.27975830827413</v>
      </c>
      <c r="AP124">
        <v>2.3708223031512801</v>
      </c>
      <c r="AQ124">
        <v>2.4473725954236198</v>
      </c>
      <c r="AR124">
        <v>2.5100666537893201</v>
      </c>
      <c r="AS124">
        <v>2.5586860562999401</v>
      </c>
      <c r="AT124">
        <v>2.59444502807282</v>
      </c>
      <c r="AU124">
        <v>2.6186165170270299</v>
      </c>
      <c r="AV124">
        <v>2.6329091886958298</v>
      </c>
      <c r="AW124">
        <v>2.6371597832911098</v>
      </c>
    </row>
    <row r="125" spans="2:50" x14ac:dyDescent="0.25">
      <c r="B125" t="s">
        <v>224</v>
      </c>
      <c r="C125" s="39">
        <v>0</v>
      </c>
      <c r="D125" s="39">
        <v>0</v>
      </c>
      <c r="E125" s="39">
        <v>0</v>
      </c>
      <c r="F125" s="39">
        <v>0</v>
      </c>
      <c r="G125" s="39">
        <v>0</v>
      </c>
      <c r="H125" s="39">
        <v>0</v>
      </c>
      <c r="I125" s="39">
        <v>0</v>
      </c>
      <c r="J125" s="39">
        <v>0</v>
      </c>
      <c r="K125" s="39">
        <v>0</v>
      </c>
      <c r="L125" s="39">
        <v>0</v>
      </c>
      <c r="M125" s="39">
        <v>0</v>
      </c>
      <c r="N125" s="39">
        <v>0</v>
      </c>
      <c r="O125" s="39">
        <v>0</v>
      </c>
      <c r="P125" s="39">
        <v>0</v>
      </c>
      <c r="Q125" s="39">
        <v>0</v>
      </c>
      <c r="R125" s="39">
        <v>0</v>
      </c>
      <c r="S125" s="39">
        <v>0</v>
      </c>
      <c r="T125" s="39">
        <v>0</v>
      </c>
      <c r="U125" s="39">
        <v>0</v>
      </c>
      <c r="V125" s="39">
        <v>0</v>
      </c>
      <c r="W125">
        <v>2.0447319999999901E-2</v>
      </c>
      <c r="X125">
        <v>4.7231140000000102E-2</v>
      </c>
      <c r="Y125">
        <v>8.3053800000000497E-2</v>
      </c>
      <c r="Z125">
        <v>0.12365116999999901</v>
      </c>
      <c r="AA125">
        <v>0.16583780000000001</v>
      </c>
      <c r="AB125">
        <v>0.20732207</v>
      </c>
      <c r="AC125">
        <v>0.246812219999999</v>
      </c>
      <c r="AD125">
        <v>0.28018802999999998</v>
      </c>
      <c r="AE125">
        <v>0.30960388</v>
      </c>
      <c r="AF125">
        <v>0.33576647999999998</v>
      </c>
      <c r="AG125">
        <v>0.35891495999999901</v>
      </c>
      <c r="AH125">
        <v>0.37902659999999999</v>
      </c>
      <c r="AI125">
        <v>0.39495342999999999</v>
      </c>
      <c r="AJ125">
        <v>0.40653721999999998</v>
      </c>
      <c r="AK125">
        <v>0.41340273</v>
      </c>
      <c r="AL125">
        <v>0.41611109000000002</v>
      </c>
      <c r="AM125">
        <v>0.41488013999999901</v>
      </c>
      <c r="AN125">
        <v>0.4091745</v>
      </c>
      <c r="AO125" s="39">
        <v>0.400009</v>
      </c>
      <c r="AP125" s="39">
        <v>0.38804004999999903</v>
      </c>
      <c r="AQ125" s="39">
        <v>0.37385321999999899</v>
      </c>
      <c r="AR125">
        <v>0.35852993</v>
      </c>
      <c r="AS125">
        <v>0.34233831999999997</v>
      </c>
      <c r="AT125" s="39">
        <v>0.32633905999999901</v>
      </c>
      <c r="AU125">
        <v>0.31114859</v>
      </c>
      <c r="AV125">
        <v>0.29730079999999998</v>
      </c>
      <c r="AW125">
        <v>0.28403526000000001</v>
      </c>
    </row>
    <row r="126" spans="2:50" x14ac:dyDescent="0.25">
      <c r="B126" t="s">
        <v>225</v>
      </c>
      <c r="C126">
        <v>0</v>
      </c>
      <c r="D126" s="39">
        <v>0</v>
      </c>
      <c r="E126" s="39">
        <v>0</v>
      </c>
      <c r="F126" s="39">
        <v>0</v>
      </c>
      <c r="G126" s="39">
        <v>0</v>
      </c>
      <c r="H126" s="39">
        <v>0</v>
      </c>
      <c r="I126" s="39">
        <v>0</v>
      </c>
      <c r="J126" s="39">
        <v>0</v>
      </c>
      <c r="K126" s="39">
        <v>0</v>
      </c>
      <c r="L126" s="39">
        <v>0</v>
      </c>
      <c r="M126" s="39">
        <v>0</v>
      </c>
      <c r="N126" s="39">
        <v>0</v>
      </c>
      <c r="O126" s="39">
        <v>0</v>
      </c>
      <c r="P126" s="39">
        <v>0</v>
      </c>
      <c r="Q126">
        <v>0</v>
      </c>
      <c r="R126" s="39">
        <v>0</v>
      </c>
      <c r="S126">
        <v>0</v>
      </c>
      <c r="T126">
        <v>0</v>
      </c>
      <c r="U126" s="39">
        <v>0</v>
      </c>
      <c r="V126">
        <v>0</v>
      </c>
      <c r="W126">
        <v>-8.9388913321719596E-2</v>
      </c>
      <c r="X126">
        <v>-0.18295892499150501</v>
      </c>
      <c r="Y126">
        <v>-0.30101354629432597</v>
      </c>
      <c r="Z126">
        <v>-0.439021713010323</v>
      </c>
      <c r="AA126">
        <v>-0.594497579601593</v>
      </c>
      <c r="AB126">
        <v>-0.76458913175038101</v>
      </c>
      <c r="AC126">
        <v>-0.94738379425304198</v>
      </c>
      <c r="AD126">
        <v>-1.1263136534498399</v>
      </c>
      <c r="AE126">
        <v>-1.31748939076702</v>
      </c>
      <c r="AF126">
        <v>-1.5184094844573</v>
      </c>
      <c r="AG126">
        <v>-1.7278019762251</v>
      </c>
      <c r="AH126">
        <v>-1.9434838185591199</v>
      </c>
      <c r="AI126">
        <v>-2.16617027005735</v>
      </c>
      <c r="AJ126">
        <v>-2.39360784107713</v>
      </c>
      <c r="AK126">
        <v>-2.6214682939983001</v>
      </c>
      <c r="AL126">
        <v>-2.8496114854614998</v>
      </c>
      <c r="AM126">
        <v>-3.076283012212</v>
      </c>
      <c r="AN126">
        <v>-3.2988805952729101</v>
      </c>
      <c r="AO126">
        <v>-3.5177280322843698</v>
      </c>
      <c r="AP126">
        <v>-3.7312981610093998</v>
      </c>
      <c r="AQ126">
        <v>-3.9373609033773702</v>
      </c>
      <c r="AR126">
        <v>-4.13908436273167</v>
      </c>
      <c r="AS126">
        <v>-4.33486110819792</v>
      </c>
      <c r="AT126">
        <v>-4.5265962743405597</v>
      </c>
      <c r="AU126">
        <v>-4.7154944985086704</v>
      </c>
      <c r="AV126">
        <v>-4.9016000221521203</v>
      </c>
      <c r="AW126">
        <v>-5.0761432164439899</v>
      </c>
    </row>
    <row r="127" spans="2:50" x14ac:dyDescent="0.25">
      <c r="B127" t="s">
        <v>226</v>
      </c>
      <c r="C127">
        <v>0</v>
      </c>
      <c r="D127" s="39">
        <v>0</v>
      </c>
      <c r="E127" s="39">
        <v>0</v>
      </c>
      <c r="F127" s="39">
        <v>0</v>
      </c>
      <c r="G127" s="39">
        <v>0</v>
      </c>
      <c r="H127" s="39">
        <v>0</v>
      </c>
      <c r="I127" s="39">
        <v>0</v>
      </c>
      <c r="J127" s="39">
        <v>0</v>
      </c>
      <c r="K127" s="39">
        <v>0</v>
      </c>
      <c r="L127" s="39">
        <v>0</v>
      </c>
      <c r="M127" s="39">
        <v>0</v>
      </c>
      <c r="N127" s="39">
        <v>0</v>
      </c>
      <c r="O127" s="39">
        <v>0</v>
      </c>
      <c r="P127" s="39">
        <v>0</v>
      </c>
      <c r="Q127" s="39">
        <v>0</v>
      </c>
      <c r="R127" s="39">
        <v>0</v>
      </c>
      <c r="S127">
        <v>0</v>
      </c>
      <c r="T127">
        <v>0</v>
      </c>
      <c r="U127">
        <v>0</v>
      </c>
      <c r="V127">
        <v>0</v>
      </c>
      <c r="W127">
        <v>-1.28438099999999E-2</v>
      </c>
      <c r="X127" s="39">
        <v>-2.69927199999998E-2</v>
      </c>
      <c r="Y127">
        <v>-3.9303029999999899E-2</v>
      </c>
      <c r="Z127">
        <v>-4.6120570000000097E-2</v>
      </c>
      <c r="AA127">
        <v>-5.0096380000000301E-2</v>
      </c>
      <c r="AB127">
        <v>-5.2955290000000002E-2</v>
      </c>
      <c r="AC127">
        <v>-5.6047610000000199E-2</v>
      </c>
      <c r="AD127">
        <v>-5.7004860000000102E-2</v>
      </c>
      <c r="AE127">
        <v>-6.1014480000000003E-2</v>
      </c>
      <c r="AF127">
        <v>-6.8803049999999796E-2</v>
      </c>
      <c r="AG127">
        <v>-7.9206479999999801E-2</v>
      </c>
      <c r="AH127">
        <v>-9.12891799999999E-2</v>
      </c>
      <c r="AI127">
        <v>-0.10551864999999901</v>
      </c>
      <c r="AJ127">
        <v>-0.12191928</v>
      </c>
      <c r="AK127">
        <v>-0.13892628000000001</v>
      </c>
      <c r="AL127">
        <v>-0.15618254000000001</v>
      </c>
      <c r="AM127">
        <v>-0.17280317000000001</v>
      </c>
      <c r="AN127">
        <v>-0.18884708</v>
      </c>
      <c r="AO127">
        <v>-0.20526921000000001</v>
      </c>
      <c r="AP127">
        <v>-0.22120297</v>
      </c>
      <c r="AQ127">
        <v>-0.23680319999999899</v>
      </c>
      <c r="AR127">
        <v>-0.25291765999999899</v>
      </c>
      <c r="AS127">
        <v>-0.26910940999999899</v>
      </c>
      <c r="AT127">
        <v>-0.28592937000000002</v>
      </c>
      <c r="AU127">
        <v>-0.302515059999999</v>
      </c>
      <c r="AV127">
        <v>-0.31854296999999898</v>
      </c>
      <c r="AW127">
        <v>-0.33214544000000001</v>
      </c>
    </row>
    <row r="128" spans="2:50" x14ac:dyDescent="0.25">
      <c r="B128" t="s">
        <v>227</v>
      </c>
      <c r="C128">
        <v>96.864598598298898</v>
      </c>
      <c r="D128">
        <v>98.419791060536795</v>
      </c>
      <c r="E128">
        <v>100</v>
      </c>
      <c r="F128">
        <v>102.455610905234</v>
      </c>
      <c r="G128">
        <v>102.399389390273</v>
      </c>
      <c r="H128">
        <v>99.208589213741405</v>
      </c>
      <c r="I128">
        <v>101.402992648829</v>
      </c>
      <c r="J128">
        <v>103.505248740779</v>
      </c>
      <c r="K128">
        <v>103.845671836035</v>
      </c>
      <c r="L128">
        <v>104.225485948243</v>
      </c>
      <c r="M128">
        <v>105.23831423067401</v>
      </c>
      <c r="N128">
        <v>105.949891675118</v>
      </c>
      <c r="O128">
        <v>108.735250878096</v>
      </c>
      <c r="P128">
        <v>111.65672142587</v>
      </c>
      <c r="Q128">
        <v>114.691964104185</v>
      </c>
      <c r="R128">
        <v>117.813103872713</v>
      </c>
      <c r="S128">
        <v>121.230476727428</v>
      </c>
      <c r="T128">
        <v>123.533489642013</v>
      </c>
      <c r="U128">
        <v>125.34227713059001</v>
      </c>
      <c r="V128">
        <v>127.567683249807</v>
      </c>
      <c r="W128">
        <v>129.02997139101299</v>
      </c>
      <c r="X128">
        <v>130.189241852945</v>
      </c>
      <c r="Y128">
        <v>131.04989278960801</v>
      </c>
      <c r="Z128">
        <v>132.16596048267499</v>
      </c>
      <c r="AA128">
        <v>133.43375571973499</v>
      </c>
      <c r="AB128">
        <v>134.830380381548</v>
      </c>
      <c r="AC128">
        <v>136.36427132198801</v>
      </c>
      <c r="AD128">
        <v>138.04555400501101</v>
      </c>
      <c r="AE128">
        <v>139.80325280886399</v>
      </c>
      <c r="AF128">
        <v>141.626609393515</v>
      </c>
      <c r="AG128">
        <v>143.50538720005599</v>
      </c>
      <c r="AH128">
        <v>145.47280953916299</v>
      </c>
      <c r="AI128">
        <v>147.44572150698701</v>
      </c>
      <c r="AJ128">
        <v>149.46799100362799</v>
      </c>
      <c r="AK128">
        <v>151.58557626259699</v>
      </c>
      <c r="AL128">
        <v>153.75483782555801</v>
      </c>
      <c r="AM128">
        <v>155.96746177338801</v>
      </c>
      <c r="AN128">
        <v>158.26134105629399</v>
      </c>
      <c r="AO128">
        <v>160.60725299906201</v>
      </c>
      <c r="AP128">
        <v>163.006179917868</v>
      </c>
      <c r="AQ128">
        <v>165.48626961106399</v>
      </c>
      <c r="AR128">
        <v>167.96980916768501</v>
      </c>
      <c r="AS128">
        <v>170.500752188071</v>
      </c>
      <c r="AT128">
        <v>173.063684302898</v>
      </c>
      <c r="AU128">
        <v>175.635338478015</v>
      </c>
      <c r="AV128">
        <v>178.226732865153</v>
      </c>
      <c r="AW128">
        <v>180.99783650547101</v>
      </c>
      <c r="AX128">
        <v>178.52723229718001</v>
      </c>
    </row>
    <row r="129" spans="2:50" x14ac:dyDescent="0.25">
      <c r="B129" t="s">
        <v>228</v>
      </c>
      <c r="C129">
        <v>0</v>
      </c>
      <c r="D129" s="39">
        <v>0</v>
      </c>
      <c r="E129" s="39">
        <v>0</v>
      </c>
      <c r="F129" s="39">
        <v>0</v>
      </c>
      <c r="G129" s="39">
        <v>0</v>
      </c>
      <c r="H129" s="39">
        <v>0</v>
      </c>
      <c r="I129" s="39">
        <v>0</v>
      </c>
      <c r="J129" s="39">
        <v>0</v>
      </c>
      <c r="K129" s="39">
        <v>0</v>
      </c>
      <c r="L129" s="39">
        <v>0</v>
      </c>
      <c r="M129" s="39">
        <v>0</v>
      </c>
      <c r="N129" s="39">
        <v>0</v>
      </c>
      <c r="O129" s="39">
        <v>0</v>
      </c>
      <c r="P129" s="39">
        <v>0</v>
      </c>
      <c r="Q129" s="3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8.0579102924715998E-2</v>
      </c>
      <c r="X129">
        <v>5.2325447752465899E-2</v>
      </c>
      <c r="Y129">
        <v>-6.0923991508054998E-2</v>
      </c>
      <c r="Z129">
        <v>-0.23877492632250399</v>
      </c>
      <c r="AA129">
        <v>-0.45750394904337999</v>
      </c>
      <c r="AB129">
        <v>-0.69632752336632397</v>
      </c>
      <c r="AC129">
        <v>-0.93727682702248105</v>
      </c>
      <c r="AD129">
        <v>-1.23342147961893</v>
      </c>
      <c r="AE129">
        <v>-1.50599776707309</v>
      </c>
      <c r="AF129">
        <v>-1.7425857358022001</v>
      </c>
      <c r="AG129">
        <v>-1.94853029740561</v>
      </c>
      <c r="AH129">
        <v>-2.1270402639389099</v>
      </c>
      <c r="AI129">
        <v>-2.2779242805086102</v>
      </c>
      <c r="AJ129">
        <v>-2.4105024245326101</v>
      </c>
      <c r="AK129">
        <v>-2.5283340975281998</v>
      </c>
      <c r="AL129">
        <v>-2.63490007599508</v>
      </c>
      <c r="AM129">
        <v>-2.7323571912111602</v>
      </c>
      <c r="AN129">
        <v>-2.8319792586101702</v>
      </c>
      <c r="AO129">
        <v>-2.9315447064370099</v>
      </c>
      <c r="AP129">
        <v>-3.0291670936497801</v>
      </c>
      <c r="AQ129">
        <v>-3.12406027486348</v>
      </c>
      <c r="AR129">
        <v>-3.21740437372882</v>
      </c>
      <c r="AS129">
        <v>-3.3338434153813701</v>
      </c>
      <c r="AT129">
        <v>-3.45029844803486</v>
      </c>
      <c r="AU129">
        <v>-3.5673328021764901</v>
      </c>
      <c r="AV129">
        <v>-3.6837448840330498</v>
      </c>
      <c r="AW129">
        <v>-3.79998654424592</v>
      </c>
    </row>
    <row r="130" spans="2:50" x14ac:dyDescent="0.25">
      <c r="B130" t="s">
        <v>229</v>
      </c>
      <c r="C130">
        <v>96.864644374863701</v>
      </c>
      <c r="D130">
        <v>98.419837572059095</v>
      </c>
      <c r="E130">
        <v>100</v>
      </c>
      <c r="F130">
        <v>99.524769101243706</v>
      </c>
      <c r="G130">
        <v>95.217513881711199</v>
      </c>
      <c r="H130">
        <v>90.011447265725806</v>
      </c>
      <c r="I130">
        <v>90.1912575221982</v>
      </c>
      <c r="J130">
        <v>88.578108992255196</v>
      </c>
      <c r="K130">
        <v>84.453827356158897</v>
      </c>
      <c r="L130">
        <v>82.068868847371505</v>
      </c>
      <c r="M130">
        <v>81.055402094035799</v>
      </c>
      <c r="N130">
        <v>80.587761697551898</v>
      </c>
      <c r="O130">
        <v>79.995275644683801</v>
      </c>
      <c r="P130">
        <v>77.782532914459097</v>
      </c>
      <c r="Q130">
        <v>74.691102407881601</v>
      </c>
      <c r="R130">
        <v>72.4350471088284</v>
      </c>
      <c r="S130">
        <v>71.142353943722497</v>
      </c>
      <c r="T130">
        <v>70.295466705769002</v>
      </c>
      <c r="U130">
        <v>69.471680256226605</v>
      </c>
      <c r="V130">
        <v>68.855328183390398</v>
      </c>
      <c r="W130">
        <v>67.887959078777399</v>
      </c>
      <c r="X130">
        <v>66.677159436543604</v>
      </c>
      <c r="Y130">
        <v>65.891049988947202</v>
      </c>
      <c r="Z130">
        <v>65.429336099624507</v>
      </c>
      <c r="AA130">
        <v>65.164475641839402</v>
      </c>
      <c r="AB130">
        <v>65.036229041166393</v>
      </c>
      <c r="AC130">
        <v>65.000522203322404</v>
      </c>
      <c r="AD130">
        <v>64.842673951030704</v>
      </c>
      <c r="AE130">
        <v>64.687656891533095</v>
      </c>
      <c r="AF130">
        <v>64.467278603610893</v>
      </c>
      <c r="AG130">
        <v>64.3086749577798</v>
      </c>
      <c r="AH130">
        <v>64.174146827784895</v>
      </c>
      <c r="AI130">
        <v>64.047915133978904</v>
      </c>
      <c r="AJ130">
        <v>63.9094807943844</v>
      </c>
      <c r="AK130">
        <v>63.790137532265199</v>
      </c>
      <c r="AL130">
        <v>63.678309145465597</v>
      </c>
      <c r="AM130">
        <v>63.567106730613098</v>
      </c>
      <c r="AN130">
        <v>63.457703370232103</v>
      </c>
      <c r="AO130">
        <v>63.337126874421301</v>
      </c>
      <c r="AP130">
        <v>63.216880064506697</v>
      </c>
      <c r="AQ130">
        <v>63.121224727283298</v>
      </c>
      <c r="AR130">
        <v>63.021447912056601</v>
      </c>
      <c r="AS130">
        <v>63.072621124339697</v>
      </c>
      <c r="AT130">
        <v>63.170563620967698</v>
      </c>
      <c r="AU130">
        <v>63.287429072783901</v>
      </c>
      <c r="AV130">
        <v>63.428505369331397</v>
      </c>
      <c r="AW130">
        <v>63.6735556983677</v>
      </c>
      <c r="AX130">
        <v>9.0244863084901095</v>
      </c>
    </row>
    <row r="131" spans="2:50" x14ac:dyDescent="0.25">
      <c r="B131" t="s">
        <v>230</v>
      </c>
      <c r="C131">
        <v>651205.12405279896</v>
      </c>
      <c r="D131">
        <v>661660.432957732</v>
      </c>
      <c r="E131">
        <v>672283.60519999999</v>
      </c>
      <c r="F131">
        <v>690896.37410000002</v>
      </c>
      <c r="G131">
        <v>678646.05559999996</v>
      </c>
      <c r="H131">
        <v>619860.19369999995</v>
      </c>
      <c r="I131">
        <v>636890.51679999998</v>
      </c>
      <c r="J131">
        <v>654754.78399999999</v>
      </c>
      <c r="K131">
        <v>646020.29150000005</v>
      </c>
      <c r="L131">
        <v>638622.86010000005</v>
      </c>
      <c r="M131">
        <v>642658.90190000006</v>
      </c>
      <c r="N131">
        <v>650685.63809999998</v>
      </c>
      <c r="O131">
        <v>673858.21580000001</v>
      </c>
      <c r="P131">
        <v>697906.66760000004</v>
      </c>
      <c r="Q131">
        <v>722865.58970000001</v>
      </c>
      <c r="R131">
        <v>748771.05859999999</v>
      </c>
      <c r="S131">
        <v>775039.81579999998</v>
      </c>
      <c r="T131">
        <v>791817.27690000006</v>
      </c>
      <c r="U131">
        <v>802881.60219999996</v>
      </c>
      <c r="V131">
        <v>815599.21620000002</v>
      </c>
      <c r="W131">
        <v>823958.75730000006</v>
      </c>
      <c r="X131">
        <v>830753.13080000004</v>
      </c>
      <c r="Y131">
        <v>836882.60649999999</v>
      </c>
      <c r="Z131">
        <v>844635.74120000005</v>
      </c>
      <c r="AA131">
        <v>853545.45169999998</v>
      </c>
      <c r="AB131">
        <v>863504.52370000002</v>
      </c>
      <c r="AC131">
        <v>874493.75910000002</v>
      </c>
      <c r="AD131">
        <v>886568.103</v>
      </c>
      <c r="AE131">
        <v>899310.66359999997</v>
      </c>
      <c r="AF131">
        <v>912601.35270000005</v>
      </c>
      <c r="AG131">
        <v>926327.69960000005</v>
      </c>
      <c r="AH131">
        <v>940568.73030000005</v>
      </c>
      <c r="AI131">
        <v>954939.10470000003</v>
      </c>
      <c r="AJ131">
        <v>969608.51989999996</v>
      </c>
      <c r="AK131">
        <v>984774.41299999994</v>
      </c>
      <c r="AL131">
        <v>1000274.499</v>
      </c>
      <c r="AM131">
        <v>1016089.9570000001</v>
      </c>
      <c r="AN131">
        <v>1032356.82</v>
      </c>
      <c r="AO131">
        <v>1048974.7150000001</v>
      </c>
      <c r="AP131">
        <v>1065952.42</v>
      </c>
      <c r="AQ131">
        <v>1083398.6580000001</v>
      </c>
      <c r="AR131">
        <v>1100980.3060000001</v>
      </c>
      <c r="AS131">
        <v>1118821.486</v>
      </c>
      <c r="AT131">
        <v>1136859.5209999999</v>
      </c>
      <c r="AU131">
        <v>1154985.3840000001</v>
      </c>
      <c r="AV131">
        <v>1173234.47</v>
      </c>
      <c r="AW131">
        <v>1192248.639</v>
      </c>
    </row>
    <row r="132" spans="2:50" x14ac:dyDescent="0.25">
      <c r="B132" t="s">
        <v>231</v>
      </c>
      <c r="C132">
        <v>11699515.674308199</v>
      </c>
      <c r="D132">
        <v>11887355.182774801</v>
      </c>
      <c r="E132">
        <v>12078210.52</v>
      </c>
      <c r="F132">
        <v>12394981.560000001</v>
      </c>
      <c r="G132">
        <v>12131674.470000001</v>
      </c>
      <c r="H132">
        <v>11025625.220000001</v>
      </c>
      <c r="I132">
        <v>11249492.449999999</v>
      </c>
      <c r="J132">
        <v>11677302.66</v>
      </c>
      <c r="K132">
        <v>11476637.82</v>
      </c>
      <c r="L132">
        <v>11294711.949999999</v>
      </c>
      <c r="M132">
        <v>11344965.75</v>
      </c>
      <c r="N132">
        <v>11448802.85</v>
      </c>
      <c r="O132">
        <v>11882016.42</v>
      </c>
      <c r="P132">
        <v>12332159.07</v>
      </c>
      <c r="Q132">
        <v>12799915.810000001</v>
      </c>
      <c r="R132">
        <v>13286001.220000001</v>
      </c>
      <c r="S132">
        <v>13927042.32</v>
      </c>
      <c r="T132">
        <v>14074398.6</v>
      </c>
      <c r="U132">
        <v>14183872.16</v>
      </c>
      <c r="V132">
        <v>14646604.380000001</v>
      </c>
      <c r="W132">
        <v>14810083.220000001</v>
      </c>
      <c r="X132">
        <v>14957713.67</v>
      </c>
      <c r="Y132">
        <v>14942508.470000001</v>
      </c>
      <c r="Z132">
        <v>15021025.35</v>
      </c>
      <c r="AA132">
        <v>15109443.380000001</v>
      </c>
      <c r="AB132">
        <v>15198307.92</v>
      </c>
      <c r="AC132">
        <v>15299881.07</v>
      </c>
      <c r="AD132">
        <v>15440514.99</v>
      </c>
      <c r="AE132">
        <v>15576022.74</v>
      </c>
      <c r="AF132">
        <v>15713231.68</v>
      </c>
      <c r="AG132">
        <v>15854391.42</v>
      </c>
      <c r="AH132">
        <v>16028149.52</v>
      </c>
      <c r="AI132">
        <v>16170126.449999999</v>
      </c>
      <c r="AJ132">
        <v>16303136.58</v>
      </c>
      <c r="AK132">
        <v>16472246.83</v>
      </c>
      <c r="AL132">
        <v>16642610.52</v>
      </c>
      <c r="AM132">
        <v>16808387.050000001</v>
      </c>
      <c r="AN132">
        <v>16996625.32</v>
      </c>
      <c r="AO132">
        <v>17175541.890000001</v>
      </c>
      <c r="AP132">
        <v>17360647.739999998</v>
      </c>
      <c r="AQ132">
        <v>17581538.960000001</v>
      </c>
      <c r="AR132">
        <v>17785336.390000001</v>
      </c>
      <c r="AS132">
        <v>17999883.210000001</v>
      </c>
      <c r="AT132">
        <v>18229005.27</v>
      </c>
      <c r="AU132">
        <v>18449433.760000002</v>
      </c>
      <c r="AV132">
        <v>18671041.16</v>
      </c>
      <c r="AW132">
        <v>19014977.460000001</v>
      </c>
    </row>
    <row r="133" spans="2:50" x14ac:dyDescent="0.25">
      <c r="B133" t="s">
        <v>232</v>
      </c>
      <c r="C133">
        <v>12350720.798361</v>
      </c>
      <c r="D133">
        <v>12549015.615732601</v>
      </c>
      <c r="E133">
        <v>12750494.119999999</v>
      </c>
      <c r="F133">
        <v>13085877.93</v>
      </c>
      <c r="G133">
        <v>12810320.52</v>
      </c>
      <c r="H133">
        <v>11645485.41</v>
      </c>
      <c r="I133">
        <v>11886382.970000001</v>
      </c>
      <c r="J133">
        <v>12332057.449999999</v>
      </c>
      <c r="K133">
        <v>12122658.109999999</v>
      </c>
      <c r="L133">
        <v>11933334.810000001</v>
      </c>
      <c r="M133">
        <v>11987624.65</v>
      </c>
      <c r="N133">
        <v>12099488.49</v>
      </c>
      <c r="O133">
        <v>12555874.640000001</v>
      </c>
      <c r="P133">
        <v>13030065.74</v>
      </c>
      <c r="Q133">
        <v>13522781.4</v>
      </c>
      <c r="R133">
        <v>14034772.27</v>
      </c>
      <c r="S133">
        <v>14702082.130000001</v>
      </c>
      <c r="T133">
        <v>14866215.880000001</v>
      </c>
      <c r="U133">
        <v>14986753.76</v>
      </c>
      <c r="V133">
        <v>15462203.59</v>
      </c>
      <c r="W133">
        <v>15634041.98</v>
      </c>
      <c r="X133">
        <v>15788466.800000001</v>
      </c>
      <c r="Y133">
        <v>15779391.07</v>
      </c>
      <c r="Z133">
        <v>15865661.09</v>
      </c>
      <c r="AA133">
        <v>15962988.84</v>
      </c>
      <c r="AB133">
        <v>16061812.449999999</v>
      </c>
      <c r="AC133">
        <v>16174374.83</v>
      </c>
      <c r="AD133">
        <v>16327083.09</v>
      </c>
      <c r="AE133">
        <v>16475333.4</v>
      </c>
      <c r="AF133">
        <v>16625833.029999999</v>
      </c>
      <c r="AG133">
        <v>16780719.120000001</v>
      </c>
      <c r="AH133">
        <v>16968718.25</v>
      </c>
      <c r="AI133">
        <v>17125065.550000001</v>
      </c>
      <c r="AJ133">
        <v>17272745.100000001</v>
      </c>
      <c r="AK133">
        <v>17457021.239999998</v>
      </c>
      <c r="AL133">
        <v>17642885.010000002</v>
      </c>
      <c r="AM133">
        <v>17824477</v>
      </c>
      <c r="AN133">
        <v>18028982.140000001</v>
      </c>
      <c r="AO133">
        <v>18224516.600000001</v>
      </c>
      <c r="AP133">
        <v>18426600.16</v>
      </c>
      <c r="AQ133">
        <v>18664937.620000001</v>
      </c>
      <c r="AR133">
        <v>18886316.699999999</v>
      </c>
      <c r="AS133">
        <v>19118704.690000001</v>
      </c>
      <c r="AT133">
        <v>19365864.789999999</v>
      </c>
      <c r="AU133">
        <v>19604419.140000001</v>
      </c>
      <c r="AV133">
        <v>19844275.629999999</v>
      </c>
      <c r="AW133">
        <v>20207226.100000001</v>
      </c>
    </row>
    <row r="134" spans="2:50" x14ac:dyDescent="0.25">
      <c r="B134" t="s">
        <v>233</v>
      </c>
      <c r="C134">
        <v>155811501.157125</v>
      </c>
      <c r="D134">
        <v>158313105.20686001</v>
      </c>
      <c r="E134">
        <v>160854873.30000001</v>
      </c>
      <c r="F134">
        <v>157807742.5</v>
      </c>
      <c r="G134">
        <v>153187942.69999999</v>
      </c>
      <c r="H134">
        <v>152677375</v>
      </c>
      <c r="I134">
        <v>149418150.69999999</v>
      </c>
      <c r="J134">
        <v>145570737.5</v>
      </c>
      <c r="K134">
        <v>141026782.69999999</v>
      </c>
      <c r="L134">
        <v>137576947.59999999</v>
      </c>
      <c r="M134">
        <v>134662677.09999999</v>
      </c>
      <c r="N134">
        <v>133306091</v>
      </c>
      <c r="O134">
        <v>131374652.5</v>
      </c>
      <c r="P134">
        <v>127809548.3</v>
      </c>
      <c r="Q134">
        <v>123196432.59999999</v>
      </c>
      <c r="R134">
        <v>119589941.2</v>
      </c>
      <c r="S134">
        <v>119257763.90000001</v>
      </c>
      <c r="T134">
        <v>117335612.7</v>
      </c>
      <c r="U134">
        <v>115112522.90000001</v>
      </c>
      <c r="V134">
        <v>112590459.5</v>
      </c>
      <c r="W134">
        <v>109744768.3</v>
      </c>
      <c r="X134">
        <v>106658436.7</v>
      </c>
      <c r="Y134">
        <v>104239491.09999999</v>
      </c>
      <c r="Z134">
        <v>102029014.59999999</v>
      </c>
      <c r="AA134">
        <v>99978999.590000004</v>
      </c>
      <c r="AB134">
        <v>98021696.269999996</v>
      </c>
      <c r="AC134">
        <v>96102499.480000004</v>
      </c>
      <c r="AD134">
        <v>94129801.739999995</v>
      </c>
      <c r="AE134">
        <v>92084879.530000001</v>
      </c>
      <c r="AF134">
        <v>89968318.849999994</v>
      </c>
      <c r="AG134">
        <v>87773064.790000007</v>
      </c>
      <c r="AH134">
        <v>85512215.180000007</v>
      </c>
      <c r="AI134">
        <v>83261120.019999996</v>
      </c>
      <c r="AJ134">
        <v>80948106.189999998</v>
      </c>
      <c r="AK134">
        <v>78586136.849999994</v>
      </c>
      <c r="AL134">
        <v>76181507.109999999</v>
      </c>
      <c r="AM134">
        <v>73747209.810000002</v>
      </c>
      <c r="AN134">
        <v>71264935.030000001</v>
      </c>
      <c r="AO134">
        <v>68783968.769999996</v>
      </c>
      <c r="AP134">
        <v>66315130.420000002</v>
      </c>
      <c r="AQ134">
        <v>63874694.969999999</v>
      </c>
      <c r="AR134">
        <v>61470050.630000003</v>
      </c>
      <c r="AS134">
        <v>59105522.329999998</v>
      </c>
      <c r="AT134">
        <v>56798054.439999998</v>
      </c>
      <c r="AU134">
        <v>54551654.079999998</v>
      </c>
      <c r="AV134">
        <v>52373839.130000003</v>
      </c>
      <c r="AW134">
        <v>50287172.509999998</v>
      </c>
    </row>
    <row r="135" spans="2:50" x14ac:dyDescent="0.25">
      <c r="B135" t="s">
        <v>234</v>
      </c>
      <c r="C135">
        <v>1098851.8998263199</v>
      </c>
      <c r="D135">
        <v>1116494.32251175</v>
      </c>
      <c r="E135">
        <v>1134420</v>
      </c>
      <c r="F135">
        <v>1107035.436</v>
      </c>
      <c r="G135">
        <v>1077983.3049999999</v>
      </c>
      <c r="H135">
        <v>1048548.628</v>
      </c>
      <c r="I135">
        <v>1024271.7169999999</v>
      </c>
      <c r="J135">
        <v>1000117.759</v>
      </c>
      <c r="K135">
        <v>973359.31629999995</v>
      </c>
      <c r="L135">
        <v>944189.27110000001</v>
      </c>
      <c r="M135">
        <v>916027.69590000005</v>
      </c>
      <c r="N135">
        <v>891650.66379999998</v>
      </c>
      <c r="O135">
        <v>873778.28619999997</v>
      </c>
      <c r="P135">
        <v>859513.84310000006</v>
      </c>
      <c r="Q135">
        <v>843876.01450000005</v>
      </c>
      <c r="R135">
        <v>821953.42700000003</v>
      </c>
      <c r="S135">
        <v>800051.65079999994</v>
      </c>
      <c r="T135">
        <v>779252.91810000001</v>
      </c>
      <c r="U135">
        <v>758767.07779999997</v>
      </c>
      <c r="V135">
        <v>735041.82680000004</v>
      </c>
      <c r="W135">
        <v>710470.62620000006</v>
      </c>
      <c r="X135">
        <v>684226.33959999995</v>
      </c>
      <c r="Y135">
        <v>658346.93000000005</v>
      </c>
      <c r="Z135">
        <v>634732.69999999995</v>
      </c>
      <c r="AA135">
        <v>613987.24340000004</v>
      </c>
      <c r="AB135">
        <v>595890.60250000004</v>
      </c>
      <c r="AC135">
        <v>580000.01980000001</v>
      </c>
      <c r="AD135">
        <v>565886.57900000003</v>
      </c>
      <c r="AE135">
        <v>553170.09369999997</v>
      </c>
      <c r="AF135">
        <v>541554.55200000003</v>
      </c>
      <c r="AG135">
        <v>530822.96360000002</v>
      </c>
      <c r="AH135">
        <v>520830.58779999998</v>
      </c>
      <c r="AI135">
        <v>511422.97</v>
      </c>
      <c r="AJ135">
        <v>502433.30330000003</v>
      </c>
      <c r="AK135">
        <v>493765.86009999999</v>
      </c>
      <c r="AL135">
        <v>485354.75530000002</v>
      </c>
      <c r="AM135">
        <v>477151.11949999997</v>
      </c>
      <c r="AN135">
        <v>469120.22330000001</v>
      </c>
      <c r="AO135">
        <v>461197.5233</v>
      </c>
      <c r="AP135">
        <v>453353.63140000001</v>
      </c>
      <c r="AQ135">
        <v>445589.46299999999</v>
      </c>
      <c r="AR135">
        <v>437899.12910000002</v>
      </c>
      <c r="AS135">
        <v>430273.57829999999</v>
      </c>
      <c r="AT135">
        <v>422682.99310000002</v>
      </c>
      <c r="AU135">
        <v>415105.45669999998</v>
      </c>
      <c r="AV135">
        <v>407533.07179999998</v>
      </c>
      <c r="AW135">
        <v>400071.64909999998</v>
      </c>
    </row>
    <row r="136" spans="2:50" x14ac:dyDescent="0.25">
      <c r="B136" t="s">
        <v>235</v>
      </c>
      <c r="C136">
        <v>1098851.8998263199</v>
      </c>
      <c r="D136">
        <v>1116494.32251175</v>
      </c>
      <c r="E136">
        <v>1134420</v>
      </c>
      <c r="F136">
        <v>1107035.436</v>
      </c>
      <c r="G136">
        <v>1077983.3049999999</v>
      </c>
      <c r="H136">
        <v>1048548.628</v>
      </c>
      <c r="I136">
        <v>1024271.7169999999</v>
      </c>
      <c r="J136">
        <v>1000117.759</v>
      </c>
      <c r="K136">
        <v>973359.31629999995</v>
      </c>
      <c r="L136">
        <v>944189.27110000001</v>
      </c>
      <c r="M136">
        <v>916027.69590000005</v>
      </c>
      <c r="N136">
        <v>891650.66379999998</v>
      </c>
      <c r="O136">
        <v>873778.28619999997</v>
      </c>
      <c r="P136">
        <v>859513.84310000006</v>
      </c>
      <c r="Q136">
        <v>843876.01450000005</v>
      </c>
      <c r="R136">
        <v>821953.42700000003</v>
      </c>
      <c r="S136">
        <v>800051.65079999994</v>
      </c>
      <c r="T136">
        <v>779252.91810000001</v>
      </c>
      <c r="U136">
        <v>758767.07779999997</v>
      </c>
      <c r="V136">
        <v>735041.82680000004</v>
      </c>
      <c r="W136">
        <v>710470.62620000006</v>
      </c>
      <c r="X136">
        <v>684226.33959999995</v>
      </c>
      <c r="Y136">
        <v>658346.93000000005</v>
      </c>
      <c r="Z136">
        <v>634732.69999999995</v>
      </c>
      <c r="AA136">
        <v>613987.24340000004</v>
      </c>
      <c r="AB136">
        <v>595890.60250000004</v>
      </c>
      <c r="AC136">
        <v>580000.01980000001</v>
      </c>
      <c r="AD136">
        <v>565886.57900000003</v>
      </c>
      <c r="AE136">
        <v>553170.09369999997</v>
      </c>
      <c r="AF136">
        <v>541554.55200000003</v>
      </c>
      <c r="AG136">
        <v>530822.96360000002</v>
      </c>
      <c r="AH136">
        <v>520830.58779999998</v>
      </c>
      <c r="AI136">
        <v>511422.97</v>
      </c>
      <c r="AJ136">
        <v>502433.30330000003</v>
      </c>
      <c r="AK136">
        <v>493765.86009999999</v>
      </c>
      <c r="AL136">
        <v>485354.75530000002</v>
      </c>
      <c r="AM136">
        <v>477151.11949999997</v>
      </c>
      <c r="AN136">
        <v>469120.22330000001</v>
      </c>
      <c r="AO136">
        <v>461197.5233</v>
      </c>
      <c r="AP136">
        <v>453353.63140000001</v>
      </c>
      <c r="AQ136">
        <v>445589.46299999999</v>
      </c>
      <c r="AR136">
        <v>437899.12910000002</v>
      </c>
      <c r="AS136">
        <v>430273.57829999999</v>
      </c>
      <c r="AT136">
        <v>422682.99310000002</v>
      </c>
      <c r="AU136">
        <v>415105.45669999998</v>
      </c>
      <c r="AV136">
        <v>407533.07179999998</v>
      </c>
      <c r="AW136">
        <v>400071.64909999998</v>
      </c>
    </row>
    <row r="137" spans="2:50" x14ac:dyDescent="0.25">
      <c r="B137" t="s">
        <v>236</v>
      </c>
      <c r="C137">
        <v>116773651.530883</v>
      </c>
      <c r="D137">
        <v>118648490.27771901</v>
      </c>
      <c r="E137">
        <v>120553430.2</v>
      </c>
      <c r="F137">
        <v>118020001.7</v>
      </c>
      <c r="G137">
        <v>114447600.7</v>
      </c>
      <c r="H137">
        <v>114347004.7</v>
      </c>
      <c r="I137">
        <v>111317156.5</v>
      </c>
      <c r="J137">
        <v>108395652.5</v>
      </c>
      <c r="K137">
        <v>105272491.7</v>
      </c>
      <c r="L137">
        <v>102795015.2</v>
      </c>
      <c r="M137">
        <v>100555635.5</v>
      </c>
      <c r="N137">
        <v>99571798.980000004</v>
      </c>
      <c r="O137">
        <v>98533110.939999998</v>
      </c>
      <c r="P137">
        <v>96701302.269999996</v>
      </c>
      <c r="Q137">
        <v>94666081.700000003</v>
      </c>
      <c r="R137">
        <v>93587785.890000001</v>
      </c>
      <c r="S137">
        <v>95323604.040000007</v>
      </c>
      <c r="T137">
        <v>94288199.349999994</v>
      </c>
      <c r="U137">
        <v>92584845.870000005</v>
      </c>
      <c r="V137">
        <v>90618623.549999997</v>
      </c>
      <c r="W137">
        <v>88522520.659999996</v>
      </c>
      <c r="X137">
        <v>86249200.25</v>
      </c>
      <c r="Y137">
        <v>84388877.849999994</v>
      </c>
      <c r="Z137">
        <v>82717113.760000005</v>
      </c>
      <c r="AA137">
        <v>81164871.349999994</v>
      </c>
      <c r="AB137">
        <v>79665102.260000005</v>
      </c>
      <c r="AC137">
        <v>78164258.659999996</v>
      </c>
      <c r="AD137">
        <v>76586267.159999996</v>
      </c>
      <c r="AE137">
        <v>74923726.209999904</v>
      </c>
      <c r="AF137">
        <v>73171977.480000004</v>
      </c>
      <c r="AG137">
        <v>71329552.480000004</v>
      </c>
      <c r="AH137">
        <v>69403683.129999995</v>
      </c>
      <c r="AI137">
        <v>67366073.730000004</v>
      </c>
      <c r="AJ137">
        <v>65255185.310000002</v>
      </c>
      <c r="AK137">
        <v>63085306.770000003</v>
      </c>
      <c r="AL137">
        <v>60868539.670000002</v>
      </c>
      <c r="AM137">
        <v>58617798.549999997</v>
      </c>
      <c r="AN137">
        <v>56332270.530000001</v>
      </c>
      <c r="AO137">
        <v>54043396.18</v>
      </c>
      <c r="AP137">
        <v>51765177.920000002</v>
      </c>
      <c r="AQ137">
        <v>49513357.520000003</v>
      </c>
      <c r="AR137">
        <v>47298395.259999998</v>
      </c>
      <c r="AS137">
        <v>45124757.579999998</v>
      </c>
      <c r="AT137">
        <v>43011196.200000003</v>
      </c>
      <c r="AU137">
        <v>40963200.890000001</v>
      </c>
      <c r="AV137">
        <v>38987623.850000001</v>
      </c>
      <c r="AW137">
        <v>37098404.079999998</v>
      </c>
    </row>
    <row r="138" spans="2:50" x14ac:dyDescent="0.25">
      <c r="B138" t="s">
        <v>237</v>
      </c>
      <c r="C138">
        <v>116773651.530883</v>
      </c>
      <c r="D138">
        <v>118648490.27771901</v>
      </c>
      <c r="E138">
        <v>120553430.2</v>
      </c>
      <c r="F138">
        <v>118020001.7</v>
      </c>
      <c r="G138">
        <v>114447600.7</v>
      </c>
      <c r="H138">
        <v>114347004.7</v>
      </c>
      <c r="I138">
        <v>111317156.5</v>
      </c>
      <c r="J138">
        <v>108395652.5</v>
      </c>
      <c r="K138">
        <v>105272491.7</v>
      </c>
      <c r="L138">
        <v>102795015.2</v>
      </c>
      <c r="M138">
        <v>100555635.5</v>
      </c>
      <c r="N138">
        <v>99571798.980000004</v>
      </c>
      <c r="O138">
        <v>98533110.939999998</v>
      </c>
      <c r="P138">
        <v>96701302.269999996</v>
      </c>
      <c r="Q138">
        <v>94666081.700000003</v>
      </c>
      <c r="R138">
        <v>93587785.890000001</v>
      </c>
      <c r="S138">
        <v>95323604.040000007</v>
      </c>
      <c r="T138">
        <v>94288199.349999994</v>
      </c>
      <c r="U138">
        <v>92584845.870000005</v>
      </c>
      <c r="V138">
        <v>90618623.549999997</v>
      </c>
      <c r="W138">
        <v>88522520.659999996</v>
      </c>
      <c r="X138">
        <v>86249200.25</v>
      </c>
      <c r="Y138">
        <v>84388877.849999994</v>
      </c>
      <c r="Z138">
        <v>82717113.760000005</v>
      </c>
      <c r="AA138">
        <v>81164871.349999994</v>
      </c>
      <c r="AB138">
        <v>79665102.260000005</v>
      </c>
      <c r="AC138">
        <v>78164258.659999996</v>
      </c>
      <c r="AD138">
        <v>76586267.159999996</v>
      </c>
      <c r="AE138">
        <v>74923726.209999904</v>
      </c>
      <c r="AF138">
        <v>73171977.480000004</v>
      </c>
      <c r="AG138">
        <v>71329552.480000004</v>
      </c>
      <c r="AH138">
        <v>69403683.129999995</v>
      </c>
      <c r="AI138">
        <v>67366073.730000004</v>
      </c>
      <c r="AJ138">
        <v>65255185.310000002</v>
      </c>
      <c r="AK138">
        <v>63085306.770000003</v>
      </c>
      <c r="AL138">
        <v>60868539.670000002</v>
      </c>
      <c r="AM138">
        <v>58617798.549999997</v>
      </c>
      <c r="AN138">
        <v>56332270.530000001</v>
      </c>
      <c r="AO138">
        <v>54043396.18</v>
      </c>
      <c r="AP138">
        <v>51765177.920000002</v>
      </c>
      <c r="AQ138">
        <v>49513357.520000003</v>
      </c>
      <c r="AR138">
        <v>47298395.259999998</v>
      </c>
      <c r="AS138">
        <v>45124757.579999998</v>
      </c>
      <c r="AT138">
        <v>43011196.200000003</v>
      </c>
      <c r="AU138">
        <v>40963200.890000001</v>
      </c>
      <c r="AV138">
        <v>38987623.850000001</v>
      </c>
      <c r="AW138">
        <v>37098404.079999998</v>
      </c>
    </row>
    <row r="139" spans="2:50" x14ac:dyDescent="0.25">
      <c r="B139" t="s">
        <v>238</v>
      </c>
      <c r="C139">
        <v>37938997.726415001</v>
      </c>
      <c r="D139">
        <v>38548120.6066292</v>
      </c>
      <c r="E139">
        <v>39167023.149999999</v>
      </c>
      <c r="F139">
        <v>38680705.289999999</v>
      </c>
      <c r="G139">
        <v>37662358.719999999</v>
      </c>
      <c r="H139">
        <v>37281821.659999996</v>
      </c>
      <c r="I139">
        <v>37076722.520000003</v>
      </c>
      <c r="J139">
        <v>36174967.229999997</v>
      </c>
      <c r="K139">
        <v>34780931.609999999</v>
      </c>
      <c r="L139">
        <v>33837743.149999999</v>
      </c>
      <c r="M139">
        <v>33191013.859999999</v>
      </c>
      <c r="N139">
        <v>32842641.390000001</v>
      </c>
      <c r="O139">
        <v>31967763.23</v>
      </c>
      <c r="P139">
        <v>30248732.140000001</v>
      </c>
      <c r="Q139">
        <v>27686474.890000001</v>
      </c>
      <c r="R139">
        <v>25180201.91</v>
      </c>
      <c r="S139">
        <v>23134108.170000002</v>
      </c>
      <c r="T139">
        <v>22268160.469999999</v>
      </c>
      <c r="U139">
        <v>21768909.940000001</v>
      </c>
      <c r="V139">
        <v>21236794.16</v>
      </c>
      <c r="W139">
        <v>20511777.039999999</v>
      </c>
      <c r="X139">
        <v>19725010.16</v>
      </c>
      <c r="Y139">
        <v>19192266.289999999</v>
      </c>
      <c r="Z139">
        <v>18677168.149999999</v>
      </c>
      <c r="AA139">
        <v>18200141</v>
      </c>
      <c r="AB139">
        <v>17760703.41</v>
      </c>
      <c r="AC139">
        <v>17358240.800000001</v>
      </c>
      <c r="AD139">
        <v>16977648</v>
      </c>
      <c r="AE139">
        <v>16607983.23</v>
      </c>
      <c r="AF139">
        <v>16254786.810000001</v>
      </c>
      <c r="AG139">
        <v>15912689.35</v>
      </c>
      <c r="AH139">
        <v>15587701.460000001</v>
      </c>
      <c r="AI139">
        <v>15383623.310000001</v>
      </c>
      <c r="AJ139">
        <v>15190487.58</v>
      </c>
      <c r="AK139">
        <v>15007064.23</v>
      </c>
      <c r="AL139">
        <v>14827612.689999999</v>
      </c>
      <c r="AM139">
        <v>14652260.140000001</v>
      </c>
      <c r="AN139">
        <v>14463544.279999999</v>
      </c>
      <c r="AO139">
        <v>14279375.07</v>
      </c>
      <c r="AP139">
        <v>14096598.869999999</v>
      </c>
      <c r="AQ139">
        <v>13915747.98</v>
      </c>
      <c r="AR139">
        <v>13733756.24</v>
      </c>
      <c r="AS139">
        <v>13550491.18</v>
      </c>
      <c r="AT139">
        <v>13364175.25</v>
      </c>
      <c r="AU139">
        <v>13173347.74</v>
      </c>
      <c r="AV139">
        <v>12978682.210000001</v>
      </c>
      <c r="AW139">
        <v>12788696.779999999</v>
      </c>
    </row>
    <row r="140" spans="2:50" x14ac:dyDescent="0.25">
      <c r="B140" t="s">
        <v>239</v>
      </c>
      <c r="C140">
        <v>37938997.726415001</v>
      </c>
      <c r="D140">
        <v>38548120.6066292</v>
      </c>
      <c r="E140">
        <v>39167023.149999999</v>
      </c>
      <c r="F140">
        <v>38680705.289999999</v>
      </c>
      <c r="G140">
        <v>37662358.719999999</v>
      </c>
      <c r="H140">
        <v>37281821.659999996</v>
      </c>
      <c r="I140">
        <v>37076722.520000003</v>
      </c>
      <c r="J140">
        <v>36174967.229999997</v>
      </c>
      <c r="K140">
        <v>34780931.609999999</v>
      </c>
      <c r="L140">
        <v>33837743.149999999</v>
      </c>
      <c r="M140">
        <v>33191013.859999999</v>
      </c>
      <c r="N140">
        <v>32842641.390000001</v>
      </c>
      <c r="O140">
        <v>31967763.23</v>
      </c>
      <c r="P140">
        <v>30248732.140000001</v>
      </c>
      <c r="Q140">
        <v>27686474.890000001</v>
      </c>
      <c r="R140">
        <v>25180201.91</v>
      </c>
      <c r="S140">
        <v>23134108.170000002</v>
      </c>
      <c r="T140">
        <v>22268160.469999999</v>
      </c>
      <c r="U140">
        <v>21768909.940000001</v>
      </c>
      <c r="V140">
        <v>21236794.16</v>
      </c>
      <c r="W140">
        <v>20511777.039999999</v>
      </c>
      <c r="X140">
        <v>19725010.16</v>
      </c>
      <c r="Y140">
        <v>19192266.289999999</v>
      </c>
      <c r="Z140">
        <v>18677168.149999999</v>
      </c>
      <c r="AA140">
        <v>18200141</v>
      </c>
      <c r="AB140">
        <v>17760703.41</v>
      </c>
      <c r="AC140">
        <v>17358240.800000001</v>
      </c>
      <c r="AD140">
        <v>16977648</v>
      </c>
      <c r="AE140">
        <v>16607983.23</v>
      </c>
      <c r="AF140">
        <v>16254786.810000001</v>
      </c>
      <c r="AG140">
        <v>15912689.35</v>
      </c>
      <c r="AH140">
        <v>15587701.460000001</v>
      </c>
      <c r="AI140">
        <v>15383623.310000001</v>
      </c>
      <c r="AJ140">
        <v>15190487.58</v>
      </c>
      <c r="AK140">
        <v>15007064.23</v>
      </c>
      <c r="AL140">
        <v>14827612.689999999</v>
      </c>
      <c r="AM140">
        <v>14652260.140000001</v>
      </c>
      <c r="AN140">
        <v>14463544.279999999</v>
      </c>
      <c r="AO140">
        <v>14279375.07</v>
      </c>
      <c r="AP140">
        <v>14096598.869999999</v>
      </c>
      <c r="AQ140">
        <v>13915747.98</v>
      </c>
      <c r="AR140">
        <v>13733756.24</v>
      </c>
      <c r="AS140">
        <v>13550491.18</v>
      </c>
      <c r="AT140">
        <v>13364175.25</v>
      </c>
      <c r="AU140">
        <v>13173347.74</v>
      </c>
      <c r="AV140">
        <v>12978682.210000001</v>
      </c>
      <c r="AW140">
        <v>12788696.779999999</v>
      </c>
    </row>
    <row r="141" spans="2:50" x14ac:dyDescent="0.25">
      <c r="B141" t="s">
        <v>240</v>
      </c>
      <c r="C141">
        <v>7252609.7292197198</v>
      </c>
      <c r="D141">
        <v>7369052.7243454298</v>
      </c>
      <c r="E141">
        <v>7487365.2489999998</v>
      </c>
      <c r="F141">
        <v>7634584.932</v>
      </c>
      <c r="G141">
        <v>7341863.4630000005</v>
      </c>
      <c r="H141">
        <v>7407075.8799999999</v>
      </c>
      <c r="I141">
        <v>7687342.7120000003</v>
      </c>
      <c r="J141">
        <v>7403276.8449999997</v>
      </c>
      <c r="K141">
        <v>7209434.773</v>
      </c>
      <c r="L141">
        <v>6837410.5140000004</v>
      </c>
      <c r="M141">
        <v>7104477.4850000003</v>
      </c>
      <c r="N141">
        <v>7206600.6320000002</v>
      </c>
      <c r="O141">
        <v>7510851.5279999999</v>
      </c>
      <c r="P141">
        <v>7635249.3300000001</v>
      </c>
      <c r="Q141">
        <v>7553969.2800000003</v>
      </c>
      <c r="R141">
        <v>7578544.6260000002</v>
      </c>
      <c r="S141">
        <v>7910133.4139999999</v>
      </c>
      <c r="T141">
        <v>8086220.1179999998</v>
      </c>
      <c r="U141">
        <v>8153801.0240000002</v>
      </c>
      <c r="V141">
        <v>8155833.0700000003</v>
      </c>
      <c r="W141">
        <v>8068044.2189999996</v>
      </c>
      <c r="X141">
        <v>7914603.415</v>
      </c>
      <c r="Y141">
        <v>7859614.0829999996</v>
      </c>
      <c r="Z141">
        <v>7887351.4970000004</v>
      </c>
      <c r="AA141">
        <v>7973741.4359999998</v>
      </c>
      <c r="AB141">
        <v>8099231.2429999998</v>
      </c>
      <c r="AC141">
        <v>8249760.9970000004</v>
      </c>
      <c r="AD141">
        <v>8413648.8560000006</v>
      </c>
      <c r="AE141">
        <v>8581597.4989999998</v>
      </c>
      <c r="AF141">
        <v>8750574.8220000006</v>
      </c>
      <c r="AG141">
        <v>8918848.5730000008</v>
      </c>
      <c r="AH141">
        <v>9087093.8540000003</v>
      </c>
      <c r="AI141">
        <v>9249458.6909999996</v>
      </c>
      <c r="AJ141">
        <v>9405972.4670000002</v>
      </c>
      <c r="AK141">
        <v>9558980.0360000003</v>
      </c>
      <c r="AL141">
        <v>9709232.6070000008</v>
      </c>
      <c r="AM141">
        <v>9857727.93899999</v>
      </c>
      <c r="AN141">
        <v>9998864.1699999999</v>
      </c>
      <c r="AO141">
        <v>10137035.84</v>
      </c>
      <c r="AP141">
        <v>10273507.43</v>
      </c>
      <c r="AQ141">
        <v>10410185.630000001</v>
      </c>
      <c r="AR141">
        <v>10546610.289999999</v>
      </c>
      <c r="AS141">
        <v>10680644.869999999</v>
      </c>
      <c r="AT141">
        <v>10814064.630000001</v>
      </c>
      <c r="AU141">
        <v>10947853.689999999</v>
      </c>
      <c r="AV141">
        <v>11083491.470000001</v>
      </c>
      <c r="AW141">
        <v>11225870.029999999</v>
      </c>
    </row>
    <row r="142" spans="2:50" x14ac:dyDescent="0.25">
      <c r="B142" t="s">
        <v>241</v>
      </c>
      <c r="C142">
        <v>11430890.812091799</v>
      </c>
      <c r="D142">
        <v>11614417.4615063</v>
      </c>
      <c r="E142">
        <v>11800890.689999999</v>
      </c>
      <c r="F142">
        <v>11866265.15</v>
      </c>
      <c r="G142">
        <v>11295761.58</v>
      </c>
      <c r="H142">
        <v>11328708.68</v>
      </c>
      <c r="I142">
        <v>11231390.99</v>
      </c>
      <c r="J142">
        <v>11068232.699999999</v>
      </c>
      <c r="K142">
        <v>10408398.5</v>
      </c>
      <c r="L142">
        <v>10066027.34</v>
      </c>
      <c r="M142">
        <v>10105640.970000001</v>
      </c>
      <c r="N142">
        <v>10278937.859999999</v>
      </c>
      <c r="O142">
        <v>9893740.3379999995</v>
      </c>
      <c r="P142">
        <v>9082539.4920000006</v>
      </c>
      <c r="Q142">
        <v>8083781.9910000004</v>
      </c>
      <c r="R142">
        <v>7310602.3990000002</v>
      </c>
      <c r="S142">
        <v>7055549.0070000002</v>
      </c>
      <c r="T142">
        <v>6941416.7300000004</v>
      </c>
      <c r="U142">
        <v>6897811.9179999996</v>
      </c>
      <c r="V142">
        <v>6886676.0820000004</v>
      </c>
      <c r="W142">
        <v>6847936.1540000001</v>
      </c>
      <c r="X142">
        <v>6812078.4960000003</v>
      </c>
      <c r="Y142">
        <v>6853054.534</v>
      </c>
      <c r="Z142">
        <v>6958841.8820000002</v>
      </c>
      <c r="AA142">
        <v>7107610.2929999996</v>
      </c>
      <c r="AB142">
        <v>7282390.602</v>
      </c>
      <c r="AC142">
        <v>7471723.165</v>
      </c>
      <c r="AD142">
        <v>7665481.6109999996</v>
      </c>
      <c r="AE142">
        <v>7853631.54</v>
      </c>
      <c r="AF142">
        <v>8034262.6639999999</v>
      </c>
      <c r="AG142">
        <v>8206063.8389999997</v>
      </c>
      <c r="AH142">
        <v>8371053.4330000002</v>
      </c>
      <c r="AI142">
        <v>8545437.3259999994</v>
      </c>
      <c r="AJ142">
        <v>8714601.4350000005</v>
      </c>
      <c r="AK142">
        <v>8880461.9859999996</v>
      </c>
      <c r="AL142">
        <v>9044240.0759999994</v>
      </c>
      <c r="AM142">
        <v>9207494.2719999999</v>
      </c>
      <c r="AN142">
        <v>9363768.7980000004</v>
      </c>
      <c r="AO142">
        <v>9520601.2100000009</v>
      </c>
      <c r="AP142">
        <v>9678695.2609999999</v>
      </c>
      <c r="AQ142">
        <v>9839113.4120000005</v>
      </c>
      <c r="AR142">
        <v>10002110.32</v>
      </c>
      <c r="AS142">
        <v>10165823.85</v>
      </c>
      <c r="AT142">
        <v>10332419.050000001</v>
      </c>
      <c r="AU142">
        <v>10502918.550000001</v>
      </c>
      <c r="AV142">
        <v>10678335.880000001</v>
      </c>
      <c r="AW142">
        <v>10861605.619999999</v>
      </c>
    </row>
    <row r="143" spans="2:50" x14ac:dyDescent="0.25">
      <c r="B143" t="s">
        <v>242</v>
      </c>
      <c r="C143">
        <v>1153462.4058594101</v>
      </c>
      <c r="D143">
        <v>1171981.6178834699</v>
      </c>
      <c r="E143">
        <v>1190798.162</v>
      </c>
      <c r="F143">
        <v>1152766.6499999999</v>
      </c>
      <c r="G143">
        <v>1074476.5519999999</v>
      </c>
      <c r="H143">
        <v>928578.37159999995</v>
      </c>
      <c r="I143">
        <v>976378.78910000005</v>
      </c>
      <c r="J143">
        <v>945062.46230000001</v>
      </c>
      <c r="K143">
        <v>889018.27159999998</v>
      </c>
      <c r="L143">
        <v>845040.82510000002</v>
      </c>
      <c r="M143">
        <v>831699.29539999994</v>
      </c>
      <c r="N143">
        <v>855157.38769999996</v>
      </c>
      <c r="O143">
        <v>852097.30130000005</v>
      </c>
      <c r="P143">
        <v>812426.31240000005</v>
      </c>
      <c r="Q143">
        <v>748279.67859999998</v>
      </c>
      <c r="R143">
        <v>691772.71779999998</v>
      </c>
      <c r="S143">
        <v>642593.75459999999</v>
      </c>
      <c r="T143">
        <v>606998.03260000004</v>
      </c>
      <c r="U143">
        <v>583538.21239999996</v>
      </c>
      <c r="V143">
        <v>568891.5993</v>
      </c>
      <c r="W143">
        <v>555610.12639999995</v>
      </c>
      <c r="X143">
        <v>544418.21779999998</v>
      </c>
      <c r="Y143">
        <v>544053.00569999998</v>
      </c>
      <c r="Z143">
        <v>548793.98990000004</v>
      </c>
      <c r="AA143">
        <v>556326.8909</v>
      </c>
      <c r="AB143">
        <v>565259.14350000001</v>
      </c>
      <c r="AC143">
        <v>575007.82299999997</v>
      </c>
      <c r="AD143">
        <v>585159.36609999998</v>
      </c>
      <c r="AE143">
        <v>595149.88930000004</v>
      </c>
      <c r="AF143">
        <v>605046.35479999997</v>
      </c>
      <c r="AG143">
        <v>614808.28079999995</v>
      </c>
      <c r="AH143">
        <v>624626.86510000005</v>
      </c>
      <c r="AI143">
        <v>636443.47409999999</v>
      </c>
      <c r="AJ143">
        <v>648383.91760000004</v>
      </c>
      <c r="AK143">
        <v>660431.26930000004</v>
      </c>
      <c r="AL143">
        <v>672499.88179999997</v>
      </c>
      <c r="AM143">
        <v>684576.48389999999</v>
      </c>
      <c r="AN143">
        <v>696140.51500000001</v>
      </c>
      <c r="AO143">
        <v>707650.65150000004</v>
      </c>
      <c r="AP143">
        <v>719032.95389999996</v>
      </c>
      <c r="AQ143">
        <v>730353.02549999999</v>
      </c>
      <c r="AR143">
        <v>741559.51379999996</v>
      </c>
      <c r="AS143">
        <v>752537.11990000005</v>
      </c>
      <c r="AT143">
        <v>763377.54220000003</v>
      </c>
      <c r="AU143">
        <v>774141.25890000002</v>
      </c>
      <c r="AV143">
        <v>784899.73659999995</v>
      </c>
      <c r="AW143">
        <v>795941.65819999995</v>
      </c>
    </row>
    <row r="144" spans="2:50" x14ac:dyDescent="0.25">
      <c r="B144" t="s">
        <v>243</v>
      </c>
      <c r="C144">
        <v>6213226.6268323902</v>
      </c>
      <c r="D144">
        <v>6312981.9900512798</v>
      </c>
      <c r="E144">
        <v>6414338.9579999996</v>
      </c>
      <c r="F144">
        <v>6445363.96</v>
      </c>
      <c r="G144">
        <v>5911529.71</v>
      </c>
      <c r="H144">
        <v>5203165.0319999997</v>
      </c>
      <c r="I144">
        <v>5304015.7719999999</v>
      </c>
      <c r="J144">
        <v>5739522.5020000003</v>
      </c>
      <c r="K144">
        <v>5166036.62</v>
      </c>
      <c r="L144">
        <v>4918188.1689999998</v>
      </c>
      <c r="M144">
        <v>4998680.3459999999</v>
      </c>
      <c r="N144">
        <v>5100874.9340000004</v>
      </c>
      <c r="O144">
        <v>5106160.3219999997</v>
      </c>
      <c r="P144">
        <v>4860680.4210000001</v>
      </c>
      <c r="Q144">
        <v>4528863.4000000004</v>
      </c>
      <c r="R144">
        <v>4302966.1950000003</v>
      </c>
      <c r="S144">
        <v>4273923.9170000004</v>
      </c>
      <c r="T144">
        <v>4243335.9060000004</v>
      </c>
      <c r="U144">
        <v>4237660.9869999997</v>
      </c>
      <c r="V144">
        <v>4240477.6900000004</v>
      </c>
      <c r="W144">
        <v>4211727.1090000002</v>
      </c>
      <c r="X144">
        <v>4166756.8280000002</v>
      </c>
      <c r="Y144">
        <v>4156162.08</v>
      </c>
      <c r="Z144">
        <v>4185517.838</v>
      </c>
      <c r="AA144">
        <v>4244004.3890000004</v>
      </c>
      <c r="AB144">
        <v>4322241.8969999999</v>
      </c>
      <c r="AC144">
        <v>4413371.2120000003</v>
      </c>
      <c r="AD144">
        <v>4509646.4000000004</v>
      </c>
      <c r="AE144">
        <v>4605333.1859999998</v>
      </c>
      <c r="AF144">
        <v>4699608.49</v>
      </c>
      <c r="AG144">
        <v>4792112.3389999997</v>
      </c>
      <c r="AH144">
        <v>4884422.3820000002</v>
      </c>
      <c r="AI144">
        <v>4975822.8020000001</v>
      </c>
      <c r="AJ144">
        <v>5064913.4210000001</v>
      </c>
      <c r="AK144">
        <v>5154444.0549999997</v>
      </c>
      <c r="AL144">
        <v>5244235.3310000002</v>
      </c>
      <c r="AM144">
        <v>5334605.983</v>
      </c>
      <c r="AN144">
        <v>5414120.1890000002</v>
      </c>
      <c r="AO144">
        <v>5486625.2869999995</v>
      </c>
      <c r="AP144">
        <v>5553925.8779999996</v>
      </c>
      <c r="AQ144">
        <v>5618108.432</v>
      </c>
      <c r="AR144">
        <v>5678162.2429999998</v>
      </c>
      <c r="AS144">
        <v>5741214.0990000004</v>
      </c>
      <c r="AT144">
        <v>5807295.7810000004</v>
      </c>
      <c r="AU144">
        <v>5875304.3940000003</v>
      </c>
      <c r="AV144">
        <v>5945173.733</v>
      </c>
      <c r="AW144">
        <v>6020923.1940000001</v>
      </c>
    </row>
    <row r="145" spans="2:49" x14ac:dyDescent="0.25">
      <c r="B145" t="s">
        <v>244</v>
      </c>
      <c r="C145">
        <v>19075228.1274589</v>
      </c>
      <c r="D145">
        <v>19381487.085102599</v>
      </c>
      <c r="E145">
        <v>19692663.129999999</v>
      </c>
      <c r="F145">
        <v>19848527.739999998</v>
      </c>
      <c r="G145">
        <v>18238964.84</v>
      </c>
      <c r="H145">
        <v>15905864.869999999</v>
      </c>
      <c r="I145">
        <v>16247597.289999999</v>
      </c>
      <c r="J145">
        <v>17794498.48</v>
      </c>
      <c r="K145">
        <v>15971904.189999999</v>
      </c>
      <c r="L145">
        <v>15207980.73</v>
      </c>
      <c r="M145">
        <v>15432267.02</v>
      </c>
      <c r="N145">
        <v>15548780.380000001</v>
      </c>
      <c r="O145">
        <v>15515274.550000001</v>
      </c>
      <c r="P145">
        <v>14881930.35</v>
      </c>
      <c r="Q145">
        <v>14064708.48</v>
      </c>
      <c r="R145">
        <v>13530528.76</v>
      </c>
      <c r="S145">
        <v>13689440.77</v>
      </c>
      <c r="T145">
        <v>13422761.26</v>
      </c>
      <c r="U145">
        <v>13313951.720000001</v>
      </c>
      <c r="V145">
        <v>13541126.810000001</v>
      </c>
      <c r="W145">
        <v>13478794.08</v>
      </c>
      <c r="X145">
        <v>13377332.74</v>
      </c>
      <c r="Y145">
        <v>13244125.74</v>
      </c>
      <c r="Z145">
        <v>13285341.99</v>
      </c>
      <c r="AA145">
        <v>13401766.380000001</v>
      </c>
      <c r="AB145">
        <v>13559869.83</v>
      </c>
      <c r="AC145">
        <v>13750850.73</v>
      </c>
      <c r="AD145">
        <v>13976301.33</v>
      </c>
      <c r="AE145">
        <v>14188184.23</v>
      </c>
      <c r="AF145">
        <v>14391499.380000001</v>
      </c>
      <c r="AG145">
        <v>14588793.01</v>
      </c>
      <c r="AH145">
        <v>14808952.67</v>
      </c>
      <c r="AI145">
        <v>14988638.369999999</v>
      </c>
      <c r="AJ145">
        <v>15149771.73</v>
      </c>
      <c r="AK145">
        <v>15338374.58</v>
      </c>
      <c r="AL145">
        <v>15523953.59</v>
      </c>
      <c r="AM145">
        <v>15701946.68</v>
      </c>
      <c r="AN145">
        <v>15856609.300000001</v>
      </c>
      <c r="AO145">
        <v>15971071.02</v>
      </c>
      <c r="AP145">
        <v>16066376.24</v>
      </c>
      <c r="AQ145">
        <v>16175066.039999999</v>
      </c>
      <c r="AR145">
        <v>16251438.390000001</v>
      </c>
      <c r="AS145">
        <v>16346774.550000001</v>
      </c>
      <c r="AT145">
        <v>16463403.060000001</v>
      </c>
      <c r="AU145">
        <v>16577853.949999999</v>
      </c>
      <c r="AV145">
        <v>16697672.34</v>
      </c>
      <c r="AW145">
        <v>16931653.239999998</v>
      </c>
    </row>
    <row r="146" spans="2:49" x14ac:dyDescent="0.25">
      <c r="B146" t="s">
        <v>245</v>
      </c>
      <c r="C146">
        <v>14430721.2592922</v>
      </c>
      <c r="D146">
        <v>14662411.1568592</v>
      </c>
      <c r="E146">
        <v>14897820.91</v>
      </c>
      <c r="F146">
        <v>14896692.779999999</v>
      </c>
      <c r="G146">
        <v>13890493.91</v>
      </c>
      <c r="H146">
        <v>12682356.539999999</v>
      </c>
      <c r="I146">
        <v>13187362.43</v>
      </c>
      <c r="J146">
        <v>12323561.09</v>
      </c>
      <c r="K146">
        <v>11251038.23</v>
      </c>
      <c r="L146">
        <v>11075009.02</v>
      </c>
      <c r="M146">
        <v>10991209.960000001</v>
      </c>
      <c r="N146">
        <v>11545272.939999999</v>
      </c>
      <c r="O146">
        <v>11244814.640000001</v>
      </c>
      <c r="P146">
        <v>10408076.300000001</v>
      </c>
      <c r="Q146">
        <v>9442145.5360000003</v>
      </c>
      <c r="R146">
        <v>8789135.0010000002</v>
      </c>
      <c r="S146">
        <v>8800985.68899999</v>
      </c>
      <c r="T146">
        <v>8791489.6899999995</v>
      </c>
      <c r="U146">
        <v>8837566.6510000005</v>
      </c>
      <c r="V146">
        <v>8883930.898</v>
      </c>
      <c r="W146">
        <v>8841837.9710000008</v>
      </c>
      <c r="X146">
        <v>8748145.2050000001</v>
      </c>
      <c r="Y146">
        <v>8713973.9489999898</v>
      </c>
      <c r="Z146">
        <v>8750037.8910000008</v>
      </c>
      <c r="AA146">
        <v>8840660.2899999898</v>
      </c>
      <c r="AB146">
        <v>8969119.3579999898</v>
      </c>
      <c r="AC146">
        <v>9121979.52999999</v>
      </c>
      <c r="AD146">
        <v>9287857.5370000005</v>
      </c>
      <c r="AE146">
        <v>9453385.1300000008</v>
      </c>
      <c r="AF146">
        <v>9616195.77999999</v>
      </c>
      <c r="AG146">
        <v>9775675.8770000003</v>
      </c>
      <c r="AH146">
        <v>9934475.49599999</v>
      </c>
      <c r="AI146">
        <v>10089156.01</v>
      </c>
      <c r="AJ146">
        <v>10239985.359999999</v>
      </c>
      <c r="AK146">
        <v>10391825.449999999</v>
      </c>
      <c r="AL146">
        <v>10545013.49</v>
      </c>
      <c r="AM146">
        <v>10700040.220000001</v>
      </c>
      <c r="AN146">
        <v>10843058.619999999</v>
      </c>
      <c r="AO146">
        <v>10980663.119999999</v>
      </c>
      <c r="AP146">
        <v>11114681.84</v>
      </c>
      <c r="AQ146">
        <v>11247893.43</v>
      </c>
      <c r="AR146">
        <v>11378657.779999999</v>
      </c>
      <c r="AS146">
        <v>11512972.619999999</v>
      </c>
      <c r="AT146">
        <v>11651571.75</v>
      </c>
      <c r="AU146">
        <v>11793590.93</v>
      </c>
      <c r="AV146">
        <v>11939234.810000001</v>
      </c>
      <c r="AW146">
        <v>12094780.369999999</v>
      </c>
    </row>
    <row r="147" spans="2:49" x14ac:dyDescent="0.25">
      <c r="B147" t="s">
        <v>246</v>
      </c>
      <c r="C147">
        <v>9280975.6555804294</v>
      </c>
      <c r="D147">
        <v>9429984.7217474096</v>
      </c>
      <c r="E147">
        <v>9581386.1769999899</v>
      </c>
      <c r="F147">
        <v>9625380.4859999996</v>
      </c>
      <c r="G147">
        <v>9428695.9330000002</v>
      </c>
      <c r="H147">
        <v>8845157.2039999999</v>
      </c>
      <c r="I147">
        <v>9118188.3900000006</v>
      </c>
      <c r="J147">
        <v>9030019.1160000004</v>
      </c>
      <c r="K147">
        <v>8681372.2510000002</v>
      </c>
      <c r="L147">
        <v>8706923.93899999</v>
      </c>
      <c r="M147">
        <v>8724882.2770000007</v>
      </c>
      <c r="N147">
        <v>8945303.7080000006</v>
      </c>
      <c r="O147">
        <v>8852082.2129999995</v>
      </c>
      <c r="P147">
        <v>8564227.8100000005</v>
      </c>
      <c r="Q147">
        <v>8230489.1320000002</v>
      </c>
      <c r="R147">
        <v>7993578.858</v>
      </c>
      <c r="S147">
        <v>7801915.0099999998</v>
      </c>
      <c r="T147">
        <v>7697004.2589999996</v>
      </c>
      <c r="U147">
        <v>7642085.4790000003</v>
      </c>
      <c r="V147">
        <v>7615529.3310000002</v>
      </c>
      <c r="W147">
        <v>7545879.2570000002</v>
      </c>
      <c r="X147">
        <v>7457523.7800000003</v>
      </c>
      <c r="Y147">
        <v>7436667.1359999999</v>
      </c>
      <c r="Z147">
        <v>7458723.9780000001</v>
      </c>
      <c r="AA147">
        <v>7508019.9000000004</v>
      </c>
      <c r="AB147">
        <v>7574458.0010000002</v>
      </c>
      <c r="AC147">
        <v>7653712.625</v>
      </c>
      <c r="AD147">
        <v>7743096.1679999996</v>
      </c>
      <c r="AE147">
        <v>7834380.0640000002</v>
      </c>
      <c r="AF147">
        <v>7927615.6430000002</v>
      </c>
      <c r="AG147">
        <v>8021945.5429999996</v>
      </c>
      <c r="AH147">
        <v>8119176.1030000001</v>
      </c>
      <c r="AI147">
        <v>8236866.8480000002</v>
      </c>
      <c r="AJ147">
        <v>8356935.5480000004</v>
      </c>
      <c r="AK147">
        <v>8480356.6410000008</v>
      </c>
      <c r="AL147">
        <v>8606337.4130000006</v>
      </c>
      <c r="AM147">
        <v>8734970.5429999996</v>
      </c>
      <c r="AN147">
        <v>8855605.2290000003</v>
      </c>
      <c r="AO147">
        <v>8975241.7290000003</v>
      </c>
      <c r="AP147">
        <v>9093984.2080000006</v>
      </c>
      <c r="AQ147">
        <v>9212599.966</v>
      </c>
      <c r="AR147">
        <v>9329813.9120000005</v>
      </c>
      <c r="AS147">
        <v>9448053.0350000001</v>
      </c>
      <c r="AT147">
        <v>9567564.7589999996</v>
      </c>
      <c r="AU147">
        <v>9687671.2719999999</v>
      </c>
      <c r="AV147">
        <v>9808262.91599999</v>
      </c>
      <c r="AW147">
        <v>9932084.56399999</v>
      </c>
    </row>
    <row r="148" spans="2:49" x14ac:dyDescent="0.25">
      <c r="B148" t="s">
        <v>247</v>
      </c>
      <c r="C148">
        <v>10784142.4039852</v>
      </c>
      <c r="D148">
        <v>10957285.2985109</v>
      </c>
      <c r="E148">
        <v>11133208.460000001</v>
      </c>
      <c r="F148">
        <v>11198965.73</v>
      </c>
      <c r="G148">
        <v>11252676.779999999</v>
      </c>
      <c r="H148">
        <v>10507375.1</v>
      </c>
      <c r="I148">
        <v>10920681.85</v>
      </c>
      <c r="J148">
        <v>11079673.289999999</v>
      </c>
      <c r="K148">
        <v>10904844.1</v>
      </c>
      <c r="L148">
        <v>10897940.1</v>
      </c>
      <c r="M148">
        <v>10899957.67</v>
      </c>
      <c r="N148">
        <v>11045157.26</v>
      </c>
      <c r="O148">
        <v>11233140.289999999</v>
      </c>
      <c r="P148">
        <v>11278699.26</v>
      </c>
      <c r="Q148">
        <v>11218911.33</v>
      </c>
      <c r="R148">
        <v>11129404.24</v>
      </c>
      <c r="S148">
        <v>11223197.24</v>
      </c>
      <c r="T148">
        <v>11166092.74</v>
      </c>
      <c r="U148">
        <v>11106920.91</v>
      </c>
      <c r="V148">
        <v>11070428.33</v>
      </c>
      <c r="W148">
        <v>10998427.960000001</v>
      </c>
      <c r="X148">
        <v>10906470.390000001</v>
      </c>
      <c r="Y148">
        <v>10926719.640000001</v>
      </c>
      <c r="Z148">
        <v>11009081.939999999</v>
      </c>
      <c r="AA148">
        <v>11130978.74</v>
      </c>
      <c r="AB148">
        <v>11276578.26</v>
      </c>
      <c r="AC148">
        <v>11438022.43</v>
      </c>
      <c r="AD148">
        <v>11613414.77</v>
      </c>
      <c r="AE148">
        <v>11794725.630000001</v>
      </c>
      <c r="AF148">
        <v>11980961.48</v>
      </c>
      <c r="AG148">
        <v>12170771</v>
      </c>
      <c r="AH148">
        <v>12365060.91</v>
      </c>
      <c r="AI148">
        <v>12579196.84</v>
      </c>
      <c r="AJ148">
        <v>12795923.26</v>
      </c>
      <c r="AK148">
        <v>13015774.800000001</v>
      </c>
      <c r="AL148">
        <v>13238736</v>
      </c>
      <c r="AM148">
        <v>13465220.220000001</v>
      </c>
      <c r="AN148">
        <v>13686162.65</v>
      </c>
      <c r="AO148">
        <v>13908823.609999999</v>
      </c>
      <c r="AP148">
        <v>14133253.640000001</v>
      </c>
      <c r="AQ148">
        <v>14359647.960000001</v>
      </c>
      <c r="AR148">
        <v>14587628.65</v>
      </c>
      <c r="AS148">
        <v>14814148.09</v>
      </c>
      <c r="AT148">
        <v>15040662.77</v>
      </c>
      <c r="AU148">
        <v>15267684.01</v>
      </c>
      <c r="AV148">
        <v>15495653.060000001</v>
      </c>
      <c r="AW148">
        <v>15725531.09</v>
      </c>
    </row>
    <row r="149" spans="2:49" x14ac:dyDescent="0.25">
      <c r="B149" t="s">
        <v>248</v>
      </c>
      <c r="C149">
        <v>584137.44729637203</v>
      </c>
      <c r="D149">
        <v>593515.96295732597</v>
      </c>
      <c r="E149">
        <v>603045.05370000005</v>
      </c>
      <c r="F149">
        <v>616102.63630000001</v>
      </c>
      <c r="G149">
        <v>588409.83900000004</v>
      </c>
      <c r="H149">
        <v>503440.7132</v>
      </c>
      <c r="I149">
        <v>527920.10230000003</v>
      </c>
      <c r="J149">
        <v>534692.55350000004</v>
      </c>
      <c r="K149">
        <v>495016.30469999998</v>
      </c>
      <c r="L149">
        <v>460393.35279999999</v>
      </c>
      <c r="M149">
        <v>446088.2807</v>
      </c>
      <c r="N149">
        <v>462854.20039999997</v>
      </c>
      <c r="O149">
        <v>454034.44530000002</v>
      </c>
      <c r="P149">
        <v>430599.34100000001</v>
      </c>
      <c r="Q149">
        <v>397954.22249999997</v>
      </c>
      <c r="R149">
        <v>367243.7868</v>
      </c>
      <c r="S149">
        <v>353050.15340000001</v>
      </c>
      <c r="T149">
        <v>340326.9866</v>
      </c>
      <c r="U149">
        <v>332714.62790000002</v>
      </c>
      <c r="V149">
        <v>329054.17090000003</v>
      </c>
      <c r="W149">
        <v>324184.29109999997</v>
      </c>
      <c r="X149">
        <v>319486.54729999998</v>
      </c>
      <c r="Y149">
        <v>318536.22350000002</v>
      </c>
      <c r="Z149">
        <v>320305.3075</v>
      </c>
      <c r="AA149">
        <v>323488.01120000001</v>
      </c>
      <c r="AB149">
        <v>327413.59399999998</v>
      </c>
      <c r="AC149">
        <v>331820.24440000003</v>
      </c>
      <c r="AD149">
        <v>336583.21750000003</v>
      </c>
      <c r="AE149">
        <v>341276.8872</v>
      </c>
      <c r="AF149">
        <v>345949.09869999997</v>
      </c>
      <c r="AG149">
        <v>350592.7745</v>
      </c>
      <c r="AH149">
        <v>355385.06170000002</v>
      </c>
      <c r="AI149">
        <v>360862.6409</v>
      </c>
      <c r="AJ149">
        <v>366383.31459999998</v>
      </c>
      <c r="AK149">
        <v>372108.27909999999</v>
      </c>
      <c r="AL149">
        <v>377893.1299</v>
      </c>
      <c r="AM149">
        <v>383721.82500000001</v>
      </c>
      <c r="AN149">
        <v>389319.13870000001</v>
      </c>
      <c r="AO149">
        <v>394857.92989999999</v>
      </c>
      <c r="AP149">
        <v>400379.93959999998</v>
      </c>
      <c r="AQ149">
        <v>406010.69270000001</v>
      </c>
      <c r="AR149">
        <v>411547.5955</v>
      </c>
      <c r="AS149">
        <v>417114.45750000002</v>
      </c>
      <c r="AT149">
        <v>422742.897</v>
      </c>
      <c r="AU149">
        <v>428369.20270000002</v>
      </c>
      <c r="AV149">
        <v>434044.97930000001</v>
      </c>
      <c r="AW149">
        <v>440273.04629999999</v>
      </c>
    </row>
    <row r="150" spans="2:49" x14ac:dyDescent="0.25">
      <c r="B150" t="s">
        <v>249</v>
      </c>
      <c r="C150">
        <v>22712835.5539211</v>
      </c>
      <c r="D150">
        <v>23077497.475414101</v>
      </c>
      <c r="E150">
        <v>23448014.239999998</v>
      </c>
      <c r="F150">
        <v>23507754.699999999</v>
      </c>
      <c r="G150">
        <v>20569070.350000001</v>
      </c>
      <c r="H150">
        <v>16809285.640000001</v>
      </c>
      <c r="I150">
        <v>18341328.739999998</v>
      </c>
      <c r="J150">
        <v>18149359.079999998</v>
      </c>
      <c r="K150">
        <v>17087600.379999999</v>
      </c>
      <c r="L150">
        <v>17624354.539999999</v>
      </c>
      <c r="M150">
        <v>18149801.530000001</v>
      </c>
      <c r="N150">
        <v>18013231.390000001</v>
      </c>
      <c r="O150">
        <v>16300310.24</v>
      </c>
      <c r="P150">
        <v>14394301.24</v>
      </c>
      <c r="Q150">
        <v>13062097.199999999</v>
      </c>
      <c r="R150">
        <v>12363337.43</v>
      </c>
      <c r="S150">
        <v>11873108.02</v>
      </c>
      <c r="T150">
        <v>11626195.9</v>
      </c>
      <c r="U150">
        <v>11598866.76</v>
      </c>
      <c r="V150">
        <v>11683891.1</v>
      </c>
      <c r="W150">
        <v>11748582.220000001</v>
      </c>
      <c r="X150">
        <v>11805832.470000001</v>
      </c>
      <c r="Y150">
        <v>11908040.07</v>
      </c>
      <c r="Z150">
        <v>12053161.52</v>
      </c>
      <c r="AA150">
        <v>12226377.75</v>
      </c>
      <c r="AB150">
        <v>12421792.24</v>
      </c>
      <c r="AC150">
        <v>12635614.199999999</v>
      </c>
      <c r="AD150">
        <v>12856741.52</v>
      </c>
      <c r="AE150">
        <v>13077822.869999999</v>
      </c>
      <c r="AF150">
        <v>13299902.75</v>
      </c>
      <c r="AG150">
        <v>13523201.699999999</v>
      </c>
      <c r="AH150">
        <v>13751444.630000001</v>
      </c>
      <c r="AI150">
        <v>13983337.48</v>
      </c>
      <c r="AJ150">
        <v>14217845.460000001</v>
      </c>
      <c r="AK150">
        <v>14460012.710000001</v>
      </c>
      <c r="AL150">
        <v>14706888.74</v>
      </c>
      <c r="AM150">
        <v>14957862.65</v>
      </c>
      <c r="AN150">
        <v>15205523.41</v>
      </c>
      <c r="AO150">
        <v>15450830.99</v>
      </c>
      <c r="AP150">
        <v>15694728.109999999</v>
      </c>
      <c r="AQ150">
        <v>15940495.76</v>
      </c>
      <c r="AR150">
        <v>16183270.640000001</v>
      </c>
      <c r="AS150">
        <v>16436555.279999999</v>
      </c>
      <c r="AT150">
        <v>16697965.130000001</v>
      </c>
      <c r="AU150">
        <v>16964130.850000001</v>
      </c>
      <c r="AV150">
        <v>17234982.969999999</v>
      </c>
      <c r="AW150">
        <v>17522296.289999999</v>
      </c>
    </row>
    <row r="151" spans="2:49" x14ac:dyDescent="0.25">
      <c r="B151" t="s">
        <v>250</v>
      </c>
      <c r="C151">
        <v>611949.61832884501</v>
      </c>
      <c r="D151">
        <v>621774.66739182698</v>
      </c>
      <c r="E151">
        <v>631757.4608</v>
      </c>
      <c r="F151">
        <v>623751.12120000005</v>
      </c>
      <c r="G151">
        <v>573270.05390000006</v>
      </c>
      <c r="H151">
        <v>484751.87199999997</v>
      </c>
      <c r="I151">
        <v>523315.62239999999</v>
      </c>
      <c r="J151">
        <v>514961.9999</v>
      </c>
      <c r="K151">
        <v>474700.39279999997</v>
      </c>
      <c r="L151">
        <v>453352.29869999998</v>
      </c>
      <c r="M151">
        <v>452628.75060000003</v>
      </c>
      <c r="N151">
        <v>433928.14610000001</v>
      </c>
      <c r="O151">
        <v>419569.3088</v>
      </c>
      <c r="P151">
        <v>387616.87650000001</v>
      </c>
      <c r="Q151">
        <v>341918.33960000001</v>
      </c>
      <c r="R151">
        <v>304522.99660000001</v>
      </c>
      <c r="S151">
        <v>279842.26040000003</v>
      </c>
      <c r="T151">
        <v>266109.49619999999</v>
      </c>
      <c r="U151">
        <v>257076.19289999999</v>
      </c>
      <c r="V151">
        <v>251296.74290000001</v>
      </c>
      <c r="W151">
        <v>244949.28279999999</v>
      </c>
      <c r="X151">
        <v>239196.95079999999</v>
      </c>
      <c r="Y151">
        <v>238079.56940000001</v>
      </c>
      <c r="Z151">
        <v>239321.783</v>
      </c>
      <c r="AA151">
        <v>241632.0521</v>
      </c>
      <c r="AB151">
        <v>244308.74410000001</v>
      </c>
      <c r="AC151">
        <v>247093.6531</v>
      </c>
      <c r="AD151">
        <v>249863.109</v>
      </c>
      <c r="AE151">
        <v>252252.3126</v>
      </c>
      <c r="AF151">
        <v>254383.6574</v>
      </c>
      <c r="AG151">
        <v>256280.02780000001</v>
      </c>
      <c r="AH151">
        <v>258107.69649999999</v>
      </c>
      <c r="AI151">
        <v>261408.8737</v>
      </c>
      <c r="AJ151">
        <v>264779.0759</v>
      </c>
      <c r="AK151">
        <v>268243.82620000001</v>
      </c>
      <c r="AL151">
        <v>271724.05800000002</v>
      </c>
      <c r="AM151">
        <v>275227.32429999998</v>
      </c>
      <c r="AN151">
        <v>278385.87809999997</v>
      </c>
      <c r="AO151">
        <v>281561.71149999998</v>
      </c>
      <c r="AP151">
        <v>284746.2219</v>
      </c>
      <c r="AQ151">
        <v>287967.9829</v>
      </c>
      <c r="AR151">
        <v>291169.43349999998</v>
      </c>
      <c r="AS151">
        <v>294296.50799999997</v>
      </c>
      <c r="AT151">
        <v>297386.38740000001</v>
      </c>
      <c r="AU151">
        <v>300432.37390000001</v>
      </c>
      <c r="AV151">
        <v>303463.7181</v>
      </c>
      <c r="AW151">
        <v>306640.83199999999</v>
      </c>
    </row>
    <row r="152" spans="2:49" x14ac:dyDescent="0.25">
      <c r="B152" t="s">
        <v>251</v>
      </c>
      <c r="C152">
        <v>18607410.1111531</v>
      </c>
      <c r="D152">
        <v>18906158.099225</v>
      </c>
      <c r="E152">
        <v>19209702.579999998</v>
      </c>
      <c r="F152">
        <v>19459662.100000001</v>
      </c>
      <c r="G152">
        <v>18586807.030000001</v>
      </c>
      <c r="H152">
        <v>16926940.710000001</v>
      </c>
      <c r="I152">
        <v>17140229.41</v>
      </c>
      <c r="J152">
        <v>16949687.489999998</v>
      </c>
      <c r="K152">
        <v>16185897.85</v>
      </c>
      <c r="L152">
        <v>15735045.439999999</v>
      </c>
      <c r="M152">
        <v>15692882.34</v>
      </c>
      <c r="N152">
        <v>15857633.529999999</v>
      </c>
      <c r="O152">
        <v>15567909.619999999</v>
      </c>
      <c r="P152">
        <v>14863292.76</v>
      </c>
      <c r="Q152">
        <v>13872383.4</v>
      </c>
      <c r="R152">
        <v>13120914.32</v>
      </c>
      <c r="S152">
        <v>12778392.789999999</v>
      </c>
      <c r="T152">
        <v>12431135.35</v>
      </c>
      <c r="U152">
        <v>12291226.449999999</v>
      </c>
      <c r="V152">
        <v>12249568.050000001</v>
      </c>
      <c r="W152">
        <v>12152475.140000001</v>
      </c>
      <c r="X152">
        <v>12023246.43</v>
      </c>
      <c r="Y152">
        <v>12009786.050000001</v>
      </c>
      <c r="Z152">
        <v>12074567.380000001</v>
      </c>
      <c r="AA152">
        <v>12184179.9</v>
      </c>
      <c r="AB152">
        <v>12319787.710000001</v>
      </c>
      <c r="AC152">
        <v>12472617.26</v>
      </c>
      <c r="AD152">
        <v>12635222.42</v>
      </c>
      <c r="AE152">
        <v>12793806.59</v>
      </c>
      <c r="AF152">
        <v>12950791.390000001</v>
      </c>
      <c r="AG152">
        <v>13105524</v>
      </c>
      <c r="AH152">
        <v>13262971.59</v>
      </c>
      <c r="AI152">
        <v>13448450.550000001</v>
      </c>
      <c r="AJ152">
        <v>13635582.390000001</v>
      </c>
      <c r="AK152">
        <v>13828424.49</v>
      </c>
      <c r="AL152">
        <v>14023724.48</v>
      </c>
      <c r="AM152">
        <v>14221172.119999999</v>
      </c>
      <c r="AN152">
        <v>14409938.5</v>
      </c>
      <c r="AO152">
        <v>14603363.23</v>
      </c>
      <c r="AP152">
        <v>14799599.619999999</v>
      </c>
      <c r="AQ152">
        <v>15001313.699999999</v>
      </c>
      <c r="AR152">
        <v>15203484.310000001</v>
      </c>
      <c r="AS152">
        <v>15408210.310000001</v>
      </c>
      <c r="AT152">
        <v>15612323.09</v>
      </c>
      <c r="AU152">
        <v>15816681.75</v>
      </c>
      <c r="AV152">
        <v>16022890.439999999</v>
      </c>
      <c r="AW152">
        <v>16243592.119999999</v>
      </c>
    </row>
    <row r="153" spans="2:49" x14ac:dyDescent="0.25">
      <c r="B153" t="s">
        <v>252</v>
      </c>
      <c r="C153">
        <v>583438.23064318695</v>
      </c>
      <c r="D153">
        <v>592805.52015460597</v>
      </c>
      <c r="E153">
        <v>602323.20449999999</v>
      </c>
      <c r="F153">
        <v>620589.31090000004</v>
      </c>
      <c r="G153">
        <v>602140.55420000001</v>
      </c>
      <c r="H153">
        <v>534997.43240000005</v>
      </c>
      <c r="I153">
        <v>531264.51780000003</v>
      </c>
      <c r="J153">
        <v>545038.01489999995</v>
      </c>
      <c r="K153">
        <v>531244.89729999995</v>
      </c>
      <c r="L153">
        <v>522812.77899999998</v>
      </c>
      <c r="M153">
        <v>487961.71659999999</v>
      </c>
      <c r="N153">
        <v>445890.37640000001</v>
      </c>
      <c r="O153">
        <v>422428.69929999998</v>
      </c>
      <c r="P153">
        <v>404613.48920000001</v>
      </c>
      <c r="Q153">
        <v>382599.40059999999</v>
      </c>
      <c r="R153">
        <v>360721.64929999999</v>
      </c>
      <c r="S153">
        <v>340990.45549999998</v>
      </c>
      <c r="T153">
        <v>332226.58140000002</v>
      </c>
      <c r="U153">
        <v>332246.8933</v>
      </c>
      <c r="V153">
        <v>350756.54560000001</v>
      </c>
      <c r="W153">
        <v>358344.38679999998</v>
      </c>
      <c r="X153">
        <v>365988.32130000001</v>
      </c>
      <c r="Y153">
        <v>364540.6814</v>
      </c>
      <c r="Z153">
        <v>363941.40970000002</v>
      </c>
      <c r="AA153">
        <v>361694.02429999999</v>
      </c>
      <c r="AB153">
        <v>358112.65379999997</v>
      </c>
      <c r="AC153">
        <v>354329.9094</v>
      </c>
      <c r="AD153">
        <v>352176.1692</v>
      </c>
      <c r="AE153">
        <v>349633.9681</v>
      </c>
      <c r="AF153">
        <v>347078.56229999999</v>
      </c>
      <c r="AG153">
        <v>344540.52500000002</v>
      </c>
      <c r="AH153">
        <v>343148.17359999998</v>
      </c>
      <c r="AI153">
        <v>342922.79300000001</v>
      </c>
      <c r="AJ153">
        <v>342495.78840000002</v>
      </c>
      <c r="AK153">
        <v>343360.08110000001</v>
      </c>
      <c r="AL153">
        <v>344141.72970000003</v>
      </c>
      <c r="AM153">
        <v>344637.17129999999</v>
      </c>
      <c r="AN153">
        <v>345530.42969999998</v>
      </c>
      <c r="AO153">
        <v>346035.2255</v>
      </c>
      <c r="AP153">
        <v>346661.30699999997</v>
      </c>
      <c r="AQ153">
        <v>348424.87339999998</v>
      </c>
      <c r="AR153">
        <v>349463.59840000002</v>
      </c>
      <c r="AS153">
        <v>350805.4093</v>
      </c>
      <c r="AT153">
        <v>352539.78259999998</v>
      </c>
      <c r="AU153">
        <v>353818.68719999999</v>
      </c>
      <c r="AV153">
        <v>354977.80310000002</v>
      </c>
      <c r="AW153">
        <v>360135.50880000001</v>
      </c>
    </row>
    <row r="154" spans="2:49" x14ac:dyDescent="0.25">
      <c r="B154" t="s">
        <v>253</v>
      </c>
      <c r="C154">
        <v>1203838.10610542</v>
      </c>
      <c r="D154">
        <v>1223166.1162914101</v>
      </c>
      <c r="E154">
        <v>1242804.4439999999</v>
      </c>
      <c r="F154">
        <v>1270353.564</v>
      </c>
      <c r="G154">
        <v>1210700.1429999999</v>
      </c>
      <c r="H154">
        <v>1175684.6529999999</v>
      </c>
      <c r="I154">
        <v>1207927.3160000001</v>
      </c>
      <c r="J154">
        <v>1179406.9680000001</v>
      </c>
      <c r="K154">
        <v>1123553.9550000001</v>
      </c>
      <c r="L154">
        <v>1131658.5900000001</v>
      </c>
      <c r="M154">
        <v>1140116.6140000001</v>
      </c>
      <c r="N154">
        <v>1111477.2320000001</v>
      </c>
      <c r="O154">
        <v>1176920.8500000001</v>
      </c>
      <c r="P154">
        <v>1193186.074</v>
      </c>
      <c r="Q154">
        <v>1163272.196</v>
      </c>
      <c r="R154">
        <v>1200862.3910000001</v>
      </c>
      <c r="S154">
        <v>1284524.432</v>
      </c>
      <c r="T154">
        <v>1317374.2409999999</v>
      </c>
      <c r="U154">
        <v>1328576.368</v>
      </c>
      <c r="V154">
        <v>1331948.9010000001</v>
      </c>
      <c r="W154">
        <v>1322814.523</v>
      </c>
      <c r="X154">
        <v>1305076.747</v>
      </c>
      <c r="Y154">
        <v>1305884.993</v>
      </c>
      <c r="Z154">
        <v>1321258.2420000001</v>
      </c>
      <c r="AA154">
        <v>1346466.56</v>
      </c>
      <c r="AB154">
        <v>1375946.335</v>
      </c>
      <c r="AC154">
        <v>1407046.51</v>
      </c>
      <c r="AD154">
        <v>1436102.5759999999</v>
      </c>
      <c r="AE154">
        <v>1462611.7760000001</v>
      </c>
      <c r="AF154">
        <v>1487083.64</v>
      </c>
      <c r="AG154">
        <v>1510080.419</v>
      </c>
      <c r="AH154">
        <v>1532413.7250000001</v>
      </c>
      <c r="AI154">
        <v>1552821.254</v>
      </c>
      <c r="AJ154">
        <v>1572293.52</v>
      </c>
      <c r="AK154">
        <v>1591572.0560000001</v>
      </c>
      <c r="AL154">
        <v>1610811.142</v>
      </c>
      <c r="AM154">
        <v>1630043.192</v>
      </c>
      <c r="AN154">
        <v>1648574.841</v>
      </c>
      <c r="AO154">
        <v>1666812.59</v>
      </c>
      <c r="AP154">
        <v>1684837.7749999999</v>
      </c>
      <c r="AQ154">
        <v>1702993.3019999999</v>
      </c>
      <c r="AR154">
        <v>1721023.8770000001</v>
      </c>
      <c r="AS154">
        <v>1738435.281</v>
      </c>
      <c r="AT154">
        <v>1755636.746</v>
      </c>
      <c r="AU154">
        <v>1772697.2250000001</v>
      </c>
      <c r="AV154">
        <v>1789808.1059999999</v>
      </c>
      <c r="AW154">
        <v>1808060.7609999999</v>
      </c>
    </row>
    <row r="155" spans="2:49" x14ac:dyDescent="0.25">
      <c r="B155" t="s">
        <v>254</v>
      </c>
      <c r="C155">
        <v>3445488.6699329801</v>
      </c>
      <c r="D155">
        <v>3500807.1050036401</v>
      </c>
      <c r="E155">
        <v>3557013.6949999998</v>
      </c>
      <c r="F155">
        <v>3550814.1039999998</v>
      </c>
      <c r="G155">
        <v>3341670.4759999998</v>
      </c>
      <c r="H155">
        <v>3083920.1409999998</v>
      </c>
      <c r="I155">
        <v>3093360.7740000002</v>
      </c>
      <c r="J155">
        <v>2990246.7439999999</v>
      </c>
      <c r="K155">
        <v>2838917.67</v>
      </c>
      <c r="L155">
        <v>2776512.8420000002</v>
      </c>
      <c r="M155">
        <v>2715438.6979999999</v>
      </c>
      <c r="N155">
        <v>2528439.074</v>
      </c>
      <c r="O155">
        <v>2642263.3969999999</v>
      </c>
      <c r="P155">
        <v>2734600.14</v>
      </c>
      <c r="Q155">
        <v>2806003.64</v>
      </c>
      <c r="R155">
        <v>2901018.4449999998</v>
      </c>
      <c r="S155">
        <v>3025697.074</v>
      </c>
      <c r="T155">
        <v>3058327.7790000001</v>
      </c>
      <c r="U155">
        <v>3073418.6830000002</v>
      </c>
      <c r="V155">
        <v>3079023.4389999998</v>
      </c>
      <c r="W155">
        <v>3073978.0610000002</v>
      </c>
      <c r="X155">
        <v>3061284.798</v>
      </c>
      <c r="Y155">
        <v>3060949.1409999998</v>
      </c>
      <c r="Z155">
        <v>3071075.8459999999</v>
      </c>
      <c r="AA155">
        <v>3089312.202</v>
      </c>
      <c r="AB155">
        <v>3112670.8689999999</v>
      </c>
      <c r="AC155">
        <v>3139219.8829999999</v>
      </c>
      <c r="AD155">
        <v>2987622.9350000001</v>
      </c>
      <c r="AE155">
        <v>2833277.409</v>
      </c>
      <c r="AF155">
        <v>2676040.6260000002</v>
      </c>
      <c r="AG155">
        <v>2515874.71</v>
      </c>
      <c r="AH155">
        <v>2353184.19</v>
      </c>
      <c r="AI155">
        <v>2188242.3590000002</v>
      </c>
      <c r="AJ155">
        <v>2020622.662</v>
      </c>
      <c r="AK155">
        <v>1850982.433</v>
      </c>
      <c r="AL155">
        <v>1679464.3940000001</v>
      </c>
      <c r="AM155">
        <v>1506157.5379999999</v>
      </c>
      <c r="AN155">
        <v>1512073.764</v>
      </c>
      <c r="AO155">
        <v>1518421.041</v>
      </c>
      <c r="AP155">
        <v>1525034.76</v>
      </c>
      <c r="AQ155" s="39">
        <v>1531964.345</v>
      </c>
      <c r="AR155" s="39">
        <v>1539018.145</v>
      </c>
      <c r="AS155" s="39">
        <v>1545803.709</v>
      </c>
      <c r="AT155" s="39">
        <v>1552661.8089999999</v>
      </c>
      <c r="AU155" s="39">
        <v>1559627.247</v>
      </c>
      <c r="AV155">
        <v>1566779.0060000001</v>
      </c>
      <c r="AW155">
        <v>1574678.7339999999</v>
      </c>
    </row>
    <row r="156" spans="2:49" x14ac:dyDescent="0.25">
      <c r="B156" t="s">
        <v>255</v>
      </c>
      <c r="C156">
        <v>54169719.695498198</v>
      </c>
      <c r="D156">
        <v>55039432.066901699</v>
      </c>
      <c r="E156">
        <v>55923107.950000003</v>
      </c>
      <c r="F156">
        <v>55924566.960000001</v>
      </c>
      <c r="G156">
        <v>52790479.380000003</v>
      </c>
      <c r="H156">
        <v>48022521.579999998</v>
      </c>
      <c r="I156">
        <v>48293146.710000001</v>
      </c>
      <c r="J156">
        <v>47533467.950000003</v>
      </c>
      <c r="K156">
        <v>44912682.68</v>
      </c>
      <c r="L156">
        <v>43518998.939999998</v>
      </c>
      <c r="M156">
        <v>43018298.420000002</v>
      </c>
      <c r="N156">
        <v>41663929.049999997</v>
      </c>
      <c r="O156">
        <v>42882571.109999999</v>
      </c>
      <c r="P156">
        <v>43617382.68</v>
      </c>
      <c r="Q156">
        <v>43766695.280000001</v>
      </c>
      <c r="R156">
        <v>44370572.649999999</v>
      </c>
      <c r="S156">
        <v>46335751.200000003</v>
      </c>
      <c r="T156">
        <v>46860905.560000002</v>
      </c>
      <c r="U156">
        <v>46996515.509999998</v>
      </c>
      <c r="V156">
        <v>47040774.130000003</v>
      </c>
      <c r="W156">
        <v>46719923.5</v>
      </c>
      <c r="X156">
        <v>46123908.950000003</v>
      </c>
      <c r="Y156">
        <v>45802866.619999997</v>
      </c>
      <c r="Z156">
        <v>45734303.810000002</v>
      </c>
      <c r="AA156">
        <v>45870197.759999998</v>
      </c>
      <c r="AB156">
        <v>46173587.579999998</v>
      </c>
      <c r="AC156">
        <v>46619326.18</v>
      </c>
      <c r="AD156">
        <v>46640838.009999998</v>
      </c>
      <c r="AE156">
        <v>46740701.710000001</v>
      </c>
      <c r="AF156">
        <v>46903236.100000001</v>
      </c>
      <c r="AG156">
        <v>47114528.829999998</v>
      </c>
      <c r="AH156">
        <v>47371458.560000002</v>
      </c>
      <c r="AI156">
        <v>47630735.710000001</v>
      </c>
      <c r="AJ156">
        <v>47907336.630000003</v>
      </c>
      <c r="AK156">
        <v>48207649.270000003</v>
      </c>
      <c r="AL156">
        <v>48525372.340000004</v>
      </c>
      <c r="AM156">
        <v>48857547.210000001</v>
      </c>
      <c r="AN156">
        <v>49185181.5</v>
      </c>
      <c r="AO156">
        <v>49521105.719999999</v>
      </c>
      <c r="AP156">
        <v>49861475.780000001</v>
      </c>
      <c r="AQ156">
        <v>50209452.210000001</v>
      </c>
      <c r="AR156">
        <v>50550084.100000001</v>
      </c>
      <c r="AS156">
        <v>50878647.200000003</v>
      </c>
      <c r="AT156">
        <v>51193026.840000004</v>
      </c>
      <c r="AU156">
        <v>51492712.329999998</v>
      </c>
      <c r="AV156">
        <v>51780124.560000002</v>
      </c>
      <c r="AW156">
        <v>52081849.700000003</v>
      </c>
    </row>
    <row r="157" spans="2:49" x14ac:dyDescent="0.25">
      <c r="B157" t="s">
        <v>256</v>
      </c>
      <c r="C157">
        <v>1681202.1785921501</v>
      </c>
      <c r="D157">
        <v>1708194.4233697001</v>
      </c>
      <c r="E157">
        <v>1735620.037</v>
      </c>
      <c r="F157">
        <v>2101689.6230000001</v>
      </c>
      <c r="G157">
        <v>1890647.432</v>
      </c>
      <c r="H157">
        <v>1428121.483</v>
      </c>
      <c r="I157">
        <v>1825536.4709999999</v>
      </c>
      <c r="J157">
        <v>1521221.412</v>
      </c>
      <c r="K157">
        <v>1910349.8540000001</v>
      </c>
      <c r="L157">
        <v>1806225.362</v>
      </c>
      <c r="M157">
        <v>1908299.8019999999</v>
      </c>
      <c r="N157">
        <v>2025261.922</v>
      </c>
      <c r="O157">
        <v>2028631.875</v>
      </c>
      <c r="P157">
        <v>2018612.2560000001</v>
      </c>
      <c r="Q157">
        <v>1983892.8670000001</v>
      </c>
      <c r="R157">
        <v>1959219.8019999999</v>
      </c>
      <c r="S157">
        <v>2193798.1320000002</v>
      </c>
      <c r="T157">
        <v>2151942.8969999999</v>
      </c>
      <c r="U157">
        <v>2116242.5699999998</v>
      </c>
      <c r="V157">
        <v>2088684.328</v>
      </c>
      <c r="W157">
        <v>2082591.872</v>
      </c>
      <c r="X157">
        <v>2064897.7690000001</v>
      </c>
      <c r="Y157">
        <v>2059890.673</v>
      </c>
      <c r="Z157">
        <v>2064535.355</v>
      </c>
      <c r="AA157">
        <v>2077017.9990000001</v>
      </c>
      <c r="AB157">
        <v>2095570.9809999999</v>
      </c>
      <c r="AC157">
        <v>2118952.8229999999</v>
      </c>
      <c r="AD157">
        <v>2146267.8459999999</v>
      </c>
      <c r="AE157">
        <v>2176112.71</v>
      </c>
      <c r="AF157">
        <v>2207994.9959999998</v>
      </c>
      <c r="AG157">
        <v>2241495.9780000001</v>
      </c>
      <c r="AH157">
        <v>2276603.1490000002</v>
      </c>
      <c r="AI157">
        <v>2312411.7209999999</v>
      </c>
      <c r="AJ157">
        <v>2348836.8250000002</v>
      </c>
      <c r="AK157">
        <v>2386059.2930000001</v>
      </c>
      <c r="AL157">
        <v>2423926.19</v>
      </c>
      <c r="AM157">
        <v>2462369.4360000002</v>
      </c>
      <c r="AN157">
        <v>2500475.64</v>
      </c>
      <c r="AO157">
        <v>2539009.79</v>
      </c>
      <c r="AP157">
        <v>2577841.7960000001</v>
      </c>
      <c r="AQ157">
        <v>2617178.9780000001</v>
      </c>
      <c r="AR157">
        <v>2656619.074</v>
      </c>
      <c r="AS157">
        <v>2696141.3969999999</v>
      </c>
      <c r="AT157">
        <v>2735595.6239999998</v>
      </c>
      <c r="AU157">
        <v>2775040.3130000001</v>
      </c>
      <c r="AV157">
        <v>2814612.8769999999</v>
      </c>
      <c r="AW157">
        <v>2855308.4190000002</v>
      </c>
    </row>
    <row r="158" spans="2:49" x14ac:dyDescent="0.25">
      <c r="B158" t="s">
        <v>257</v>
      </c>
      <c r="C158">
        <v>4024444.3979525198</v>
      </c>
      <c r="D158">
        <v>4089058.1545050698</v>
      </c>
      <c r="E158">
        <v>4154709.3059999999</v>
      </c>
      <c r="F158">
        <v>4299067.4970000004</v>
      </c>
      <c r="G158">
        <v>4273091.375</v>
      </c>
      <c r="H158">
        <v>3473858.8250000002</v>
      </c>
      <c r="I158">
        <v>3590059.6770000001</v>
      </c>
      <c r="J158">
        <v>3770471.3509999998</v>
      </c>
      <c r="K158">
        <v>3680217.9380000001</v>
      </c>
      <c r="L158">
        <v>3553325.38</v>
      </c>
      <c r="M158">
        <v>3511905.889</v>
      </c>
      <c r="N158">
        <v>3557496.5860000001</v>
      </c>
      <c r="O158">
        <v>3605965.4539999999</v>
      </c>
      <c r="P158">
        <v>3638785.68</v>
      </c>
      <c r="Q158">
        <v>3649863.8450000002</v>
      </c>
      <c r="R158">
        <v>3659536.8110000002</v>
      </c>
      <c r="S158">
        <v>3774708.986</v>
      </c>
      <c r="T158">
        <v>3798153.6809999999</v>
      </c>
      <c r="U158">
        <v>3785627.99</v>
      </c>
      <c r="V158">
        <v>3764605.3</v>
      </c>
      <c r="W158">
        <v>3756730.3590000002</v>
      </c>
      <c r="X158">
        <v>3728723.73</v>
      </c>
      <c r="Y158">
        <v>3726219.8670000001</v>
      </c>
      <c r="Z158">
        <v>3740737.2</v>
      </c>
      <c r="AA158">
        <v>3769305.9</v>
      </c>
      <c r="AB158">
        <v>3808164.6710000001</v>
      </c>
      <c r="AC158">
        <v>3854907.159</v>
      </c>
      <c r="AD158">
        <v>3907903.4789999998</v>
      </c>
      <c r="AE158">
        <v>3964395.9720000001</v>
      </c>
      <c r="AF158">
        <v>4023072.1359999999</v>
      </c>
      <c r="AG158">
        <v>4083125.9980000001</v>
      </c>
      <c r="AH158">
        <v>4144599.247</v>
      </c>
      <c r="AI158">
        <v>4206083.6349999998</v>
      </c>
      <c r="AJ158">
        <v>4267677.5039999997</v>
      </c>
      <c r="AK158">
        <v>4329541.8689999999</v>
      </c>
      <c r="AL158">
        <v>4392192.72</v>
      </c>
      <c r="AM158">
        <v>4455694.7479999997</v>
      </c>
      <c r="AN158">
        <v>4517240.1490000002</v>
      </c>
      <c r="AO158">
        <v>4578352.9309999999</v>
      </c>
      <c r="AP158">
        <v>4638912.4220000003</v>
      </c>
      <c r="AQ158">
        <v>4699480.4689999996</v>
      </c>
      <c r="AR158">
        <v>4759729.5719999997</v>
      </c>
      <c r="AS158">
        <v>4820735</v>
      </c>
      <c r="AT158">
        <v>4882584.1220000004</v>
      </c>
      <c r="AU158">
        <v>4945139.0199999996</v>
      </c>
      <c r="AV158">
        <v>5008265.6849999996</v>
      </c>
      <c r="AW158">
        <v>5073578.4939999999</v>
      </c>
    </row>
    <row r="159" spans="2:49" x14ac:dyDescent="0.25">
      <c r="B159" t="s">
        <v>258</v>
      </c>
      <c r="C159">
        <v>20645665.186372198</v>
      </c>
      <c r="D159">
        <v>20977138.018968999</v>
      </c>
      <c r="E159">
        <v>21313932.760000002</v>
      </c>
      <c r="F159">
        <v>22007927.059999999</v>
      </c>
      <c r="G159">
        <v>21824803.449999999</v>
      </c>
      <c r="H159">
        <v>21517969.510000002</v>
      </c>
      <c r="I159">
        <v>22148948.93</v>
      </c>
      <c r="J159">
        <v>21976695.699999999</v>
      </c>
      <c r="K159">
        <v>21137756.16</v>
      </c>
      <c r="L159">
        <v>20808867.120000001</v>
      </c>
      <c r="M159">
        <v>21164467.879999999</v>
      </c>
      <c r="N159">
        <v>22424164.039999999</v>
      </c>
      <c r="O159">
        <v>23022646.609999999</v>
      </c>
      <c r="P159">
        <v>21976986.98</v>
      </c>
      <c r="Q159">
        <v>19748782.789999999</v>
      </c>
      <c r="R159">
        <v>17759291.609999999</v>
      </c>
      <c r="S159">
        <v>16548760.49</v>
      </c>
      <c r="T159">
        <v>15751144.91</v>
      </c>
      <c r="U159">
        <v>15091800.810000001</v>
      </c>
      <c r="V159">
        <v>14584271.060000001</v>
      </c>
      <c r="W159">
        <v>14055627.41</v>
      </c>
      <c r="X159">
        <v>13371201.310000001</v>
      </c>
      <c r="Y159">
        <v>12854882.24</v>
      </c>
      <c r="Z159">
        <v>12417607.49</v>
      </c>
      <c r="AA159">
        <v>12003147.66</v>
      </c>
      <c r="AB159">
        <v>11591281.699999999</v>
      </c>
      <c r="AC159">
        <v>11183551.539999999</v>
      </c>
      <c r="AD159">
        <v>10673652.99</v>
      </c>
      <c r="AE159">
        <v>10173499.199999999</v>
      </c>
      <c r="AF159">
        <v>9718739.3359999899</v>
      </c>
      <c r="AG159">
        <v>9311510.159</v>
      </c>
      <c r="AH159">
        <v>8950058.7719999999</v>
      </c>
      <c r="AI159">
        <v>8658406.1769999899</v>
      </c>
      <c r="AJ159">
        <v>8395065.5620000008</v>
      </c>
      <c r="AK159">
        <v>8156042.335</v>
      </c>
      <c r="AL159">
        <v>7935935.5300000003</v>
      </c>
      <c r="AM159">
        <v>7732384.7010000004</v>
      </c>
      <c r="AN159">
        <v>7515057.8430000003</v>
      </c>
      <c r="AO159">
        <v>7299598.4199999999</v>
      </c>
      <c r="AP159">
        <v>7090586.4819999998</v>
      </c>
      <c r="AQ159">
        <v>6892042.1330000004</v>
      </c>
      <c r="AR159">
        <v>6704751.1660000002</v>
      </c>
      <c r="AS159">
        <v>6528867.898</v>
      </c>
      <c r="AT159">
        <v>6366175.5120000001</v>
      </c>
      <c r="AU159">
        <v>6217690.7800000003</v>
      </c>
      <c r="AV159">
        <v>6084239.0990000004</v>
      </c>
      <c r="AW159">
        <v>5969336.9440000001</v>
      </c>
    </row>
    <row r="160" spans="2:49" x14ac:dyDescent="0.25">
      <c r="B160" t="s">
        <v>259</v>
      </c>
      <c r="C160">
        <v>263090454.30178601</v>
      </c>
      <c r="D160">
        <v>267314456.64462</v>
      </c>
      <c r="E160">
        <v>271606277.19999999</v>
      </c>
      <c r="F160">
        <v>272202240.89999998</v>
      </c>
      <c r="G160">
        <v>257921196.19999999</v>
      </c>
      <c r="H160">
        <v>236418584.30000001</v>
      </c>
      <c r="I160">
        <v>240237447.30000001</v>
      </c>
      <c r="J160">
        <v>236457260.90000001</v>
      </c>
      <c r="K160">
        <v>222848832.90000001</v>
      </c>
      <c r="L160">
        <v>215869878.30000001</v>
      </c>
      <c r="M160">
        <v>214217786.90000001</v>
      </c>
      <c r="N160">
        <v>213380519.69999999</v>
      </c>
      <c r="O160">
        <v>212217755.19999999</v>
      </c>
      <c r="P160">
        <v>205457280</v>
      </c>
      <c r="Q160">
        <v>195814271.40000001</v>
      </c>
      <c r="R160">
        <v>188864551</v>
      </c>
      <c r="S160">
        <v>182774198</v>
      </c>
      <c r="T160">
        <v>180761774.80000001</v>
      </c>
      <c r="U160">
        <v>179196733.59999999</v>
      </c>
      <c r="V160">
        <v>178499275.90000001</v>
      </c>
      <c r="W160">
        <v>176866288.80000001</v>
      </c>
      <c r="X160">
        <v>174407574.5</v>
      </c>
      <c r="Y160">
        <v>173335745.09999999</v>
      </c>
      <c r="Z160">
        <v>173404347.59999999</v>
      </c>
      <c r="AA160">
        <v>174177845.30000001</v>
      </c>
      <c r="AB160">
        <v>175465356.19999999</v>
      </c>
      <c r="AC160">
        <v>177113019.59999999</v>
      </c>
      <c r="AD160">
        <v>178230250.30000001</v>
      </c>
      <c r="AE160">
        <v>179436768.09999999</v>
      </c>
      <c r="AF160">
        <v>180421679.40000001</v>
      </c>
      <c r="AG160">
        <v>181755925.5</v>
      </c>
      <c r="AH160">
        <v>183229841.09999999</v>
      </c>
      <c r="AI160">
        <v>184762590.80000001</v>
      </c>
      <c r="AJ160">
        <v>186311599.19999999</v>
      </c>
      <c r="AK160">
        <v>187957962.30000001</v>
      </c>
      <c r="AL160">
        <v>189678855.30000001</v>
      </c>
      <c r="AM160">
        <v>191436474.5</v>
      </c>
      <c r="AN160">
        <v>193227167.69999999</v>
      </c>
      <c r="AO160">
        <v>194975778.80000001</v>
      </c>
      <c r="AP160">
        <v>196707180.90000001</v>
      </c>
      <c r="AQ160">
        <v>198483410.09999999</v>
      </c>
      <c r="AR160">
        <v>200222457.40000001</v>
      </c>
      <c r="AS160">
        <v>202582426.80000001</v>
      </c>
      <c r="AT160">
        <v>205078785.90000001</v>
      </c>
      <c r="AU160">
        <v>207606930.59999999</v>
      </c>
      <c r="AV160">
        <v>210172977.09999999</v>
      </c>
      <c r="AW160">
        <v>212987685.90000001</v>
      </c>
    </row>
    <row r="161" spans="2:49" x14ac:dyDescent="0.25">
      <c r="B161" t="s">
        <v>260</v>
      </c>
      <c r="C161">
        <v>5733644.7015537601</v>
      </c>
      <c r="D161">
        <v>5825700.2218371304</v>
      </c>
      <c r="E161">
        <v>5919233.7230000002</v>
      </c>
      <c r="F161">
        <v>6060247.7230000002</v>
      </c>
      <c r="G161">
        <v>6058171.7290000003</v>
      </c>
      <c r="H161">
        <v>6375762.8830000004</v>
      </c>
      <c r="I161">
        <v>6521750.0659999996</v>
      </c>
      <c r="J161">
        <v>6511515.9759999998</v>
      </c>
      <c r="K161">
        <v>6404541.6950000003</v>
      </c>
      <c r="L161">
        <v>6418611.8839999996</v>
      </c>
      <c r="M161">
        <v>6528479.0549999997</v>
      </c>
      <c r="N161">
        <v>6849132.7060000002</v>
      </c>
      <c r="O161">
        <v>6856354.29</v>
      </c>
      <c r="P161">
        <v>6379229.6859999998</v>
      </c>
      <c r="Q161">
        <v>5575210.6940000001</v>
      </c>
      <c r="R161">
        <v>4854209.4890000001</v>
      </c>
      <c r="S161">
        <v>4353884.5180000002</v>
      </c>
      <c r="T161">
        <v>4095841.6</v>
      </c>
      <c r="U161">
        <v>3903245.3879999998</v>
      </c>
      <c r="V161">
        <v>3765595.8539999998</v>
      </c>
      <c r="W161">
        <v>3770604.2140000002</v>
      </c>
      <c r="X161">
        <v>3750723.1869999999</v>
      </c>
      <c r="Y161">
        <v>3758859.6460000002</v>
      </c>
      <c r="Z161">
        <v>3757620.3620000002</v>
      </c>
      <c r="AA161">
        <v>3737679.4619999998</v>
      </c>
      <c r="AB161">
        <v>3698522.3309999998</v>
      </c>
      <c r="AC161">
        <v>3645663.5750000002</v>
      </c>
      <c r="AD161">
        <v>3539764.298</v>
      </c>
      <c r="AE161">
        <v>3423244.9920000001</v>
      </c>
      <c r="AF161">
        <v>3311963.3080000002</v>
      </c>
      <c r="AG161">
        <v>3209672.7620000001</v>
      </c>
      <c r="AH161">
        <v>3117942.8569999998</v>
      </c>
      <c r="AI161">
        <v>3052654.7209999999</v>
      </c>
      <c r="AJ161">
        <v>2995745.8739999998</v>
      </c>
      <c r="AK161">
        <v>2945098.6329999999</v>
      </c>
      <c r="AL161">
        <v>2899040.281</v>
      </c>
      <c r="AM161">
        <v>2856753.1680000001</v>
      </c>
      <c r="AN161">
        <v>2809120.09</v>
      </c>
      <c r="AO161">
        <v>2761540.452</v>
      </c>
      <c r="AP161">
        <v>2714548.773</v>
      </c>
      <c r="AQ161">
        <v>2668755.2280000001</v>
      </c>
      <c r="AR161">
        <v>2624490.281</v>
      </c>
      <c r="AS161">
        <v>2581318.9309999999</v>
      </c>
      <c r="AT161">
        <v>2540140.9980000001</v>
      </c>
      <c r="AU161">
        <v>2501510.9909999999</v>
      </c>
      <c r="AV161">
        <v>2465727.023</v>
      </c>
      <c r="AW161">
        <v>2433385.3330000001</v>
      </c>
    </row>
    <row r="162" spans="2:49" x14ac:dyDescent="0.25">
      <c r="B162" t="s">
        <v>261</v>
      </c>
      <c r="C162">
        <v>746221.21464997705</v>
      </c>
      <c r="D162">
        <v>758202.03762327298</v>
      </c>
      <c r="E162">
        <v>770375.21660000004</v>
      </c>
      <c r="F162">
        <v>781116.44389999995</v>
      </c>
      <c r="G162">
        <v>666987.5821</v>
      </c>
      <c r="H162">
        <v>570725.36829999997</v>
      </c>
      <c r="I162">
        <v>582588.67339999997</v>
      </c>
      <c r="J162">
        <v>625902.12219999998</v>
      </c>
      <c r="K162">
        <v>584306.45940000005</v>
      </c>
      <c r="L162">
        <v>603577.57290000003</v>
      </c>
      <c r="M162">
        <v>631636.66229999997</v>
      </c>
      <c r="N162">
        <v>626288.28240000003</v>
      </c>
      <c r="O162">
        <v>518509.2023</v>
      </c>
      <c r="P162">
        <v>420542.35960000003</v>
      </c>
      <c r="Q162">
        <v>364464.29609999998</v>
      </c>
      <c r="R162">
        <v>337351.576</v>
      </c>
      <c r="S162">
        <v>315283.97159999999</v>
      </c>
      <c r="T162">
        <v>302880.6876</v>
      </c>
      <c r="U162">
        <v>301686.6275</v>
      </c>
      <c r="V162">
        <v>312275.87209999998</v>
      </c>
      <c r="W162">
        <v>318821.40259999997</v>
      </c>
      <c r="X162">
        <v>326260.7573</v>
      </c>
      <c r="Y162">
        <v>329152.32689999999</v>
      </c>
      <c r="Z162">
        <v>333652.51169999997</v>
      </c>
      <c r="AA162">
        <v>338383.88099999999</v>
      </c>
      <c r="AB162">
        <v>343307.96039999998</v>
      </c>
      <c r="AC162">
        <v>348671.53169999999</v>
      </c>
      <c r="AD162">
        <v>354949.80829999998</v>
      </c>
      <c r="AE162">
        <v>361055.96120000002</v>
      </c>
      <c r="AF162">
        <v>367095.55180000002</v>
      </c>
      <c r="AG162">
        <v>373109.26630000002</v>
      </c>
      <c r="AH162">
        <v>379788.03330000001</v>
      </c>
      <c r="AI162">
        <v>385460.57760000002</v>
      </c>
      <c r="AJ162">
        <v>390783.1298</v>
      </c>
      <c r="AK162">
        <v>396888.59600000002</v>
      </c>
      <c r="AL162">
        <v>402960.15179999999</v>
      </c>
      <c r="AM162">
        <v>408860.11040000001</v>
      </c>
      <c r="AN162">
        <v>414549.82380000001</v>
      </c>
      <c r="AO162">
        <v>419341.98830000003</v>
      </c>
      <c r="AP162">
        <v>423715.587</v>
      </c>
      <c r="AQ162">
        <v>428492.9866</v>
      </c>
      <c r="AR162">
        <v>432459.1838</v>
      </c>
      <c r="AS162">
        <v>437211.37170000002</v>
      </c>
      <c r="AT162">
        <v>442713.44079999998</v>
      </c>
      <c r="AU162">
        <v>448292.7843</v>
      </c>
      <c r="AV162">
        <v>454123.125</v>
      </c>
      <c r="AW162">
        <v>463149.94880000001</v>
      </c>
    </row>
    <row r="163" spans="2:49" x14ac:dyDescent="0.25">
      <c r="B163" t="s">
        <v>262</v>
      </c>
      <c r="C163">
        <v>480333.66960581898</v>
      </c>
      <c r="D163">
        <v>488045.58203966799</v>
      </c>
      <c r="E163">
        <v>495881.31170000002</v>
      </c>
      <c r="F163">
        <v>498904.77659999998</v>
      </c>
      <c r="G163">
        <v>431515.73060000001</v>
      </c>
      <c r="H163">
        <v>384403.5846</v>
      </c>
      <c r="I163">
        <v>399483.26740000001</v>
      </c>
      <c r="J163">
        <v>366975.28029999998</v>
      </c>
      <c r="K163">
        <v>350921.4584</v>
      </c>
      <c r="L163">
        <v>377271.18479999999</v>
      </c>
      <c r="M163">
        <v>386189.96710000001</v>
      </c>
      <c r="N163">
        <v>396465.07770000002</v>
      </c>
      <c r="O163">
        <v>315037.47710000002</v>
      </c>
      <c r="P163">
        <v>244013.049</v>
      </c>
      <c r="Q163">
        <v>202691.27480000001</v>
      </c>
      <c r="R163">
        <v>181629.22380000001</v>
      </c>
      <c r="S163">
        <v>167582.46969999999</v>
      </c>
      <c r="T163">
        <v>163829.01519999999</v>
      </c>
      <c r="U163">
        <v>165594.7225</v>
      </c>
      <c r="V163">
        <v>169838.66699999999</v>
      </c>
      <c r="W163">
        <v>174061.31030000001</v>
      </c>
      <c r="X163">
        <v>178401.77859999999</v>
      </c>
      <c r="Y163">
        <v>181565.14249999999</v>
      </c>
      <c r="Z163">
        <v>184491.0154</v>
      </c>
      <c r="AA163">
        <v>187533.37719999999</v>
      </c>
      <c r="AB163">
        <v>190847.16080000001</v>
      </c>
      <c r="AC163">
        <v>194440.03529999999</v>
      </c>
      <c r="AD163">
        <v>198366.03649999999</v>
      </c>
      <c r="AE163">
        <v>202433.83439999999</v>
      </c>
      <c r="AF163">
        <v>206572.35500000001</v>
      </c>
      <c r="AG163">
        <v>210750.318</v>
      </c>
      <c r="AH163">
        <v>214984.59109999999</v>
      </c>
      <c r="AI163">
        <v>219103.2237</v>
      </c>
      <c r="AJ163">
        <v>223228.02410000001</v>
      </c>
      <c r="AK163">
        <v>227427.65100000001</v>
      </c>
      <c r="AL163">
        <v>231692.02489999999</v>
      </c>
      <c r="AM163">
        <v>236019.71249999999</v>
      </c>
      <c r="AN163">
        <v>240346.37590000001</v>
      </c>
      <c r="AO163">
        <v>244658.22889999999</v>
      </c>
      <c r="AP163">
        <v>248956.18040000001</v>
      </c>
      <c r="AQ163">
        <v>253279.2598</v>
      </c>
      <c r="AR163">
        <v>257590.617</v>
      </c>
      <c r="AS163">
        <v>262182.13380000001</v>
      </c>
      <c r="AT163">
        <v>267004.56160000002</v>
      </c>
      <c r="AU163">
        <v>272012.07150000002</v>
      </c>
      <c r="AV163">
        <v>277190.94829999999</v>
      </c>
      <c r="AW163">
        <v>282658.7991</v>
      </c>
    </row>
    <row r="164" spans="2:49" x14ac:dyDescent="0.25">
      <c r="B164" t="s">
        <v>263</v>
      </c>
      <c r="C164">
        <v>1469582.3108926199</v>
      </c>
      <c r="D164">
        <v>1493176.93024387</v>
      </c>
      <c r="E164">
        <v>1517150.3689999999</v>
      </c>
      <c r="F164">
        <v>1535612.8149999999</v>
      </c>
      <c r="G164">
        <v>1387121.379</v>
      </c>
      <c r="H164">
        <v>1291059.237</v>
      </c>
      <c r="I164">
        <v>1324303.659</v>
      </c>
      <c r="J164">
        <v>1272531.905</v>
      </c>
      <c r="K164">
        <v>1269995.2409999999</v>
      </c>
      <c r="L164">
        <v>1393574.588</v>
      </c>
      <c r="M164">
        <v>1449527.0149999999</v>
      </c>
      <c r="N164">
        <v>1482926.9750000001</v>
      </c>
      <c r="O164">
        <v>1176943.8659999999</v>
      </c>
      <c r="P164">
        <v>910337.85560000001</v>
      </c>
      <c r="Q164">
        <v>766716.70299999998</v>
      </c>
      <c r="R164">
        <v>703544.18700000003</v>
      </c>
      <c r="S164">
        <v>634017.24239999999</v>
      </c>
      <c r="T164">
        <v>616095.46979999996</v>
      </c>
      <c r="U164">
        <v>622103.41859999998</v>
      </c>
      <c r="V164">
        <v>639385.14049999998</v>
      </c>
      <c r="W164">
        <v>660523.51170000003</v>
      </c>
      <c r="X164">
        <v>684155.65079999994</v>
      </c>
      <c r="Y164">
        <v>701521.09510000004</v>
      </c>
      <c r="Z164">
        <v>717252.55920000002</v>
      </c>
      <c r="AA164">
        <v>733429.04669999995</v>
      </c>
      <c r="AB164">
        <v>750876.02910000004</v>
      </c>
      <c r="AC164">
        <v>769691.3639</v>
      </c>
      <c r="AD164">
        <v>789700.58900000004</v>
      </c>
      <c r="AE164">
        <v>810450.28780000005</v>
      </c>
      <c r="AF164">
        <v>831706.81279999996</v>
      </c>
      <c r="AG164">
        <v>853370.0845</v>
      </c>
      <c r="AH164">
        <v>875464.24620000005</v>
      </c>
      <c r="AI164">
        <v>897126.43859999999</v>
      </c>
      <c r="AJ164">
        <v>918910.20169999998</v>
      </c>
      <c r="AK164">
        <v>941042.65319999994</v>
      </c>
      <c r="AL164">
        <v>963555.70039999997</v>
      </c>
      <c r="AM164">
        <v>986451.80310000002</v>
      </c>
      <c r="AN164">
        <v>1009825.368</v>
      </c>
      <c r="AO164">
        <v>1033489.161</v>
      </c>
      <c r="AP164">
        <v>1057387.9350000001</v>
      </c>
      <c r="AQ164">
        <v>1081619.0859999999</v>
      </c>
      <c r="AR164">
        <v>1106097.297</v>
      </c>
      <c r="AS164">
        <v>1131806.831</v>
      </c>
      <c r="AT164">
        <v>1158626.547</v>
      </c>
      <c r="AU164">
        <v>1186401.639</v>
      </c>
      <c r="AV164">
        <v>1215074.5160000001</v>
      </c>
      <c r="AW164">
        <v>1244970.155</v>
      </c>
    </row>
    <row r="165" spans="2:49" x14ac:dyDescent="0.25">
      <c r="B165" t="s">
        <v>264</v>
      </c>
      <c r="C165">
        <v>225722.47732836599</v>
      </c>
      <c r="D165">
        <v>229346.52471387701</v>
      </c>
      <c r="E165">
        <v>233028.7574</v>
      </c>
      <c r="F165">
        <v>236117.3187</v>
      </c>
      <c r="G165">
        <v>220564.73240000001</v>
      </c>
      <c r="H165">
        <v>206198.05040000001</v>
      </c>
      <c r="I165">
        <v>213791.598</v>
      </c>
      <c r="J165">
        <v>210518.45920000001</v>
      </c>
      <c r="K165">
        <v>211594.27069999999</v>
      </c>
      <c r="L165">
        <v>226883.6477</v>
      </c>
      <c r="M165">
        <v>235051.10250000001</v>
      </c>
      <c r="N165">
        <v>240545.51730000001</v>
      </c>
      <c r="O165">
        <v>210179.64129999999</v>
      </c>
      <c r="P165">
        <v>181118.10070000001</v>
      </c>
      <c r="Q165">
        <v>164781.7114</v>
      </c>
      <c r="R165">
        <v>157992.8645</v>
      </c>
      <c r="S165">
        <v>150918.1826</v>
      </c>
      <c r="T165">
        <v>148226.5295</v>
      </c>
      <c r="U165">
        <v>148386.55619999999</v>
      </c>
      <c r="V165">
        <v>150238.1421</v>
      </c>
      <c r="W165">
        <v>152522.44320000001</v>
      </c>
      <c r="X165">
        <v>155015.57689999999</v>
      </c>
      <c r="Y165">
        <v>157849.66279999999</v>
      </c>
      <c r="Z165">
        <v>160964.10889999999</v>
      </c>
      <c r="AA165">
        <v>164369.986</v>
      </c>
      <c r="AB165">
        <v>168045.70250000001</v>
      </c>
      <c r="AC165">
        <v>171938.3045</v>
      </c>
      <c r="AD165">
        <v>175942.45759999999</v>
      </c>
      <c r="AE165">
        <v>180001.95259999999</v>
      </c>
      <c r="AF165">
        <v>184100.85819999999</v>
      </c>
      <c r="AG165">
        <v>188236.6263</v>
      </c>
      <c r="AH165">
        <v>192421.51360000001</v>
      </c>
      <c r="AI165">
        <v>196588.3101</v>
      </c>
      <c r="AJ165">
        <v>200792.1618</v>
      </c>
      <c r="AK165">
        <v>205057.15470000001</v>
      </c>
      <c r="AL165">
        <v>209388.71400000001</v>
      </c>
      <c r="AM165">
        <v>213788.83290000001</v>
      </c>
      <c r="AN165">
        <v>218323.29620000001</v>
      </c>
      <c r="AO165">
        <v>222962.72390000001</v>
      </c>
      <c r="AP165">
        <v>227692.9486</v>
      </c>
      <c r="AQ165">
        <v>232518.8308</v>
      </c>
      <c r="AR165">
        <v>237432.62710000001</v>
      </c>
      <c r="AS165">
        <v>242494.91440000001</v>
      </c>
      <c r="AT165">
        <v>247694.40119999999</v>
      </c>
      <c r="AU165">
        <v>253019.56899999999</v>
      </c>
      <c r="AV165">
        <v>258471.25390000001</v>
      </c>
      <c r="AW165">
        <v>264085.8664</v>
      </c>
    </row>
    <row r="166" spans="2:49" x14ac:dyDescent="0.25">
      <c r="B166" t="s">
        <v>265</v>
      </c>
      <c r="C166">
        <v>20679763.666016001</v>
      </c>
      <c r="D166">
        <v>21011783.9607329</v>
      </c>
      <c r="E166">
        <v>21349135.030000001</v>
      </c>
      <c r="F166">
        <v>21421302.850000001</v>
      </c>
      <c r="G166">
        <v>18669423.82</v>
      </c>
      <c r="H166">
        <v>15262267.199999999</v>
      </c>
      <c r="I166">
        <v>16651538.779999999</v>
      </c>
      <c r="J166">
        <v>16454460.539999999</v>
      </c>
      <c r="K166">
        <v>15524820.550000001</v>
      </c>
      <c r="L166">
        <v>16090563.27</v>
      </c>
      <c r="M166">
        <v>16609278.289999999</v>
      </c>
      <c r="N166">
        <v>16495621.25</v>
      </c>
      <c r="O166">
        <v>14778440.720000001</v>
      </c>
      <c r="P166">
        <v>12911173.960000001</v>
      </c>
      <c r="Q166">
        <v>11661800.4</v>
      </c>
      <c r="R166">
        <v>11047958.35</v>
      </c>
      <c r="S166">
        <v>10602924.869999999</v>
      </c>
      <c r="T166">
        <v>10380642.58</v>
      </c>
      <c r="U166">
        <v>10373300.52</v>
      </c>
      <c r="V166">
        <v>10473793.789999999</v>
      </c>
      <c r="W166">
        <v>10566969.76</v>
      </c>
      <c r="X166">
        <v>10656067.08</v>
      </c>
      <c r="Y166">
        <v>10773019.550000001</v>
      </c>
      <c r="Z166">
        <v>10923875.789999999</v>
      </c>
      <c r="AA166">
        <v>11098832.9</v>
      </c>
      <c r="AB166">
        <v>11294316.210000001</v>
      </c>
      <c r="AC166">
        <v>11507062.619999999</v>
      </c>
      <c r="AD166">
        <v>11726024.25</v>
      </c>
      <c r="AE166">
        <v>11945704.369999999</v>
      </c>
      <c r="AF166">
        <v>12166728.26</v>
      </c>
      <c r="AG166">
        <v>12389389.880000001</v>
      </c>
      <c r="AH166">
        <v>12616752.6</v>
      </c>
      <c r="AI166">
        <v>12841128.960000001</v>
      </c>
      <c r="AJ166">
        <v>13067650.5</v>
      </c>
      <c r="AK166">
        <v>13301111.699999999</v>
      </c>
      <c r="AL166">
        <v>13539026.9</v>
      </c>
      <c r="AM166">
        <v>13780773.970000001</v>
      </c>
      <c r="AN166">
        <v>14021260.52</v>
      </c>
      <c r="AO166">
        <v>14259801.289999999</v>
      </c>
      <c r="AP166">
        <v>14497256.689999999</v>
      </c>
      <c r="AQ166">
        <v>14736679.66</v>
      </c>
      <c r="AR166">
        <v>14973646.279999999</v>
      </c>
      <c r="AS166">
        <v>15221126.390000001</v>
      </c>
      <c r="AT166">
        <v>15476800.199999999</v>
      </c>
      <c r="AU166">
        <v>15737530.65</v>
      </c>
      <c r="AV166">
        <v>16003226.24</v>
      </c>
      <c r="AW166">
        <v>16284785.16</v>
      </c>
    </row>
    <row r="167" spans="2:49" x14ac:dyDescent="0.25">
      <c r="B167" t="s">
        <v>266</v>
      </c>
      <c r="C167">
        <v>2009388.6600685499</v>
      </c>
      <c r="D167">
        <v>2041650.04496113</v>
      </c>
      <c r="E167">
        <v>2074429.3970000001</v>
      </c>
      <c r="F167">
        <v>2118726.2209999999</v>
      </c>
      <c r="G167">
        <v>1795243.129</v>
      </c>
      <c r="H167">
        <v>1623205.2560000001</v>
      </c>
      <c r="I167">
        <v>1629436.6410000001</v>
      </c>
      <c r="J167">
        <v>1536569.4280000001</v>
      </c>
      <c r="K167">
        <v>1530445.3149999999</v>
      </c>
      <c r="L167">
        <v>1676323.311</v>
      </c>
      <c r="M167">
        <v>1763757.7490000001</v>
      </c>
      <c r="N167">
        <v>1788198.9310000001</v>
      </c>
      <c r="O167">
        <v>1355457.79</v>
      </c>
      <c r="P167">
        <v>998200.77260000003</v>
      </c>
      <c r="Q167">
        <v>805937.47919999994</v>
      </c>
      <c r="R167">
        <v>714979.08420000004</v>
      </c>
      <c r="S167">
        <v>635867.90579999995</v>
      </c>
      <c r="T167">
        <v>602219.1862</v>
      </c>
      <c r="U167">
        <v>599509.0601</v>
      </c>
      <c r="V167">
        <v>611336.08829999994</v>
      </c>
      <c r="W167">
        <v>627714.2206</v>
      </c>
      <c r="X167">
        <v>646669.93559999997</v>
      </c>
      <c r="Y167">
        <v>663521.98129999998</v>
      </c>
      <c r="Z167">
        <v>679753.09900000005</v>
      </c>
      <c r="AA167">
        <v>696070.09140000003</v>
      </c>
      <c r="AB167">
        <v>713045.53610000003</v>
      </c>
      <c r="AC167">
        <v>730800.36259999999</v>
      </c>
      <c r="AD167">
        <v>748949.83979999996</v>
      </c>
      <c r="AE167">
        <v>767110.2855</v>
      </c>
      <c r="AF167">
        <v>785297.36459999997</v>
      </c>
      <c r="AG167">
        <v>803485.46380000003</v>
      </c>
      <c r="AH167">
        <v>821863.12029999995</v>
      </c>
      <c r="AI167">
        <v>839917.02260000003</v>
      </c>
      <c r="AJ167">
        <v>858093.91040000005</v>
      </c>
      <c r="AK167">
        <v>876700.78480000002</v>
      </c>
      <c r="AL167">
        <v>895576.05779999995</v>
      </c>
      <c r="AM167">
        <v>914664.29630000005</v>
      </c>
      <c r="AN167">
        <v>934534.56550000003</v>
      </c>
      <c r="AO167">
        <v>955177.10549999995</v>
      </c>
      <c r="AP167">
        <v>976375.08</v>
      </c>
      <c r="AQ167">
        <v>998296.4179</v>
      </c>
      <c r="AR167">
        <v>1020634.673</v>
      </c>
      <c r="AS167">
        <v>1044247.3540000001</v>
      </c>
      <c r="AT167">
        <v>1068736.378</v>
      </c>
      <c r="AU167">
        <v>1094052.3559999999</v>
      </c>
      <c r="AV167">
        <v>1120251.7560000001</v>
      </c>
      <c r="AW167">
        <v>1148249.348</v>
      </c>
    </row>
    <row r="168" spans="2:49" x14ac:dyDescent="0.25">
      <c r="B168" t="s">
        <v>267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</row>
    <row r="169" spans="2:49" x14ac:dyDescent="0.25">
      <c r="B169" t="s">
        <v>268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</row>
    <row r="170" spans="2:49" x14ac:dyDescent="0.25">
      <c r="B170" t="s">
        <v>269</v>
      </c>
      <c r="C170">
        <v>20174774.421468802</v>
      </c>
      <c r="D170">
        <v>20498686.950521201</v>
      </c>
      <c r="E170">
        <v>20827800</v>
      </c>
      <c r="F170">
        <v>19906901.210000001</v>
      </c>
      <c r="G170">
        <v>18927623.399999999</v>
      </c>
      <c r="H170">
        <v>16952042.109999999</v>
      </c>
      <c r="I170">
        <v>16081179.640000001</v>
      </c>
      <c r="J170">
        <v>15386865.73</v>
      </c>
      <c r="K170">
        <v>14526003</v>
      </c>
      <c r="L170">
        <v>13508397.970000001</v>
      </c>
      <c r="M170">
        <v>12550528.710000001</v>
      </c>
      <c r="N170">
        <v>11556893.449999999</v>
      </c>
      <c r="O170">
        <v>10373330.15</v>
      </c>
      <c r="P170">
        <v>9378328.7100000009</v>
      </c>
      <c r="Q170">
        <v>8521268.0539999995</v>
      </c>
      <c r="R170">
        <v>7580658.0619999999</v>
      </c>
      <c r="S170">
        <v>3084212.9330000002</v>
      </c>
      <c r="T170">
        <v>2284875.7969999998</v>
      </c>
      <c r="U170">
        <v>1755884.9850000001</v>
      </c>
      <c r="V170">
        <v>1287758.138</v>
      </c>
      <c r="W170">
        <v>1036189.7389999999</v>
      </c>
      <c r="X170">
        <v>783274.21730000002</v>
      </c>
      <c r="Y170">
        <v>750342.98250000004</v>
      </c>
      <c r="Z170">
        <v>735305.71100000001</v>
      </c>
      <c r="AA170">
        <v>722581.48510000005</v>
      </c>
      <c r="AB170">
        <v>711734.48560000001</v>
      </c>
      <c r="AC170">
        <v>702514.17059999995</v>
      </c>
      <c r="AD170">
        <v>697508.30559999996</v>
      </c>
      <c r="AE170">
        <v>695285.40159999998</v>
      </c>
      <c r="AF170">
        <v>694994.57799999998</v>
      </c>
      <c r="AG170">
        <v>696145.32990000001</v>
      </c>
      <c r="AH170">
        <v>698474.11719999998</v>
      </c>
      <c r="AI170">
        <v>701880.97600000002</v>
      </c>
      <c r="AJ170">
        <v>705915.53460000001</v>
      </c>
      <c r="AK170">
        <v>710477.49129999999</v>
      </c>
      <c r="AL170">
        <v>715437.27500000002</v>
      </c>
      <c r="AM170">
        <v>720672.9878</v>
      </c>
      <c r="AN170">
        <v>726994.18489999999</v>
      </c>
      <c r="AO170">
        <v>733414.64139999996</v>
      </c>
      <c r="AP170">
        <v>739802.84259999997</v>
      </c>
      <c r="AQ170">
        <v>746193.85380000004</v>
      </c>
      <c r="AR170">
        <v>752488.77049999998</v>
      </c>
      <c r="AS170">
        <v>759494.86170000001</v>
      </c>
      <c r="AT170">
        <v>766710.06610000005</v>
      </c>
      <c r="AU170">
        <v>773881.85320000001</v>
      </c>
      <c r="AV170">
        <v>780947.60710000002</v>
      </c>
      <c r="AW170">
        <v>788229.59</v>
      </c>
    </row>
    <row r="171" spans="2:49" x14ac:dyDescent="0.25">
      <c r="B171" t="s">
        <v>270</v>
      </c>
      <c r="C171">
        <v>16278956.881142</v>
      </c>
      <c r="D171">
        <v>16540320.799446501</v>
      </c>
      <c r="E171">
        <v>16805881</v>
      </c>
      <c r="F171">
        <v>16724415.65</v>
      </c>
      <c r="G171">
        <v>15996479.300000001</v>
      </c>
      <c r="H171">
        <v>15294250.25</v>
      </c>
      <c r="I171">
        <v>15220753.289999999</v>
      </c>
      <c r="J171">
        <v>13334379.939999999</v>
      </c>
      <c r="K171">
        <v>11339126.1</v>
      </c>
      <c r="L171">
        <v>9817992.9509999994</v>
      </c>
      <c r="M171">
        <v>8666680.0010000002</v>
      </c>
      <c r="N171">
        <v>7714394.6900000004</v>
      </c>
      <c r="O171">
        <v>8079383.9270000001</v>
      </c>
      <c r="P171">
        <v>8266596.9859999996</v>
      </c>
      <c r="Q171">
        <v>8353971.5240000002</v>
      </c>
      <c r="R171">
        <v>8553907.8320000004</v>
      </c>
      <c r="S171">
        <v>4855309.3830000004</v>
      </c>
      <c r="T171">
        <v>6506985.5130000003</v>
      </c>
      <c r="U171">
        <v>8111156.7479999997</v>
      </c>
      <c r="V171">
        <v>9685555.5930000003</v>
      </c>
      <c r="W171">
        <v>10049376.699999999</v>
      </c>
      <c r="X171">
        <v>10356150.15</v>
      </c>
      <c r="Y171">
        <v>10418218.35</v>
      </c>
      <c r="Z171">
        <v>10539630.640000001</v>
      </c>
      <c r="AA171">
        <v>10704268.6</v>
      </c>
      <c r="AB171">
        <v>10937432.42</v>
      </c>
      <c r="AC171">
        <v>11191678.539999999</v>
      </c>
      <c r="AD171">
        <v>11480089.07</v>
      </c>
      <c r="AE171">
        <v>11769257.76</v>
      </c>
      <c r="AF171">
        <v>11722491.34</v>
      </c>
      <c r="AG171">
        <v>11927804.74</v>
      </c>
      <c r="AH171">
        <v>12130687.380000001</v>
      </c>
      <c r="AI171">
        <v>12287330.92</v>
      </c>
      <c r="AJ171">
        <v>12435284.970000001</v>
      </c>
      <c r="AK171">
        <v>12579984.57</v>
      </c>
      <c r="AL171">
        <v>12750184.34</v>
      </c>
      <c r="AM171">
        <v>12915796.609999999</v>
      </c>
      <c r="AN171">
        <v>12999912.560000001</v>
      </c>
      <c r="AO171">
        <v>13078702.48</v>
      </c>
      <c r="AP171">
        <v>13154849.73</v>
      </c>
      <c r="AQ171">
        <v>13233106.24</v>
      </c>
      <c r="AR171">
        <v>13309545.92</v>
      </c>
      <c r="AS171">
        <v>13279039.119999999</v>
      </c>
      <c r="AT171">
        <v>13254438.99</v>
      </c>
      <c r="AU171">
        <v>13234635.35</v>
      </c>
      <c r="AV171">
        <v>13221308.17</v>
      </c>
      <c r="AW171">
        <v>13228171.460000001</v>
      </c>
    </row>
    <row r="172" spans="2:49" x14ac:dyDescent="0.25">
      <c r="B172" t="s">
        <v>271</v>
      </c>
      <c r="C172">
        <v>6504439.0146005601</v>
      </c>
      <c r="D172">
        <v>6608869.8869003803</v>
      </c>
      <c r="E172">
        <v>6714977.4309999999</v>
      </c>
      <c r="F172">
        <v>6850390.9529999997</v>
      </c>
      <c r="G172">
        <v>6582715.3959999997</v>
      </c>
      <c r="H172">
        <v>6666683.767</v>
      </c>
      <c r="I172">
        <v>6912272.7970000003</v>
      </c>
      <c r="J172">
        <v>6641714.1579999998</v>
      </c>
      <c r="K172">
        <v>6459371.335</v>
      </c>
      <c r="L172">
        <v>6131740.4009999996</v>
      </c>
      <c r="M172">
        <v>6385870.3470000001</v>
      </c>
      <c r="N172">
        <v>6509588.8490000004</v>
      </c>
      <c r="O172">
        <v>6831772.0899999999</v>
      </c>
      <c r="P172">
        <v>6976884.9910000004</v>
      </c>
      <c r="Q172">
        <v>6930108.3550000004</v>
      </c>
      <c r="R172">
        <v>7002275.0219999999</v>
      </c>
      <c r="S172">
        <v>7388860.8619999997</v>
      </c>
      <c r="T172">
        <v>7575271.8710000003</v>
      </c>
      <c r="U172">
        <v>7643741.6629999997</v>
      </c>
      <c r="V172">
        <v>7641053.2949999999</v>
      </c>
      <c r="W172">
        <v>7552662.2910000002</v>
      </c>
      <c r="X172">
        <v>7400719.0710000005</v>
      </c>
      <c r="Y172">
        <v>7346340.977</v>
      </c>
      <c r="Z172">
        <v>7374624.7719999999</v>
      </c>
      <c r="AA172">
        <v>7461774.1619999995</v>
      </c>
      <c r="AB172">
        <v>7588209.6399999997</v>
      </c>
      <c r="AC172">
        <v>7739526.7309999997</v>
      </c>
      <c r="AD172">
        <v>7903189.2520000003</v>
      </c>
      <c r="AE172">
        <v>8070734.5149999997</v>
      </c>
      <c r="AF172">
        <v>8239125.9610000001</v>
      </c>
      <c r="AG172">
        <v>8406820.4460000005</v>
      </c>
      <c r="AH172">
        <v>8574371.3690000009</v>
      </c>
      <c r="AI172">
        <v>8732510.2599999998</v>
      </c>
      <c r="AJ172">
        <v>8884484.5810000002</v>
      </c>
      <c r="AK172">
        <v>9032819.88199999</v>
      </c>
      <c r="AL172">
        <v>9178460.1569999997</v>
      </c>
      <c r="AM172">
        <v>9322378.0130000003</v>
      </c>
      <c r="AN172">
        <v>9459542.0439999998</v>
      </c>
      <c r="AO172">
        <v>9593692.5099999998</v>
      </c>
      <c r="AP172">
        <v>9726162.3800000008</v>
      </c>
      <c r="AQ172">
        <v>9858855.6129999999</v>
      </c>
      <c r="AR172">
        <v>9991403.2320000008</v>
      </c>
      <c r="AS172">
        <v>10121617.439999999</v>
      </c>
      <c r="AT172">
        <v>10251348.939999999</v>
      </c>
      <c r="AU172">
        <v>10381614.119999999</v>
      </c>
      <c r="AV172">
        <v>10513860.619999999</v>
      </c>
      <c r="AW172">
        <v>10652780.68</v>
      </c>
    </row>
    <row r="173" spans="2:49" x14ac:dyDescent="0.25">
      <c r="B173" t="s">
        <v>272</v>
      </c>
      <c r="C173">
        <v>6379735.1213853899</v>
      </c>
      <c r="D173">
        <v>6482163.8323430298</v>
      </c>
      <c r="E173">
        <v>6586237.0690000001</v>
      </c>
      <c r="F173">
        <v>6636806.5530000003</v>
      </c>
      <c r="G173">
        <v>6297998.0590000004</v>
      </c>
      <c r="H173">
        <v>6419853.6440000003</v>
      </c>
      <c r="I173">
        <v>6339205.3640000001</v>
      </c>
      <c r="J173">
        <v>6187744.2319999998</v>
      </c>
      <c r="K173">
        <v>5787275.0290000001</v>
      </c>
      <c r="L173">
        <v>5619002.551</v>
      </c>
      <c r="M173">
        <v>5668039.04</v>
      </c>
      <c r="N173">
        <v>5842751.3140000002</v>
      </c>
      <c r="O173">
        <v>5547999.9309999999</v>
      </c>
      <c r="P173">
        <v>4947758.8770000003</v>
      </c>
      <c r="Q173">
        <v>4297210.642</v>
      </c>
      <c r="R173">
        <v>3875185.4049999998</v>
      </c>
      <c r="S173">
        <v>3794994.2439999999</v>
      </c>
      <c r="T173">
        <v>3752310.7689999999</v>
      </c>
      <c r="U173">
        <v>3759280.693</v>
      </c>
      <c r="V173">
        <v>3782062.4840000002</v>
      </c>
      <c r="W173">
        <v>3799271.2089999998</v>
      </c>
      <c r="X173">
        <v>3816567.6</v>
      </c>
      <c r="Y173">
        <v>3864788.0989999999</v>
      </c>
      <c r="Z173">
        <v>3952469.2889999999</v>
      </c>
      <c r="AA173">
        <v>4071624.531</v>
      </c>
      <c r="AB173">
        <v>4212796.6670000004</v>
      </c>
      <c r="AC173">
        <v>4367277.4730000002</v>
      </c>
      <c r="AD173">
        <v>4524573.0070000002</v>
      </c>
      <c r="AE173">
        <v>4679900.4859999996</v>
      </c>
      <c r="AF173">
        <v>4831205.7489999998</v>
      </c>
      <c r="AG173">
        <v>4977811.0619999999</v>
      </c>
      <c r="AH173">
        <v>5120398.0590000004</v>
      </c>
      <c r="AI173">
        <v>5254740.8150000004</v>
      </c>
      <c r="AJ173">
        <v>5384280.2199999997</v>
      </c>
      <c r="AK173">
        <v>5511046.2640000004</v>
      </c>
      <c r="AL173">
        <v>5636539.8210000005</v>
      </c>
      <c r="AM173">
        <v>5761742.1610000003</v>
      </c>
      <c r="AN173">
        <v>5884564.9139999999</v>
      </c>
      <c r="AO173">
        <v>6007550.9869999997</v>
      </c>
      <c r="AP173">
        <v>6131541.4979999997</v>
      </c>
      <c r="AQ173">
        <v>6257576.1349999998</v>
      </c>
      <c r="AR173">
        <v>6386108.4960000003</v>
      </c>
      <c r="AS173">
        <v>6516059.9759999998</v>
      </c>
      <c r="AT173">
        <v>6649292.2630000003</v>
      </c>
      <c r="AU173">
        <v>6786662.5609999998</v>
      </c>
      <c r="AV173">
        <v>6928948.3039999995</v>
      </c>
      <c r="AW173">
        <v>7078298.29</v>
      </c>
    </row>
    <row r="174" spans="2:49" x14ac:dyDescent="0.25">
      <c r="B174" t="s">
        <v>273</v>
      </c>
      <c r="C174">
        <v>415352.94883501797</v>
      </c>
      <c r="D174">
        <v>422021.57477828203</v>
      </c>
      <c r="E174">
        <v>428797.26770000003</v>
      </c>
      <c r="F174">
        <v>416382.73310000001</v>
      </c>
      <c r="G174">
        <v>386363.66960000002</v>
      </c>
      <c r="H174">
        <v>341856.3628</v>
      </c>
      <c r="I174">
        <v>357371.96139999997</v>
      </c>
      <c r="J174">
        <v>341166.4437</v>
      </c>
      <c r="K174">
        <v>318427.48420000001</v>
      </c>
      <c r="L174">
        <v>304403.80900000001</v>
      </c>
      <c r="M174">
        <v>304009.804</v>
      </c>
      <c r="N174">
        <v>322653.94170000002</v>
      </c>
      <c r="O174">
        <v>319143.31099999999</v>
      </c>
      <c r="P174">
        <v>294406.09940000001</v>
      </c>
      <c r="Q174">
        <v>264170.5085</v>
      </c>
      <c r="R174">
        <v>243481.3492</v>
      </c>
      <c r="S174">
        <v>231101.538</v>
      </c>
      <c r="T174">
        <v>219848.15330000001</v>
      </c>
      <c r="U174">
        <v>213534.04149999999</v>
      </c>
      <c r="V174">
        <v>210011.79310000001</v>
      </c>
      <c r="W174">
        <v>207574.81409999999</v>
      </c>
      <c r="X174">
        <v>205686.88039999999</v>
      </c>
      <c r="Y174">
        <v>207175.74419999999</v>
      </c>
      <c r="Z174">
        <v>210968.12530000001</v>
      </c>
      <c r="AA174">
        <v>216440.34969999999</v>
      </c>
      <c r="AB174">
        <v>223021.44529999999</v>
      </c>
      <c r="AC174">
        <v>230291.78690000001</v>
      </c>
      <c r="AD174">
        <v>237717.1715</v>
      </c>
      <c r="AE174">
        <v>245154.2298</v>
      </c>
      <c r="AF174">
        <v>252566.4583</v>
      </c>
      <c r="AG174">
        <v>259955.12830000001</v>
      </c>
      <c r="AH174">
        <v>267369.47139999998</v>
      </c>
      <c r="AI174">
        <v>274534.9448</v>
      </c>
      <c r="AJ174">
        <v>281618.58899999998</v>
      </c>
      <c r="AK174">
        <v>288688.52130000002</v>
      </c>
      <c r="AL174">
        <v>295770.81449999998</v>
      </c>
      <c r="AM174">
        <v>302862.95010000002</v>
      </c>
      <c r="AN174">
        <v>309878.99229999998</v>
      </c>
      <c r="AO174">
        <v>316855.3026</v>
      </c>
      <c r="AP174">
        <v>323791.30109999998</v>
      </c>
      <c r="AQ174">
        <v>330745.1789</v>
      </c>
      <c r="AR174">
        <v>337715.74579999998</v>
      </c>
      <c r="AS174">
        <v>344648.14769999997</v>
      </c>
      <c r="AT174">
        <v>351624.36440000002</v>
      </c>
      <c r="AU174">
        <v>358688.35340000002</v>
      </c>
      <c r="AV174">
        <v>365882.01040000003</v>
      </c>
      <c r="AW174">
        <v>373357.83429999999</v>
      </c>
    </row>
    <row r="175" spans="2:49" x14ac:dyDescent="0.25">
      <c r="B175" t="s">
        <v>274</v>
      </c>
      <c r="C175">
        <v>4759484.3198853396</v>
      </c>
      <c r="D175">
        <v>4835899.3801399199</v>
      </c>
      <c r="E175">
        <v>4913541.3090000004</v>
      </c>
      <c r="F175">
        <v>4942867.1500000004</v>
      </c>
      <c r="G175">
        <v>4526080.0829999996</v>
      </c>
      <c r="H175">
        <v>4017878.4589999998</v>
      </c>
      <c r="I175">
        <v>4087213.64</v>
      </c>
      <c r="J175">
        <v>4400745.7759999996</v>
      </c>
      <c r="K175">
        <v>3949716.4419999998</v>
      </c>
      <c r="L175">
        <v>3768062.9789999998</v>
      </c>
      <c r="M175">
        <v>3843529.5959999999</v>
      </c>
      <c r="N175">
        <v>3957738.8169999998</v>
      </c>
      <c r="O175">
        <v>3937853.3739999998</v>
      </c>
      <c r="P175">
        <v>3689345.6159999999</v>
      </c>
      <c r="Q175">
        <v>3388559.04</v>
      </c>
      <c r="R175">
        <v>3213181.2110000001</v>
      </c>
      <c r="S175">
        <v>3218780.0970000001</v>
      </c>
      <c r="T175">
        <v>3207468.6379999998</v>
      </c>
      <c r="U175">
        <v>3219278.6919999998</v>
      </c>
      <c r="V175">
        <v>3235671.3629999999</v>
      </c>
      <c r="W175">
        <v>3231783.997</v>
      </c>
      <c r="X175">
        <v>3214133.12</v>
      </c>
      <c r="Y175">
        <v>3217178.1690000002</v>
      </c>
      <c r="Z175">
        <v>3252462.318</v>
      </c>
      <c r="AA175">
        <v>3313421.1359999999</v>
      </c>
      <c r="AB175">
        <v>3392661.9569999999</v>
      </c>
      <c r="AC175">
        <v>3483777.7760000001</v>
      </c>
      <c r="AD175">
        <v>3578673.1940000001</v>
      </c>
      <c r="AE175">
        <v>3673277.4709999999</v>
      </c>
      <c r="AF175">
        <v>3766599.7459999998</v>
      </c>
      <c r="AG175">
        <v>3858450.4530000002</v>
      </c>
      <c r="AH175">
        <v>3949942.719</v>
      </c>
      <c r="AI175">
        <v>4034941.446</v>
      </c>
      <c r="AJ175">
        <v>4117219.483</v>
      </c>
      <c r="AK175">
        <v>4199424.9709999999</v>
      </c>
      <c r="AL175">
        <v>4281746.443</v>
      </c>
      <c r="AM175">
        <v>4364473.0959999999</v>
      </c>
      <c r="AN175">
        <v>4438948.74</v>
      </c>
      <c r="AO175">
        <v>4507486.5880000005</v>
      </c>
      <c r="AP175">
        <v>4571695.78</v>
      </c>
      <c r="AQ175">
        <v>4633411.6229999997</v>
      </c>
      <c r="AR175">
        <v>4691887.9589999998</v>
      </c>
      <c r="AS175">
        <v>4753009.9390000002</v>
      </c>
      <c r="AT175">
        <v>4816997.0149999997</v>
      </c>
      <c r="AU175">
        <v>4883008.3370000003</v>
      </c>
      <c r="AV175">
        <v>4951024.1619999995</v>
      </c>
      <c r="AW175">
        <v>5024468.5240000002</v>
      </c>
    </row>
    <row r="176" spans="2:49" x14ac:dyDescent="0.25">
      <c r="B176" t="s">
        <v>275</v>
      </c>
      <c r="C176">
        <v>16509970.069566499</v>
      </c>
      <c r="D176">
        <v>16775042.9793345</v>
      </c>
      <c r="E176">
        <v>17044371.719999999</v>
      </c>
      <c r="F176">
        <v>17183288.98</v>
      </c>
      <c r="G176">
        <v>15824404.52</v>
      </c>
      <c r="H176">
        <v>13860096.74</v>
      </c>
      <c r="I176">
        <v>14145671.99</v>
      </c>
      <c r="J176">
        <v>15470439.99</v>
      </c>
      <c r="K176">
        <v>13848787.869999999</v>
      </c>
      <c r="L176">
        <v>13155711.09</v>
      </c>
      <c r="M176">
        <v>13352894.57</v>
      </c>
      <c r="N176">
        <v>13514416.92</v>
      </c>
      <c r="O176">
        <v>13546668.4</v>
      </c>
      <c r="P176">
        <v>12974741.029999999</v>
      </c>
      <c r="Q176">
        <v>12216355.4</v>
      </c>
      <c r="R176">
        <v>11754142.99</v>
      </c>
      <c r="S176">
        <v>11959064.960000001</v>
      </c>
      <c r="T176">
        <v>11750076.85</v>
      </c>
      <c r="U176">
        <v>11678648.24</v>
      </c>
      <c r="V176">
        <v>11895360.34</v>
      </c>
      <c r="W176">
        <v>11861592.810000001</v>
      </c>
      <c r="X176">
        <v>11789644.25</v>
      </c>
      <c r="Y176">
        <v>11683938.220000001</v>
      </c>
      <c r="Z176">
        <v>11736290.199999999</v>
      </c>
      <c r="AA176">
        <v>11860881.449999999</v>
      </c>
      <c r="AB176">
        <v>12026987.82</v>
      </c>
      <c r="AC176">
        <v>12224662.119999999</v>
      </c>
      <c r="AD176">
        <v>12452009.77</v>
      </c>
      <c r="AE176">
        <v>12666898.25</v>
      </c>
      <c r="AF176">
        <v>12873310.050000001</v>
      </c>
      <c r="AG176">
        <v>13073705</v>
      </c>
      <c r="AH176">
        <v>13293863.16</v>
      </c>
      <c r="AI176">
        <v>13469404.73</v>
      </c>
      <c r="AJ176">
        <v>13626755.17</v>
      </c>
      <c r="AK176">
        <v>13807962.32</v>
      </c>
      <c r="AL176">
        <v>13986113.43</v>
      </c>
      <c r="AM176">
        <v>14157153.26</v>
      </c>
      <c r="AN176">
        <v>14307464.82</v>
      </c>
      <c r="AO176">
        <v>14420943.109999999</v>
      </c>
      <c r="AP176">
        <v>14516802.720000001</v>
      </c>
      <c r="AQ176">
        <v>14624648.82</v>
      </c>
      <c r="AR176">
        <v>14703295.939999999</v>
      </c>
      <c r="AS176">
        <v>14798897.59</v>
      </c>
      <c r="AT176">
        <v>14913919.52</v>
      </c>
      <c r="AU176">
        <v>15027239.289999999</v>
      </c>
      <c r="AV176">
        <v>15145751.08</v>
      </c>
      <c r="AW176">
        <v>15368312.33</v>
      </c>
    </row>
    <row r="177" spans="2:49" x14ac:dyDescent="0.25">
      <c r="B177" t="s">
        <v>276</v>
      </c>
      <c r="C177">
        <v>11637309.2577525</v>
      </c>
      <c r="D177">
        <v>11824150.02208</v>
      </c>
      <c r="E177">
        <v>12013990.58</v>
      </c>
      <c r="F177">
        <v>12020116.960000001</v>
      </c>
      <c r="G177">
        <v>11222660.09</v>
      </c>
      <c r="H177">
        <v>10316631.51</v>
      </c>
      <c r="I177">
        <v>10711735.810000001</v>
      </c>
      <c r="J177">
        <v>9979739.2019999996</v>
      </c>
      <c r="K177">
        <v>9079740.284</v>
      </c>
      <c r="L177">
        <v>8924893.7339999899</v>
      </c>
      <c r="M177">
        <v>8870321.4539999999</v>
      </c>
      <c r="N177">
        <v>9384916.8330000006</v>
      </c>
      <c r="O177">
        <v>9160001.3690000009</v>
      </c>
      <c r="P177">
        <v>8421667.9309999999</v>
      </c>
      <c r="Q177">
        <v>7577212.9900000002</v>
      </c>
      <c r="R177">
        <v>7048777.5209999997</v>
      </c>
      <c r="S177">
        <v>7112927.5429999996</v>
      </c>
      <c r="T177">
        <v>7126708.392</v>
      </c>
      <c r="U177">
        <v>7188911.9019999998</v>
      </c>
      <c r="V177">
        <v>7246553.8480000002</v>
      </c>
      <c r="W177">
        <v>7236792.6969999997</v>
      </c>
      <c r="X177">
        <v>7181707.5800000001</v>
      </c>
      <c r="Y177">
        <v>7168160.4050000003</v>
      </c>
      <c r="Z177">
        <v>7215741.5690000001</v>
      </c>
      <c r="AA177">
        <v>7313732.2659999998</v>
      </c>
      <c r="AB177">
        <v>7447651.0439999998</v>
      </c>
      <c r="AC177">
        <v>7604426.2800000003</v>
      </c>
      <c r="AD177">
        <v>7771255.2460000003</v>
      </c>
      <c r="AE177">
        <v>7937646.1909999996</v>
      </c>
      <c r="AF177">
        <v>8101143.7089999998</v>
      </c>
      <c r="AG177">
        <v>8261416.1430000002</v>
      </c>
      <c r="AH177">
        <v>8420519.966</v>
      </c>
      <c r="AI177">
        <v>8567405.3300000001</v>
      </c>
      <c r="AJ177">
        <v>8709566.6860000007</v>
      </c>
      <c r="AK177">
        <v>8851803.443</v>
      </c>
      <c r="AL177">
        <v>8994922.227</v>
      </c>
      <c r="AM177">
        <v>9139403.8010000009</v>
      </c>
      <c r="AN177">
        <v>9274246.7689999994</v>
      </c>
      <c r="AO177">
        <v>9404040.4529999997</v>
      </c>
      <c r="AP177">
        <v>9530600.4030000009</v>
      </c>
      <c r="AQ177">
        <v>9656523.1490000002</v>
      </c>
      <c r="AR177">
        <v>9780545.8420000002</v>
      </c>
      <c r="AS177">
        <v>9907691.7449999899</v>
      </c>
      <c r="AT177">
        <v>10038920.529999999</v>
      </c>
      <c r="AU177">
        <v>10173610.960000001</v>
      </c>
      <c r="AV177">
        <v>10312003.710000001</v>
      </c>
      <c r="AW177">
        <v>10459651.189999999</v>
      </c>
    </row>
    <row r="178" spans="2:49" x14ac:dyDescent="0.25">
      <c r="B178" t="s">
        <v>277</v>
      </c>
      <c r="C178">
        <v>3168113.9617931498</v>
      </c>
      <c r="D178">
        <v>3218979.0562052401</v>
      </c>
      <c r="E178">
        <v>3270660.8059999999</v>
      </c>
      <c r="F178">
        <v>3288113.3470000001</v>
      </c>
      <c r="G178">
        <v>3255740.95</v>
      </c>
      <c r="H178">
        <v>3108029.1669999999</v>
      </c>
      <c r="I178">
        <v>3189780.32</v>
      </c>
      <c r="J178">
        <v>3141172.7829999998</v>
      </c>
      <c r="K178">
        <v>2985468.4619999998</v>
      </c>
      <c r="L178">
        <v>2958060.7680000002</v>
      </c>
      <c r="M178">
        <v>2961347.5759999999</v>
      </c>
      <c r="N178">
        <v>3089649.5460000001</v>
      </c>
      <c r="O178">
        <v>3183790.8840000001</v>
      </c>
      <c r="P178">
        <v>3135830.395</v>
      </c>
      <c r="Q178">
        <v>3035232.0989999999</v>
      </c>
      <c r="R178">
        <v>3006064.645</v>
      </c>
      <c r="S178">
        <v>3049863.426</v>
      </c>
      <c r="T178">
        <v>3025504.287</v>
      </c>
      <c r="U178">
        <v>3014633.49</v>
      </c>
      <c r="V178">
        <v>3009083.0529999998</v>
      </c>
      <c r="W178">
        <v>2994030.8969999999</v>
      </c>
      <c r="X178">
        <v>2968904.8509999998</v>
      </c>
      <c r="Y178">
        <v>2974177.1409999998</v>
      </c>
      <c r="Z178">
        <v>3000555.77</v>
      </c>
      <c r="AA178">
        <v>3041747.8139999998</v>
      </c>
      <c r="AB178">
        <v>3093177.2740000002</v>
      </c>
      <c r="AC178">
        <v>3151716.1409999998</v>
      </c>
      <c r="AD178">
        <v>3213131.7519999999</v>
      </c>
      <c r="AE178">
        <v>3275540.2259999998</v>
      </c>
      <c r="AF178">
        <v>3338688.6850000001</v>
      </c>
      <c r="AG178">
        <v>3402541.24</v>
      </c>
      <c r="AH178">
        <v>3467566.0070000002</v>
      </c>
      <c r="AI178">
        <v>3530544.682</v>
      </c>
      <c r="AJ178">
        <v>3593667.1510000001</v>
      </c>
      <c r="AK178">
        <v>3657851.3810000001</v>
      </c>
      <c r="AL178">
        <v>3723217.338</v>
      </c>
      <c r="AM178">
        <v>3789738.0630000001</v>
      </c>
      <c r="AN178">
        <v>3853898.3369999998</v>
      </c>
      <c r="AO178">
        <v>3917351.3620000002</v>
      </c>
      <c r="AP178">
        <v>3980392.014</v>
      </c>
      <c r="AQ178">
        <v>4043521.5970000001</v>
      </c>
      <c r="AR178">
        <v>4106271.9640000002</v>
      </c>
      <c r="AS178">
        <v>4169409.9789999998</v>
      </c>
      <c r="AT178">
        <v>4233339.0310000004</v>
      </c>
      <c r="AU178">
        <v>4297901.4440000001</v>
      </c>
      <c r="AV178">
        <v>4363112.1459999997</v>
      </c>
      <c r="AW178">
        <v>4430290.5290000001</v>
      </c>
    </row>
    <row r="179" spans="2:49" x14ac:dyDescent="0.25">
      <c r="B179" t="s">
        <v>278</v>
      </c>
      <c r="C179">
        <v>6724481.5896774204</v>
      </c>
      <c r="D179">
        <v>6832445.3166948901</v>
      </c>
      <c r="E179">
        <v>6942142.341</v>
      </c>
      <c r="F179">
        <v>6990460.193</v>
      </c>
      <c r="G179">
        <v>7033896.5329999998</v>
      </c>
      <c r="H179">
        <v>6599730.642</v>
      </c>
      <c r="I179">
        <v>6852764.2089999998</v>
      </c>
      <c r="J179">
        <v>6935808.8049999997</v>
      </c>
      <c r="K179">
        <v>6814771.1330000004</v>
      </c>
      <c r="L179">
        <v>6808033.5449999999</v>
      </c>
      <c r="M179">
        <v>6816614.2620000001</v>
      </c>
      <c r="N179">
        <v>6948077.2220000001</v>
      </c>
      <c r="O179">
        <v>7119803.4170000004</v>
      </c>
      <c r="P179">
        <v>7177086.1799999997</v>
      </c>
      <c r="Q179">
        <v>7177077.5259999996</v>
      </c>
      <c r="R179">
        <v>7203135.6330000004</v>
      </c>
      <c r="S179">
        <v>7399075.3930000002</v>
      </c>
      <c r="T179">
        <v>7375798.6229999997</v>
      </c>
      <c r="U179">
        <v>7355349.0719999997</v>
      </c>
      <c r="V179">
        <v>7348498.5880000005</v>
      </c>
      <c r="W179">
        <v>7333569.8669999996</v>
      </c>
      <c r="X179">
        <v>7304687.3640000001</v>
      </c>
      <c r="Y179">
        <v>7345498.8389999997</v>
      </c>
      <c r="Z179">
        <v>7428757.7350000003</v>
      </c>
      <c r="AA179">
        <v>7541749.9510000004</v>
      </c>
      <c r="AB179">
        <v>7674365.4000000004</v>
      </c>
      <c r="AC179">
        <v>7819957.4919999996</v>
      </c>
      <c r="AD179">
        <v>7973476.6469999999</v>
      </c>
      <c r="AE179">
        <v>8131721.3660000004</v>
      </c>
      <c r="AF179">
        <v>8293641.3899999997</v>
      </c>
      <c r="AG179">
        <v>8458809.1750000007</v>
      </c>
      <c r="AH179">
        <v>8627384.0240000002</v>
      </c>
      <c r="AI179">
        <v>8794706.6769999899</v>
      </c>
      <c r="AJ179">
        <v>8963217.12099999</v>
      </c>
      <c r="AK179">
        <v>9133752.7259999998</v>
      </c>
      <c r="AL179">
        <v>9306860.2039999999</v>
      </c>
      <c r="AM179">
        <v>9482665.9890000001</v>
      </c>
      <c r="AN179">
        <v>9657346.4360000007</v>
      </c>
      <c r="AO179">
        <v>9833399.7060000002</v>
      </c>
      <c r="AP179">
        <v>10011057.48</v>
      </c>
      <c r="AQ179">
        <v>10190621.02</v>
      </c>
      <c r="AR179">
        <v>10371925.310000001</v>
      </c>
      <c r="AS179">
        <v>10553098.18</v>
      </c>
      <c r="AT179">
        <v>10735146.300000001</v>
      </c>
      <c r="AU179">
        <v>10918491.039999999</v>
      </c>
      <c r="AV179">
        <v>11103488.08</v>
      </c>
      <c r="AW179">
        <v>11290935.23</v>
      </c>
    </row>
    <row r="180" spans="2:49" x14ac:dyDescent="0.25">
      <c r="B180" t="s">
        <v>279</v>
      </c>
      <c r="C180">
        <v>312458.80390520301</v>
      </c>
      <c r="D180">
        <v>317475.43106956501</v>
      </c>
      <c r="E180">
        <v>322572.6018</v>
      </c>
      <c r="F180">
        <v>330083.89049999998</v>
      </c>
      <c r="G180">
        <v>317122.59730000002</v>
      </c>
      <c r="H180">
        <v>271231.63030000002</v>
      </c>
      <c r="I180">
        <v>284294.63630000001</v>
      </c>
      <c r="J180">
        <v>288965.85649999999</v>
      </c>
      <c r="K180">
        <v>269467.25540000002</v>
      </c>
      <c r="L180">
        <v>251813.69620000001</v>
      </c>
      <c r="M180">
        <v>244014.39079999999</v>
      </c>
      <c r="N180">
        <v>252488.82810000001</v>
      </c>
      <c r="O180">
        <v>244514.84289999999</v>
      </c>
      <c r="P180">
        <v>229532.47930000001</v>
      </c>
      <c r="Q180">
        <v>212665.13010000001</v>
      </c>
      <c r="R180">
        <v>198643.10699999999</v>
      </c>
      <c r="S180">
        <v>194051.14749999999</v>
      </c>
      <c r="T180">
        <v>187644.92499999999</v>
      </c>
      <c r="U180">
        <v>184748.40640000001</v>
      </c>
      <c r="V180">
        <v>184169.99549999999</v>
      </c>
      <c r="W180">
        <v>183623.96429999999</v>
      </c>
      <c r="X180">
        <v>183234.7132</v>
      </c>
      <c r="Y180">
        <v>184109.39430000001</v>
      </c>
      <c r="Z180">
        <v>186265.73360000001</v>
      </c>
      <c r="AA180">
        <v>189221.1912</v>
      </c>
      <c r="AB180">
        <v>192688.36120000001</v>
      </c>
      <c r="AC180">
        <v>196509.6047</v>
      </c>
      <c r="AD180">
        <v>200577.4748</v>
      </c>
      <c r="AE180">
        <v>204724.13260000001</v>
      </c>
      <c r="AF180">
        <v>208939.46280000001</v>
      </c>
      <c r="AG180">
        <v>213217.33410000001</v>
      </c>
      <c r="AH180">
        <v>217627.31640000001</v>
      </c>
      <c r="AI180">
        <v>221939.80960000001</v>
      </c>
      <c r="AJ180">
        <v>226256.62779999999</v>
      </c>
      <c r="AK180">
        <v>230687.6133</v>
      </c>
      <c r="AL180">
        <v>235166.3052</v>
      </c>
      <c r="AM180">
        <v>239678.25279999999</v>
      </c>
      <c r="AN180">
        <v>244148.75159999999</v>
      </c>
      <c r="AO180">
        <v>248582.2653</v>
      </c>
      <c r="AP180">
        <v>253010.9633</v>
      </c>
      <c r="AQ180">
        <v>257517.02</v>
      </c>
      <c r="AR180">
        <v>261982.9762</v>
      </c>
      <c r="AS180">
        <v>266503.13079999998</v>
      </c>
      <c r="AT180">
        <v>271098.49589999998</v>
      </c>
      <c r="AU180">
        <v>275733.82520000002</v>
      </c>
      <c r="AV180">
        <v>280441.6361</v>
      </c>
      <c r="AW180">
        <v>285534.16489999997</v>
      </c>
    </row>
    <row r="181" spans="2:49" x14ac:dyDescent="0.25">
      <c r="B181" t="s">
        <v>280</v>
      </c>
      <c r="C181">
        <v>7848832.7159786001</v>
      </c>
      <c r="D181">
        <v>7974848.2640105197</v>
      </c>
      <c r="E181">
        <v>8102887.0319999997</v>
      </c>
      <c r="F181">
        <v>8220897.7949999999</v>
      </c>
      <c r="G181">
        <v>7929924.7309999997</v>
      </c>
      <c r="H181">
        <v>7370451.1689999998</v>
      </c>
      <c r="I181">
        <v>7433472.5240000002</v>
      </c>
      <c r="J181">
        <v>7301454.5729999999</v>
      </c>
      <c r="K181">
        <v>6896818.6440000003</v>
      </c>
      <c r="L181">
        <v>6647306.1859999998</v>
      </c>
      <c r="M181">
        <v>6680568.3049999997</v>
      </c>
      <c r="N181">
        <v>6944400.426</v>
      </c>
      <c r="O181">
        <v>7002784.1119999997</v>
      </c>
      <c r="P181">
        <v>6682362.8959999997</v>
      </c>
      <c r="Q181">
        <v>6197116.3590000002</v>
      </c>
      <c r="R181">
        <v>5876136.7139999997</v>
      </c>
      <c r="S181">
        <v>5851375.1229999997</v>
      </c>
      <c r="T181">
        <v>5724778.5630000001</v>
      </c>
      <c r="U181">
        <v>5696878.5319999997</v>
      </c>
      <c r="V181">
        <v>5703066.9939999999</v>
      </c>
      <c r="W181">
        <v>5693914.273</v>
      </c>
      <c r="X181">
        <v>5663693.1189999999</v>
      </c>
      <c r="Y181">
        <v>5680342.6809999999</v>
      </c>
      <c r="Z181">
        <v>5744901.6160000004</v>
      </c>
      <c r="AA181">
        <v>5844575.9970000004</v>
      </c>
      <c r="AB181">
        <v>5968167.9879999999</v>
      </c>
      <c r="AC181">
        <v>6106785.1260000002</v>
      </c>
      <c r="AD181">
        <v>6249067.4970000004</v>
      </c>
      <c r="AE181">
        <v>6389855.182</v>
      </c>
      <c r="AF181">
        <v>6529148.5310000004</v>
      </c>
      <c r="AG181">
        <v>6667018.5970000001</v>
      </c>
      <c r="AH181">
        <v>6805461.2699999996</v>
      </c>
      <c r="AI181">
        <v>6937000.6069999998</v>
      </c>
      <c r="AJ181">
        <v>7066431.767</v>
      </c>
      <c r="AK181">
        <v>7197270.7209999999</v>
      </c>
      <c r="AL181">
        <v>7329038.4699999997</v>
      </c>
      <c r="AM181">
        <v>7461665.3760000002</v>
      </c>
      <c r="AN181">
        <v>7591481.7719999999</v>
      </c>
      <c r="AO181">
        <v>7722829.7649999997</v>
      </c>
      <c r="AP181">
        <v>7855467.8799999999</v>
      </c>
      <c r="AQ181">
        <v>7991395.7829999998</v>
      </c>
      <c r="AR181">
        <v>8128362.7860000003</v>
      </c>
      <c r="AS181">
        <v>8267034.9970000004</v>
      </c>
      <c r="AT181">
        <v>8406578.3949999996</v>
      </c>
      <c r="AU181">
        <v>8547814.0010000002</v>
      </c>
      <c r="AV181">
        <v>8691794.8780000005</v>
      </c>
      <c r="AW181">
        <v>8845693.4260000009</v>
      </c>
    </row>
    <row r="182" spans="2:49" x14ac:dyDescent="0.25">
      <c r="B182" t="s">
        <v>281</v>
      </c>
      <c r="C182">
        <v>3.4004494311446498</v>
      </c>
      <c r="D182">
        <v>3.4550447466682099</v>
      </c>
      <c r="E182">
        <v>3.5105166080000001</v>
      </c>
      <c r="F182">
        <v>3.6343674579999998</v>
      </c>
      <c r="G182">
        <v>3.5003890690000001</v>
      </c>
      <c r="H182">
        <v>3.229434452</v>
      </c>
      <c r="I182">
        <v>3.1763297619999999</v>
      </c>
      <c r="J182">
        <v>3.186755523</v>
      </c>
      <c r="K182">
        <v>3.067197481</v>
      </c>
      <c r="L182">
        <v>3.0456608310000002</v>
      </c>
      <c r="M182">
        <v>2.9796042250000001</v>
      </c>
      <c r="N182">
        <v>2.965379837</v>
      </c>
      <c r="O182">
        <v>3.1573141740000001</v>
      </c>
      <c r="P182">
        <v>3.3039799940000001</v>
      </c>
      <c r="Q182">
        <v>3.4005402600000001</v>
      </c>
      <c r="R182">
        <v>3.5299993980000002</v>
      </c>
      <c r="S182">
        <v>3.9040492050000002</v>
      </c>
      <c r="T182">
        <v>3.9591609459999999</v>
      </c>
      <c r="U182">
        <v>3.9682328889999998</v>
      </c>
      <c r="V182">
        <v>4.1069484090000001</v>
      </c>
      <c r="W182">
        <v>4.0949743310000004</v>
      </c>
      <c r="X182">
        <v>4.0611486909999996</v>
      </c>
      <c r="Y182">
        <v>3.9935352339999999</v>
      </c>
      <c r="Z182">
        <v>3.9896289359999999</v>
      </c>
      <c r="AA182">
        <v>4.0048807980000003</v>
      </c>
      <c r="AB182">
        <v>4.0284976859999997</v>
      </c>
      <c r="AC182">
        <v>4.0609687379999997</v>
      </c>
      <c r="AD182">
        <v>4.1095574880000001</v>
      </c>
      <c r="AE182">
        <v>4.1531705130000001</v>
      </c>
      <c r="AF182">
        <v>4.1944597320000003</v>
      </c>
      <c r="AG182">
        <v>4.2345056300000001</v>
      </c>
      <c r="AH182">
        <v>4.2867203209999998</v>
      </c>
      <c r="AI182">
        <v>4.3193360529999998</v>
      </c>
      <c r="AJ182">
        <v>4.3434170029999999</v>
      </c>
      <c r="AK182">
        <v>4.3806388900000002</v>
      </c>
      <c r="AL182">
        <v>4.4157002829999996</v>
      </c>
      <c r="AM182">
        <v>4.4462349809999999</v>
      </c>
      <c r="AN182">
        <v>4.4828709619999998</v>
      </c>
      <c r="AO182">
        <v>4.5121314899999998</v>
      </c>
      <c r="AP182">
        <v>4.5419431000000001</v>
      </c>
      <c r="AQ182">
        <v>4.5866050209999996</v>
      </c>
      <c r="AR182">
        <v>4.622278487</v>
      </c>
      <c r="AS182">
        <v>4.6607165820000001</v>
      </c>
      <c r="AT182">
        <v>4.7047414319999996</v>
      </c>
      <c r="AU182">
        <v>4.7438873790000002</v>
      </c>
      <c r="AV182">
        <v>4.7830452279999998</v>
      </c>
      <c r="AW182">
        <v>4.8784286379999999</v>
      </c>
    </row>
    <row r="183" spans="2:49" x14ac:dyDescent="0.25">
      <c r="B183" t="s">
        <v>282</v>
      </c>
      <c r="C183">
        <v>1163232.8236614501</v>
      </c>
      <c r="D183">
        <v>1181908.90290365</v>
      </c>
      <c r="E183">
        <v>1200884.8330000001</v>
      </c>
      <c r="F183">
        <v>1227703.797</v>
      </c>
      <c r="G183">
        <v>1169777.6880000001</v>
      </c>
      <c r="H183">
        <v>1137340.0560000001</v>
      </c>
      <c r="I183">
        <v>1168181.466</v>
      </c>
      <c r="J183">
        <v>1139779.702</v>
      </c>
      <c r="K183">
        <v>1085355.419</v>
      </c>
      <c r="L183">
        <v>1093513.081</v>
      </c>
      <c r="M183">
        <v>1101394.95</v>
      </c>
      <c r="N183">
        <v>1073826.956</v>
      </c>
      <c r="O183">
        <v>1137643.477</v>
      </c>
      <c r="P183">
        <v>1153413.4669999999</v>
      </c>
      <c r="Q183">
        <v>1124270.3640000001</v>
      </c>
      <c r="R183">
        <v>1163302.743</v>
      </c>
      <c r="S183">
        <v>1249143.362</v>
      </c>
      <c r="T183">
        <v>1282606.628</v>
      </c>
      <c r="U183">
        <v>1294235.1980000001</v>
      </c>
      <c r="V183">
        <v>1297752.4569999999</v>
      </c>
      <c r="W183">
        <v>1289067.953</v>
      </c>
      <c r="X183">
        <v>1271878.3910000001</v>
      </c>
      <c r="Y183">
        <v>1272817.4350000001</v>
      </c>
      <c r="Z183">
        <v>1288155.7790000001</v>
      </c>
      <c r="AA183">
        <v>1313282.9680000001</v>
      </c>
      <c r="AB183">
        <v>1342730.2350000001</v>
      </c>
      <c r="AC183">
        <v>1373844.7790000001</v>
      </c>
      <c r="AD183">
        <v>1402947.514</v>
      </c>
      <c r="AE183">
        <v>1429563.1270000001</v>
      </c>
      <c r="AF183">
        <v>1454173.6740000001</v>
      </c>
      <c r="AG183">
        <v>1477332.611</v>
      </c>
      <c r="AH183">
        <v>1499827.102</v>
      </c>
      <c r="AI183">
        <v>1520183.8489999999</v>
      </c>
      <c r="AJ183">
        <v>1539583.307</v>
      </c>
      <c r="AK183">
        <v>1558770.5530000001</v>
      </c>
      <c r="AL183">
        <v>1577911.3089999999</v>
      </c>
      <c r="AM183">
        <v>1597038.9990000001</v>
      </c>
      <c r="AN183">
        <v>1615498.639</v>
      </c>
      <c r="AO183">
        <v>1633658.4240000001</v>
      </c>
      <c r="AP183">
        <v>1651605.2509999999</v>
      </c>
      <c r="AQ183">
        <v>1669680.9550000001</v>
      </c>
      <c r="AR183">
        <v>1687639.2660000001</v>
      </c>
      <c r="AS183">
        <v>1704990.7139999999</v>
      </c>
      <c r="AT183">
        <v>1722144.774</v>
      </c>
      <c r="AU183">
        <v>1739172.628</v>
      </c>
      <c r="AV183">
        <v>1756263.743</v>
      </c>
      <c r="AW183">
        <v>1774491.7290000001</v>
      </c>
    </row>
    <row r="184" spans="2:49" x14ac:dyDescent="0.25">
      <c r="B184" t="s">
        <v>283</v>
      </c>
      <c r="C184">
        <v>3390396.9372410299</v>
      </c>
      <c r="D184">
        <v>3444830.8567233998</v>
      </c>
      <c r="E184">
        <v>3500138.73</v>
      </c>
      <c r="F184">
        <v>3494306.2119999998</v>
      </c>
      <c r="G184">
        <v>3288087.6579999998</v>
      </c>
      <c r="H184">
        <v>3036409.4780000001</v>
      </c>
      <c r="I184">
        <v>3045274.6860000002</v>
      </c>
      <c r="J184">
        <v>2942731.9509999999</v>
      </c>
      <c r="K184">
        <v>2793227.6570000001</v>
      </c>
      <c r="L184">
        <v>2732222.09</v>
      </c>
      <c r="M184">
        <v>2672609.5580000002</v>
      </c>
      <c r="N184">
        <v>2489924.0759999999</v>
      </c>
      <c r="O184">
        <v>2604056.9309999999</v>
      </c>
      <c r="P184">
        <v>2696371.145</v>
      </c>
      <c r="Q184">
        <v>2767877.5619999999</v>
      </c>
      <c r="R184">
        <v>2864815.57</v>
      </c>
      <c r="S184">
        <v>2993280.9789999998</v>
      </c>
      <c r="T184">
        <v>3027087.84</v>
      </c>
      <c r="U184">
        <v>3042496.0210000002</v>
      </c>
      <c r="V184">
        <v>3047914.878</v>
      </c>
      <c r="W184">
        <v>3042708.97</v>
      </c>
      <c r="X184">
        <v>3029795.7749999999</v>
      </c>
      <c r="Y184">
        <v>3029372.74</v>
      </c>
      <c r="Z184">
        <v>3039612.0359999998</v>
      </c>
      <c r="AA184">
        <v>3058120.9909999999</v>
      </c>
      <c r="AB184">
        <v>3081860.2459999998</v>
      </c>
      <c r="AC184">
        <v>3108832.9010000001</v>
      </c>
      <c r="AD184">
        <v>2895986.5129999998</v>
      </c>
      <c r="AE184">
        <v>2681763.4720000001</v>
      </c>
      <c r="AF184">
        <v>2465890.7829999998</v>
      </c>
      <c r="AG184">
        <v>2248281.0529999998</v>
      </c>
      <c r="AH184">
        <v>2029186.628</v>
      </c>
      <c r="AI184">
        <v>1806303.9820000001</v>
      </c>
      <c r="AJ184">
        <v>1580781.591</v>
      </c>
      <c r="AK184">
        <v>1353324.58</v>
      </c>
      <c r="AL184">
        <v>1124191.095</v>
      </c>
      <c r="AM184">
        <v>893453.6997</v>
      </c>
      <c r="AN184">
        <v>899867.33440000005</v>
      </c>
      <c r="AO184">
        <v>906355.15449999995</v>
      </c>
      <c r="AP184">
        <v>912918.03720000002</v>
      </c>
      <c r="AQ184">
        <v>919658.09069999994</v>
      </c>
      <c r="AR184">
        <v>926509.28150000004</v>
      </c>
      <c r="AS184">
        <v>933137.44559999998</v>
      </c>
      <c r="AT184">
        <v>939861.55909999995</v>
      </c>
      <c r="AU184">
        <v>946757.17980000004</v>
      </c>
      <c r="AV184">
        <v>953900.4314</v>
      </c>
      <c r="AW184">
        <v>961666.91559999995</v>
      </c>
    </row>
    <row r="185" spans="2:49" x14ac:dyDescent="0.25">
      <c r="B185" t="s">
        <v>284</v>
      </c>
      <c r="C185">
        <v>54115760.630483001</v>
      </c>
      <c r="D185">
        <v>54984606.671644203</v>
      </c>
      <c r="E185">
        <v>55867402.32</v>
      </c>
      <c r="F185">
        <v>55869140.170000002</v>
      </c>
      <c r="G185">
        <v>52737626.649999999</v>
      </c>
      <c r="H185">
        <v>47976758.020000003</v>
      </c>
      <c r="I185">
        <v>48246570.32</v>
      </c>
      <c r="J185">
        <v>47486359.200000003</v>
      </c>
      <c r="K185">
        <v>44867433.969999999</v>
      </c>
      <c r="L185">
        <v>43475603.840000004</v>
      </c>
      <c r="M185">
        <v>42975225.329999998</v>
      </c>
      <c r="N185">
        <v>41622716.149999999</v>
      </c>
      <c r="O185">
        <v>42841158.219999999</v>
      </c>
      <c r="P185">
        <v>43575435.109999999</v>
      </c>
      <c r="Q185">
        <v>43724365.340000004</v>
      </c>
      <c r="R185">
        <v>44330899.770000003</v>
      </c>
      <c r="S185">
        <v>46300126.130000003</v>
      </c>
      <c r="T185">
        <v>46826734.049999997</v>
      </c>
      <c r="U185">
        <v>46963030.859999999</v>
      </c>
      <c r="V185">
        <v>47007419.460000001</v>
      </c>
      <c r="W185">
        <v>46686880.939999998</v>
      </c>
      <c r="X185">
        <v>46091224.590000004</v>
      </c>
      <c r="Y185">
        <v>45770471.969999999</v>
      </c>
      <c r="Z185">
        <v>45702284.630000003</v>
      </c>
      <c r="AA185">
        <v>45838641.600000001</v>
      </c>
      <c r="AB185">
        <v>46142536.090000004</v>
      </c>
      <c r="AC185">
        <v>46588757.079999998</v>
      </c>
      <c r="AD185">
        <v>46564528</v>
      </c>
      <c r="AE185">
        <v>46619498.380000003</v>
      </c>
      <c r="AF185">
        <v>46737774.479999997</v>
      </c>
      <c r="AG185">
        <v>46905337.090000004</v>
      </c>
      <c r="AH185">
        <v>47118900.200000003</v>
      </c>
      <c r="AI185">
        <v>47333038.950000003</v>
      </c>
      <c r="AJ185">
        <v>47563912.189999998</v>
      </c>
      <c r="AK185">
        <v>47817933.590000004</v>
      </c>
      <c r="AL185">
        <v>48088936.689999998</v>
      </c>
      <c r="AM185">
        <v>48373960.990000002</v>
      </c>
      <c r="AN185">
        <v>48654515.590000004</v>
      </c>
      <c r="AO185">
        <v>48942880.189999998</v>
      </c>
      <c r="AP185">
        <v>49235354.25</v>
      </c>
      <c r="AQ185">
        <v>49535162.380000003</v>
      </c>
      <c r="AR185">
        <v>49827638.93</v>
      </c>
      <c r="AS185">
        <v>50107994</v>
      </c>
      <c r="AT185">
        <v>50374414.850000001</v>
      </c>
      <c r="AU185">
        <v>50626560.609999999</v>
      </c>
      <c r="AV185">
        <v>50866930.100000001</v>
      </c>
      <c r="AW185">
        <v>51121785.759999998</v>
      </c>
    </row>
    <row r="186" spans="2:49" x14ac:dyDescent="0.25">
      <c r="B186" t="s">
        <v>285</v>
      </c>
      <c r="C186">
        <v>1464963.74202715</v>
      </c>
      <c r="D186">
        <v>1488484.20876134</v>
      </c>
      <c r="E186">
        <v>1512382.304</v>
      </c>
      <c r="F186">
        <v>1832436.541</v>
      </c>
      <c r="G186">
        <v>1646699.129</v>
      </c>
      <c r="H186">
        <v>1251844.395</v>
      </c>
      <c r="I186">
        <v>1598876.8389999999</v>
      </c>
      <c r="J186">
        <v>1327861.5719999999</v>
      </c>
      <c r="K186">
        <v>1665547.8959999999</v>
      </c>
      <c r="L186">
        <v>1576619.3459999999</v>
      </c>
      <c r="M186">
        <v>1701928.969</v>
      </c>
      <c r="N186">
        <v>1849800.72</v>
      </c>
      <c r="O186">
        <v>1892782.9269999999</v>
      </c>
      <c r="P186">
        <v>1906522.5649999999</v>
      </c>
      <c r="Q186">
        <v>1890740.84</v>
      </c>
      <c r="R186">
        <v>1875972.66</v>
      </c>
      <c r="S186">
        <v>2111893.0350000001</v>
      </c>
      <c r="T186">
        <v>2073235.172</v>
      </c>
      <c r="U186">
        <v>2037608.01</v>
      </c>
      <c r="V186">
        <v>2008174.8389999999</v>
      </c>
      <c r="W186">
        <v>1998842.415</v>
      </c>
      <c r="X186">
        <v>1977674.405</v>
      </c>
      <c r="Y186">
        <v>1970691.4839999999</v>
      </c>
      <c r="Z186">
        <v>1974327.341</v>
      </c>
      <c r="AA186">
        <v>1986325.0460000001</v>
      </c>
      <c r="AB186">
        <v>2004632.702</v>
      </c>
      <c r="AC186">
        <v>2027806.31</v>
      </c>
      <c r="AD186">
        <v>2054724.409</v>
      </c>
      <c r="AE186">
        <v>2084088.1640000001</v>
      </c>
      <c r="AF186">
        <v>2115400.4019999998</v>
      </c>
      <c r="AG186">
        <v>2148274.5019999999</v>
      </c>
      <c r="AH186">
        <v>2182686.7889999999</v>
      </c>
      <c r="AI186">
        <v>2217188.4070000001</v>
      </c>
      <c r="AJ186">
        <v>2252220.1230000001</v>
      </c>
      <c r="AK186">
        <v>2287981.8080000002</v>
      </c>
      <c r="AL186">
        <v>2324354.7560000001</v>
      </c>
      <c r="AM186">
        <v>2361274.7000000002</v>
      </c>
      <c r="AN186">
        <v>2397874.5240000002</v>
      </c>
      <c r="AO186">
        <v>2434830.85</v>
      </c>
      <c r="AP186">
        <v>2472049.2999999998</v>
      </c>
      <c r="AQ186">
        <v>2509746.4410000001</v>
      </c>
      <c r="AR186">
        <v>2547546.6940000001</v>
      </c>
      <c r="AS186">
        <v>2585375.5430000001</v>
      </c>
      <c r="AT186">
        <v>2623120.6570000001</v>
      </c>
      <c r="AU186">
        <v>2660859.3089999999</v>
      </c>
      <c r="AV186">
        <v>2698735.676</v>
      </c>
      <c r="AW186">
        <v>2737713.6839999999</v>
      </c>
    </row>
    <row r="187" spans="2:49" x14ac:dyDescent="0.25">
      <c r="B187" t="s">
        <v>286</v>
      </c>
      <c r="C187">
        <v>3808905.7292705998</v>
      </c>
      <c r="D187">
        <v>3870058.9427795</v>
      </c>
      <c r="E187">
        <v>3932193.9909999999</v>
      </c>
      <c r="F187">
        <v>4069852.4339999999</v>
      </c>
      <c r="G187">
        <v>4043702.71</v>
      </c>
      <c r="H187">
        <v>3295479.0959999999</v>
      </c>
      <c r="I187">
        <v>3404151.6880000001</v>
      </c>
      <c r="J187">
        <v>3571386.7829999998</v>
      </c>
      <c r="K187">
        <v>3483556.1060000001</v>
      </c>
      <c r="L187">
        <v>3365076.8420000002</v>
      </c>
      <c r="M187">
        <v>3328606.0320000001</v>
      </c>
      <c r="N187">
        <v>3378753.8530000001</v>
      </c>
      <c r="O187">
        <v>3435496.87</v>
      </c>
      <c r="P187">
        <v>3473736.639</v>
      </c>
      <c r="Q187">
        <v>3490314.8360000001</v>
      </c>
      <c r="R187">
        <v>3513269.1140000001</v>
      </c>
      <c r="S187">
        <v>3646224.7250000001</v>
      </c>
      <c r="T187">
        <v>3675103.53</v>
      </c>
      <c r="U187">
        <v>3664568.3879999998</v>
      </c>
      <c r="V187">
        <v>3643231.7379999999</v>
      </c>
      <c r="W187">
        <v>3634218.2910000002</v>
      </c>
      <c r="X187">
        <v>3605170.6830000002</v>
      </c>
      <c r="Y187">
        <v>3602080.0460000001</v>
      </c>
      <c r="Z187">
        <v>3616795.8360000001</v>
      </c>
      <c r="AA187">
        <v>3646126.6630000002</v>
      </c>
      <c r="AB187">
        <v>3686081.5720000002</v>
      </c>
      <c r="AC187">
        <v>3733992.7250000001</v>
      </c>
      <c r="AD187">
        <v>3787872.0410000002</v>
      </c>
      <c r="AE187">
        <v>3845115.588</v>
      </c>
      <c r="AF187">
        <v>3904410.6349999998</v>
      </c>
      <c r="AG187">
        <v>3965002.9360000002</v>
      </c>
      <c r="AH187">
        <v>4026918.2969999998</v>
      </c>
      <c r="AI187">
        <v>4087888.8769999999</v>
      </c>
      <c r="AJ187">
        <v>4148794.8089999999</v>
      </c>
      <c r="AK187">
        <v>4209875.6550000003</v>
      </c>
      <c r="AL187">
        <v>4271693.3289999999</v>
      </c>
      <c r="AM187">
        <v>4334320.2790000001</v>
      </c>
      <c r="AN187">
        <v>4395090.8420000002</v>
      </c>
      <c r="AO187">
        <v>4455389.7419999996</v>
      </c>
      <c r="AP187">
        <v>4515131.9000000004</v>
      </c>
      <c r="AQ187">
        <v>4574887.6569999997</v>
      </c>
      <c r="AR187">
        <v>4634354.0109999999</v>
      </c>
      <c r="AS187">
        <v>4694539.7850000001</v>
      </c>
      <c r="AT187">
        <v>4755570.68</v>
      </c>
      <c r="AU187">
        <v>4817332.3430000003</v>
      </c>
      <c r="AV187">
        <v>4879704.7719999999</v>
      </c>
      <c r="AW187">
        <v>4944272.716</v>
      </c>
    </row>
    <row r="188" spans="2:49" x14ac:dyDescent="0.25">
      <c r="B188" t="s">
        <v>287</v>
      </c>
      <c r="C188">
        <v>12698989.181271899</v>
      </c>
      <c r="D188">
        <v>12902875.5601817</v>
      </c>
      <c r="E188">
        <v>13110035.4</v>
      </c>
      <c r="F188">
        <v>13314595.189999999</v>
      </c>
      <c r="G188">
        <v>12851199.59</v>
      </c>
      <c r="H188">
        <v>12458675.560000001</v>
      </c>
      <c r="I188">
        <v>12377974.4</v>
      </c>
      <c r="J188">
        <v>11843451.17</v>
      </c>
      <c r="K188">
        <v>11075177.41</v>
      </c>
      <c r="L188">
        <v>10646778.720000001</v>
      </c>
      <c r="M188">
        <v>10567260.109999999</v>
      </c>
      <c r="N188">
        <v>10921755.529999999</v>
      </c>
      <c r="O188">
        <v>11009368.550000001</v>
      </c>
      <c r="P188">
        <v>10457688.6</v>
      </c>
      <c r="Q188">
        <v>9574852.2579999994</v>
      </c>
      <c r="R188">
        <v>8885553.5739999898</v>
      </c>
      <c r="S188">
        <v>8618452.7589999996</v>
      </c>
      <c r="T188">
        <v>8357096.0880000005</v>
      </c>
      <c r="U188">
        <v>8148052.1220000004</v>
      </c>
      <c r="V188">
        <v>7995112.3059999999</v>
      </c>
      <c r="W188">
        <v>6907367.3770000003</v>
      </c>
      <c r="X188">
        <v>5836243.1739999996</v>
      </c>
      <c r="Y188">
        <v>4995126.04</v>
      </c>
      <c r="Z188">
        <v>4358324.1789999995</v>
      </c>
      <c r="AA188">
        <v>3868271.3590000002</v>
      </c>
      <c r="AB188">
        <v>3480990.798</v>
      </c>
      <c r="AC188">
        <v>3166694.4440000001</v>
      </c>
      <c r="AD188">
        <v>2986641.0980000002</v>
      </c>
      <c r="AE188">
        <v>2867634.102</v>
      </c>
      <c r="AF188">
        <v>2779445.588</v>
      </c>
      <c r="AG188">
        <v>2708692.372</v>
      </c>
      <c r="AH188">
        <v>2649548.9500000002</v>
      </c>
      <c r="AI188">
        <v>2596983.2859999998</v>
      </c>
      <c r="AJ188">
        <v>2549943.8840000001</v>
      </c>
      <c r="AK188">
        <v>2507696.7379999999</v>
      </c>
      <c r="AL188">
        <v>2469209.9780000001</v>
      </c>
      <c r="AM188">
        <v>2433859.537</v>
      </c>
      <c r="AN188">
        <v>2394620.798</v>
      </c>
      <c r="AO188">
        <v>2354210.6910000001</v>
      </c>
      <c r="AP188">
        <v>2314236.8689999999</v>
      </c>
      <c r="AQ188">
        <v>2276274.1749999998</v>
      </c>
      <c r="AR188">
        <v>2240857.2370000002</v>
      </c>
      <c r="AS188">
        <v>2209022.1129999999</v>
      </c>
      <c r="AT188">
        <v>2181438.733</v>
      </c>
      <c r="AU188">
        <v>2158447.6579999998</v>
      </c>
      <c r="AV188">
        <v>2140389.9980000001</v>
      </c>
      <c r="AW188">
        <v>2128735.446</v>
      </c>
    </row>
    <row r="189" spans="2:49" x14ac:dyDescent="0.25">
      <c r="B189" t="s">
        <v>288</v>
      </c>
      <c r="C189">
        <v>1234844.41674139</v>
      </c>
      <c r="D189">
        <v>1254670.2432739199</v>
      </c>
      <c r="E189">
        <v>1274814.3799999999</v>
      </c>
      <c r="F189">
        <v>1262177.041</v>
      </c>
      <c r="G189">
        <v>1198221.084</v>
      </c>
      <c r="H189">
        <v>1217502.4350000001</v>
      </c>
      <c r="I189">
        <v>1166290.6910000001</v>
      </c>
      <c r="J189">
        <v>1092000.0589999999</v>
      </c>
      <c r="K189">
        <v>1022365.8149999999</v>
      </c>
      <c r="L189">
        <v>981861.98699999996</v>
      </c>
      <c r="M189">
        <v>956572.47160000005</v>
      </c>
      <c r="N189">
        <v>960228.85</v>
      </c>
      <c r="O189">
        <v>930985.93610000005</v>
      </c>
      <c r="P189">
        <v>860062.35939999996</v>
      </c>
      <c r="Q189">
        <v>776371.21799999999</v>
      </c>
      <c r="R189">
        <v>711902.35120000003</v>
      </c>
      <c r="S189">
        <v>682625.35530000005</v>
      </c>
      <c r="T189">
        <v>663604.80929999996</v>
      </c>
      <c r="U189">
        <v>652942.31090000004</v>
      </c>
      <c r="V189">
        <v>648204.10629999998</v>
      </c>
      <c r="W189">
        <v>535074.3872</v>
      </c>
      <c r="X189">
        <v>438397.25559999997</v>
      </c>
      <c r="Y189">
        <v>367524.62709999998</v>
      </c>
      <c r="Z189">
        <v>316693.75420000002</v>
      </c>
      <c r="AA189">
        <v>279401.68070000003</v>
      </c>
      <c r="AB189">
        <v>251023.50940000001</v>
      </c>
      <c r="AC189">
        <v>228659.82990000001</v>
      </c>
      <c r="AD189">
        <v>218497.34460000001</v>
      </c>
      <c r="AE189">
        <v>213299.43609999999</v>
      </c>
      <c r="AF189">
        <v>210308.70310000001</v>
      </c>
      <c r="AG189">
        <v>208427.8328</v>
      </c>
      <c r="AH189">
        <v>207220.17910000001</v>
      </c>
      <c r="AI189">
        <v>206460.43109999999</v>
      </c>
      <c r="AJ189">
        <v>206073.4474</v>
      </c>
      <c r="AK189">
        <v>205948.74859999999</v>
      </c>
      <c r="AL189">
        <v>206024.2236</v>
      </c>
      <c r="AM189">
        <v>206242.37479999999</v>
      </c>
      <c r="AN189">
        <v>206229.20980000001</v>
      </c>
      <c r="AO189">
        <v>206122.96100000001</v>
      </c>
      <c r="AP189">
        <v>205973.9963</v>
      </c>
      <c r="AQ189">
        <v>205852.0735</v>
      </c>
      <c r="AR189">
        <v>205806.9786</v>
      </c>
      <c r="AS189">
        <v>205921.90400000001</v>
      </c>
      <c r="AT189">
        <v>206271.5104</v>
      </c>
      <c r="AU189">
        <v>206893.77</v>
      </c>
      <c r="AV189">
        <v>207813.31719999999</v>
      </c>
      <c r="AW189">
        <v>209102.19339999999</v>
      </c>
    </row>
    <row r="190" spans="2:49" x14ac:dyDescent="0.25">
      <c r="B190" t="s">
        <v>289</v>
      </c>
      <c r="C190">
        <v>16278955.912495499</v>
      </c>
      <c r="D190">
        <v>16540319.8152481</v>
      </c>
      <c r="E190">
        <v>16805880</v>
      </c>
      <c r="F190">
        <v>16724414.65</v>
      </c>
      <c r="G190">
        <v>15996478.34</v>
      </c>
      <c r="H190">
        <v>15294249.33</v>
      </c>
      <c r="I190">
        <v>15220752.380000001</v>
      </c>
      <c r="J190">
        <v>13334379.060000001</v>
      </c>
      <c r="K190">
        <v>11339125.25</v>
      </c>
      <c r="L190">
        <v>9817992.1290000007</v>
      </c>
      <c r="M190">
        <v>8666679.1950000003</v>
      </c>
      <c r="N190">
        <v>7714393.8909999998</v>
      </c>
      <c r="O190">
        <v>8079383.1500000004</v>
      </c>
      <c r="P190">
        <v>8266596.2489999998</v>
      </c>
      <c r="Q190">
        <v>8353970.8399999999</v>
      </c>
      <c r="R190">
        <v>8553907.1960000005</v>
      </c>
      <c r="S190">
        <v>4855308.7690000003</v>
      </c>
      <c r="T190">
        <v>6506984.9029999999</v>
      </c>
      <c r="U190">
        <v>8111156.1449999996</v>
      </c>
      <c r="V190">
        <v>9685554.9949999899</v>
      </c>
      <c r="W190">
        <v>10049376.119999999</v>
      </c>
      <c r="X190">
        <v>10356149.59</v>
      </c>
      <c r="Y190">
        <v>10418217.810000001</v>
      </c>
      <c r="Z190">
        <v>10539630.119999999</v>
      </c>
      <c r="AA190">
        <v>10704268.09</v>
      </c>
      <c r="AB190">
        <v>10937431.91</v>
      </c>
      <c r="AC190">
        <v>11191678.050000001</v>
      </c>
      <c r="AD190">
        <v>11480088.59</v>
      </c>
      <c r="AE190">
        <v>11769257.279999999</v>
      </c>
      <c r="AF190">
        <v>11722490.859999999</v>
      </c>
      <c r="AG190">
        <v>11927804.27</v>
      </c>
      <c r="AH190">
        <v>12130686.92</v>
      </c>
      <c r="AI190">
        <v>12287330.460000001</v>
      </c>
      <c r="AJ190">
        <v>12435284.51</v>
      </c>
      <c r="AK190">
        <v>12579984.119999999</v>
      </c>
      <c r="AL190">
        <v>12750183.890000001</v>
      </c>
      <c r="AM190">
        <v>12915796.16</v>
      </c>
      <c r="AN190">
        <v>12999912.119999999</v>
      </c>
      <c r="AO190">
        <v>13078702.050000001</v>
      </c>
      <c r="AP190">
        <v>13154849.300000001</v>
      </c>
      <c r="AQ190">
        <v>13233105.810000001</v>
      </c>
      <c r="AR190">
        <v>13309545.49</v>
      </c>
      <c r="AS190">
        <v>13279038.699999999</v>
      </c>
      <c r="AT190">
        <v>13254438.57</v>
      </c>
      <c r="AU190">
        <v>13234634.939999999</v>
      </c>
      <c r="AV190">
        <v>13221307.76</v>
      </c>
      <c r="AW190">
        <v>13228171.050000001</v>
      </c>
    </row>
    <row r="191" spans="2:49" x14ac:dyDescent="0.25">
      <c r="B191" t="s">
        <v>290</v>
      </c>
      <c r="C191">
        <v>4315668.6239754297</v>
      </c>
      <c r="D191">
        <v>4384958.0796759203</v>
      </c>
      <c r="E191">
        <v>4455360</v>
      </c>
      <c r="F191">
        <v>4121567.4079999998</v>
      </c>
      <c r="G191">
        <v>3781928.3679999998</v>
      </c>
      <c r="H191">
        <v>3267964.51</v>
      </c>
      <c r="I191">
        <v>2990956.84</v>
      </c>
      <c r="J191">
        <v>2761147.432</v>
      </c>
      <c r="K191">
        <v>2515030.0129999998</v>
      </c>
      <c r="L191">
        <v>2256670.1209999998</v>
      </c>
      <c r="M191">
        <v>2023028.29</v>
      </c>
      <c r="N191">
        <v>1797481.591</v>
      </c>
      <c r="O191">
        <v>1606271.871</v>
      </c>
      <c r="P191">
        <v>1450013.59</v>
      </c>
      <c r="Q191">
        <v>1315690.942</v>
      </c>
      <c r="R191">
        <v>1168654.824</v>
      </c>
      <c r="S191">
        <v>1165342.0120000001</v>
      </c>
      <c r="T191">
        <v>1762068.426</v>
      </c>
      <c r="U191">
        <v>2405090.193</v>
      </c>
      <c r="V191">
        <v>3024299.6639999999</v>
      </c>
      <c r="W191">
        <v>2795233.023</v>
      </c>
      <c r="X191">
        <v>2433119.2230000002</v>
      </c>
      <c r="Y191">
        <v>2345988.3369999998</v>
      </c>
      <c r="Z191">
        <v>2281131.3840000001</v>
      </c>
      <c r="AA191">
        <v>2221164.7370000002</v>
      </c>
      <c r="AB191">
        <v>2167826.3029999998</v>
      </c>
      <c r="AC191">
        <v>2120417.321</v>
      </c>
      <c r="AD191">
        <v>2123408.574</v>
      </c>
      <c r="AE191">
        <v>2138313.3080000002</v>
      </c>
      <c r="AF191">
        <v>2159192.4640000002</v>
      </c>
      <c r="AG191">
        <v>2185416.2590000001</v>
      </c>
      <c r="AH191">
        <v>2215247.824</v>
      </c>
      <c r="AI191">
        <v>2203574.8149999999</v>
      </c>
      <c r="AJ191">
        <v>2189503.2319999998</v>
      </c>
      <c r="AK191">
        <v>2176920.1880000001</v>
      </c>
      <c r="AL191">
        <v>2164835.8119999999</v>
      </c>
      <c r="AM191">
        <v>2153721.8590000002</v>
      </c>
      <c r="AN191">
        <v>2189830.6549999998</v>
      </c>
      <c r="AO191">
        <v>2231053.9240000001</v>
      </c>
      <c r="AP191">
        <v>2272795.446</v>
      </c>
      <c r="AQ191">
        <v>2314702.7420000001</v>
      </c>
      <c r="AR191">
        <v>2356410.2999999998</v>
      </c>
      <c r="AS191">
        <v>2386852.9509999999</v>
      </c>
      <c r="AT191">
        <v>2416634.145</v>
      </c>
      <c r="AU191">
        <v>2446250.0589999999</v>
      </c>
      <c r="AV191">
        <v>2475633.2779999999</v>
      </c>
      <c r="AW191">
        <v>2505814.2370000002</v>
      </c>
    </row>
    <row r="192" spans="2:49" x14ac:dyDescent="0.25">
      <c r="B192" t="s">
        <v>291</v>
      </c>
      <c r="C192">
        <v>4315668.6239754297</v>
      </c>
      <c r="D192">
        <v>4384958.0796759203</v>
      </c>
      <c r="E192">
        <v>4455360</v>
      </c>
      <c r="F192">
        <v>4121567.4079999998</v>
      </c>
      <c r="G192">
        <v>3781928.3679999998</v>
      </c>
      <c r="H192">
        <v>3267964.51</v>
      </c>
      <c r="I192">
        <v>2990956.84</v>
      </c>
      <c r="J192">
        <v>2761147.432</v>
      </c>
      <c r="K192">
        <v>2515030.0129999998</v>
      </c>
      <c r="L192">
        <v>2256670.1209999998</v>
      </c>
      <c r="M192">
        <v>2023028.29</v>
      </c>
      <c r="N192">
        <v>1797481.591</v>
      </c>
      <c r="O192">
        <v>1606271.871</v>
      </c>
      <c r="P192">
        <v>1450013.59</v>
      </c>
      <c r="Q192">
        <v>1315690.942</v>
      </c>
      <c r="R192">
        <v>1168654.824</v>
      </c>
      <c r="S192">
        <v>1165342.0120000001</v>
      </c>
      <c r="T192">
        <v>1762068.426</v>
      </c>
      <c r="U192">
        <v>2405090.193</v>
      </c>
      <c r="V192">
        <v>3024299.6639999999</v>
      </c>
      <c r="W192">
        <v>2795233.023</v>
      </c>
      <c r="X192">
        <v>2433119.2230000002</v>
      </c>
      <c r="Y192">
        <v>2345988.3369999998</v>
      </c>
      <c r="Z192">
        <v>2281131.3840000001</v>
      </c>
      <c r="AA192">
        <v>2221164.7370000002</v>
      </c>
      <c r="AB192">
        <v>2167826.3029999998</v>
      </c>
      <c r="AC192">
        <v>2120417.321</v>
      </c>
      <c r="AD192">
        <v>2123408.574</v>
      </c>
      <c r="AE192">
        <v>2138313.3080000002</v>
      </c>
      <c r="AF192">
        <v>2159192.4640000002</v>
      </c>
      <c r="AG192">
        <v>2185416.2590000001</v>
      </c>
      <c r="AH192">
        <v>2215247.824</v>
      </c>
      <c r="AI192">
        <v>2203574.8149999999</v>
      </c>
      <c r="AJ192">
        <v>2189503.2319999998</v>
      </c>
      <c r="AK192">
        <v>2176920.1880000001</v>
      </c>
      <c r="AL192">
        <v>2164835.8119999999</v>
      </c>
      <c r="AM192">
        <v>2153721.8590000002</v>
      </c>
      <c r="AN192">
        <v>2189830.6549999998</v>
      </c>
      <c r="AO192">
        <v>2231053.9240000001</v>
      </c>
      <c r="AP192">
        <v>2272795.446</v>
      </c>
      <c r="AQ192">
        <v>2314702.7420000001</v>
      </c>
      <c r="AR192">
        <v>2356410.2999999998</v>
      </c>
      <c r="AS192">
        <v>2386852.9509999999</v>
      </c>
      <c r="AT192">
        <v>2416634.145</v>
      </c>
      <c r="AU192">
        <v>2446250.0589999999</v>
      </c>
      <c r="AV192">
        <v>2475633.2779999999</v>
      </c>
      <c r="AW192">
        <v>2505814.2370000002</v>
      </c>
    </row>
    <row r="193" spans="2:49" x14ac:dyDescent="0.25">
      <c r="B193" t="s">
        <v>292</v>
      </c>
      <c r="C193">
        <v>8232235.5397947598</v>
      </c>
      <c r="D193">
        <v>8364406.7441781899</v>
      </c>
      <c r="E193">
        <v>8498700</v>
      </c>
      <c r="F193">
        <v>8257684.142</v>
      </c>
      <c r="G193">
        <v>8002155.5039999997</v>
      </c>
      <c r="H193">
        <v>7306262.0630000001</v>
      </c>
      <c r="I193">
        <v>7065688.4179999996</v>
      </c>
      <c r="J193">
        <v>6891933.2570000002</v>
      </c>
      <c r="K193">
        <v>6632575.0190000003</v>
      </c>
      <c r="L193">
        <v>6287480.6260000002</v>
      </c>
      <c r="M193">
        <v>5954757.409</v>
      </c>
      <c r="N193">
        <v>5589405.4979999997</v>
      </c>
      <c r="O193">
        <v>5783314.9309999999</v>
      </c>
      <c r="P193">
        <v>6074292.6469999999</v>
      </c>
      <c r="Q193">
        <v>6363474.3310000002</v>
      </c>
      <c r="R193">
        <v>6457424.7029999997</v>
      </c>
      <c r="S193">
        <v>8857745.2190000005</v>
      </c>
      <c r="T193">
        <v>6974942.2259999998</v>
      </c>
      <c r="U193">
        <v>4815241.17</v>
      </c>
      <c r="V193">
        <v>2808404.3939999999</v>
      </c>
      <c r="W193">
        <v>2607744.031</v>
      </c>
      <c r="X193">
        <v>2523228.449</v>
      </c>
      <c r="Y193">
        <v>2455530.7820000001</v>
      </c>
      <c r="Z193">
        <v>2385579.0099999998</v>
      </c>
      <c r="AA193">
        <v>2318141.7629999998</v>
      </c>
      <c r="AB193">
        <v>2256635.6030000001</v>
      </c>
      <c r="AC193">
        <v>2201248.3859999999</v>
      </c>
      <c r="AD193">
        <v>2162888.4819999998</v>
      </c>
      <c r="AE193">
        <v>2133734.0920000002</v>
      </c>
      <c r="AF193">
        <v>2110921.9509999999</v>
      </c>
      <c r="AG193">
        <v>2092315.7609999999</v>
      </c>
      <c r="AH193">
        <v>2077439.9820000001</v>
      </c>
      <c r="AI193">
        <v>2076941.149</v>
      </c>
      <c r="AJ193">
        <v>2078315.1850000001</v>
      </c>
      <c r="AK193">
        <v>2081265.307</v>
      </c>
      <c r="AL193">
        <v>2085171.352</v>
      </c>
      <c r="AM193">
        <v>2089865.1070000001</v>
      </c>
      <c r="AN193">
        <v>2094940.149</v>
      </c>
      <c r="AO193">
        <v>2100158.8229999999</v>
      </c>
      <c r="AP193">
        <v>2105135.9380000001</v>
      </c>
      <c r="AQ193">
        <v>2109967.0499999998</v>
      </c>
      <c r="AR193">
        <v>2114369.2760000001</v>
      </c>
      <c r="AS193">
        <v>2819781.8760000002</v>
      </c>
      <c r="AT193">
        <v>3614535.784</v>
      </c>
      <c r="AU193">
        <v>4420789.7180000003</v>
      </c>
      <c r="AV193">
        <v>5226748.9519999996</v>
      </c>
      <c r="AW193">
        <v>6032898.9539999999</v>
      </c>
    </row>
    <row r="194" spans="2:49" x14ac:dyDescent="0.25">
      <c r="B194" t="s">
        <v>293</v>
      </c>
      <c r="C194">
        <v>20174774.421468802</v>
      </c>
      <c r="D194">
        <v>20498686.950521201</v>
      </c>
      <c r="E194">
        <v>20827800</v>
      </c>
      <c r="F194">
        <v>19906901.210000001</v>
      </c>
      <c r="G194">
        <v>18927623.399999999</v>
      </c>
      <c r="H194">
        <v>16952042.109999999</v>
      </c>
      <c r="I194">
        <v>16081179.640000001</v>
      </c>
      <c r="J194">
        <v>15386865.73</v>
      </c>
      <c r="K194">
        <v>14526003</v>
      </c>
      <c r="L194">
        <v>13508397.970000001</v>
      </c>
      <c r="M194">
        <v>12550528.710000001</v>
      </c>
      <c r="N194">
        <v>11556893.449999999</v>
      </c>
      <c r="O194">
        <v>10373330.15</v>
      </c>
      <c r="P194">
        <v>9378328.7100000009</v>
      </c>
      <c r="Q194">
        <v>8521268.0539999995</v>
      </c>
      <c r="R194">
        <v>7580658.0619999999</v>
      </c>
      <c r="S194">
        <v>3084212.9330000002</v>
      </c>
      <c r="T194">
        <v>2284875.7969999998</v>
      </c>
      <c r="U194">
        <v>1755884.9850000001</v>
      </c>
      <c r="V194">
        <v>1287758.138</v>
      </c>
      <c r="W194">
        <v>1036189.7389999999</v>
      </c>
      <c r="X194">
        <v>783274.21730000002</v>
      </c>
      <c r="Y194">
        <v>750342.98250000004</v>
      </c>
      <c r="Z194">
        <v>735305.71100000001</v>
      </c>
      <c r="AA194">
        <v>722581.48510000005</v>
      </c>
      <c r="AB194">
        <v>711734.48560000001</v>
      </c>
      <c r="AC194">
        <v>702514.17059999995</v>
      </c>
      <c r="AD194">
        <v>697508.30559999996</v>
      </c>
      <c r="AE194">
        <v>695285.40159999998</v>
      </c>
      <c r="AF194">
        <v>694994.57799999998</v>
      </c>
      <c r="AG194">
        <v>696145.32990000001</v>
      </c>
      <c r="AH194">
        <v>698474.11719999998</v>
      </c>
      <c r="AI194">
        <v>701880.97600000002</v>
      </c>
      <c r="AJ194">
        <v>705915.53460000001</v>
      </c>
      <c r="AK194">
        <v>710477.49129999999</v>
      </c>
      <c r="AL194">
        <v>715437.27500000002</v>
      </c>
      <c r="AM194">
        <v>720672.9878</v>
      </c>
      <c r="AN194">
        <v>726994.18489999999</v>
      </c>
      <c r="AO194">
        <v>733414.64139999996</v>
      </c>
      <c r="AP194">
        <v>739802.84259999997</v>
      </c>
      <c r="AQ194">
        <v>746193.85380000004</v>
      </c>
      <c r="AR194">
        <v>752488.77049999998</v>
      </c>
      <c r="AS194">
        <v>759494.86170000001</v>
      </c>
      <c r="AT194">
        <v>766710.06610000005</v>
      </c>
      <c r="AU194">
        <v>773881.85320000001</v>
      </c>
      <c r="AV194">
        <v>780947.60710000002</v>
      </c>
      <c r="AW194">
        <v>788229.59</v>
      </c>
    </row>
    <row r="195" spans="2:49" x14ac:dyDescent="0.25">
      <c r="B195" t="s">
        <v>294</v>
      </c>
      <c r="C195">
        <v>463787.91773491597</v>
      </c>
      <c r="D195">
        <v>471234.182770602</v>
      </c>
      <c r="E195">
        <v>478800</v>
      </c>
      <c r="F195">
        <v>480598.65279999998</v>
      </c>
      <c r="G195">
        <v>469285.08840000001</v>
      </c>
      <c r="H195">
        <v>452528.2254</v>
      </c>
      <c r="I195">
        <v>461122.55170000001</v>
      </c>
      <c r="J195">
        <v>522322.79109999997</v>
      </c>
      <c r="K195">
        <v>571572.09360000002</v>
      </c>
      <c r="L195">
        <v>634657.44440000004</v>
      </c>
      <c r="M195">
        <v>717608.55390000006</v>
      </c>
      <c r="N195">
        <v>822821.07380000001</v>
      </c>
      <c r="O195">
        <v>787687.23750000005</v>
      </c>
      <c r="P195">
        <v>725011.60430000001</v>
      </c>
      <c r="Q195">
        <v>638043.82889999996</v>
      </c>
      <c r="R195">
        <v>555921.43110000005</v>
      </c>
      <c r="S195">
        <v>271341.1447</v>
      </c>
      <c r="T195">
        <v>247899.1127</v>
      </c>
      <c r="U195">
        <v>228465.34239999999</v>
      </c>
      <c r="V195">
        <v>210894.6906</v>
      </c>
      <c r="W195">
        <v>218683.11850000001</v>
      </c>
      <c r="X195">
        <v>224906.19769999999</v>
      </c>
      <c r="Y195">
        <v>222758.72459999999</v>
      </c>
      <c r="Z195">
        <v>220574.1041</v>
      </c>
      <c r="AA195">
        <v>218081.1047</v>
      </c>
      <c r="AB195">
        <v>215419.63949999999</v>
      </c>
      <c r="AC195">
        <v>212589.70860000001</v>
      </c>
      <c r="AD195">
        <v>209011.22099999999</v>
      </c>
      <c r="AE195">
        <v>205154.00899999999</v>
      </c>
      <c r="AF195">
        <v>202078.86040000001</v>
      </c>
      <c r="AG195">
        <v>198797.0533</v>
      </c>
      <c r="AH195">
        <v>195812.4559</v>
      </c>
      <c r="AI195">
        <v>193504.6298</v>
      </c>
      <c r="AJ195">
        <v>191428.54079999999</v>
      </c>
      <c r="AK195">
        <v>189570.6427</v>
      </c>
      <c r="AL195">
        <v>187863.353</v>
      </c>
      <c r="AM195">
        <v>186264.51209999999</v>
      </c>
      <c r="AN195">
        <v>184739.46230000001</v>
      </c>
      <c r="AO195">
        <v>183246.46410000001</v>
      </c>
      <c r="AP195">
        <v>181786.46489999999</v>
      </c>
      <c r="AQ195">
        <v>180392.68350000001</v>
      </c>
      <c r="AR195">
        <v>179010.26070000001</v>
      </c>
      <c r="AS195">
        <v>178158.34270000001</v>
      </c>
      <c r="AT195">
        <v>177328.66880000001</v>
      </c>
      <c r="AU195">
        <v>176504.81349999999</v>
      </c>
      <c r="AV195">
        <v>175698.9044</v>
      </c>
      <c r="AW195">
        <v>175045.68729999999</v>
      </c>
    </row>
    <row r="196" spans="2:49" x14ac:dyDescent="0.25">
      <c r="B196" s="274" t="s">
        <v>295</v>
      </c>
      <c r="C196">
        <v>748170.71461916401</v>
      </c>
      <c r="D196">
        <v>760182.83744504896</v>
      </c>
      <c r="E196">
        <v>772387.81880000001</v>
      </c>
      <c r="F196">
        <v>784193.97860000003</v>
      </c>
      <c r="G196">
        <v>759148.06720000005</v>
      </c>
      <c r="H196">
        <v>740392.11320000002</v>
      </c>
      <c r="I196">
        <v>775069.91480000003</v>
      </c>
      <c r="J196">
        <v>761562.68680000002</v>
      </c>
      <c r="K196">
        <v>750063.43729999999</v>
      </c>
      <c r="L196">
        <v>705670.1128</v>
      </c>
      <c r="M196">
        <v>718607.13820000004</v>
      </c>
      <c r="N196">
        <v>697011.78260000004</v>
      </c>
      <c r="O196">
        <v>679079.43799999997</v>
      </c>
      <c r="P196">
        <v>658364.33979999996</v>
      </c>
      <c r="Q196">
        <v>623860.92590000003</v>
      </c>
      <c r="R196">
        <v>576269.60400000005</v>
      </c>
      <c r="S196">
        <v>521272.55209999997</v>
      </c>
      <c r="T196">
        <v>510948.24699999997</v>
      </c>
      <c r="U196">
        <v>510059.36050000001</v>
      </c>
      <c r="V196">
        <v>514779.77549999999</v>
      </c>
      <c r="W196">
        <v>515381.9276</v>
      </c>
      <c r="X196">
        <v>513884.34340000001</v>
      </c>
      <c r="Y196">
        <v>513273.10550000001</v>
      </c>
      <c r="Z196">
        <v>512726.72499999998</v>
      </c>
      <c r="AA196">
        <v>511967.27389999997</v>
      </c>
      <c r="AB196">
        <v>511021.60279999999</v>
      </c>
      <c r="AC196">
        <v>510234.26669999998</v>
      </c>
      <c r="AD196">
        <v>510459.60430000001</v>
      </c>
      <c r="AE196">
        <v>510862.98389999999</v>
      </c>
      <c r="AF196">
        <v>511448.86070000002</v>
      </c>
      <c r="AG196">
        <v>512028.12760000001</v>
      </c>
      <c r="AH196">
        <v>512722.4853</v>
      </c>
      <c r="AI196">
        <v>516948.43079999997</v>
      </c>
      <c r="AJ196">
        <v>521487.88540000003</v>
      </c>
      <c r="AK196">
        <v>526160.15419999999</v>
      </c>
      <c r="AL196">
        <v>530772.45019999996</v>
      </c>
      <c r="AM196">
        <v>535349.92550000001</v>
      </c>
      <c r="AN196">
        <v>539322.12650000001</v>
      </c>
      <c r="AO196">
        <v>543343.32689999999</v>
      </c>
      <c r="AP196">
        <v>547345.05310000002</v>
      </c>
      <c r="AQ196">
        <v>551330.02040000004</v>
      </c>
      <c r="AR196">
        <v>555207.05729999999</v>
      </c>
      <c r="AS196">
        <v>559027.4338</v>
      </c>
      <c r="AT196">
        <v>562715.69779999997</v>
      </c>
      <c r="AU196">
        <v>566239.56420000002</v>
      </c>
      <c r="AV196">
        <v>569630.8504</v>
      </c>
      <c r="AW196">
        <v>573089.35109999997</v>
      </c>
    </row>
    <row r="197" spans="2:49" x14ac:dyDescent="0.25">
      <c r="B197" s="274" t="s">
        <v>296</v>
      </c>
      <c r="C197">
        <v>5051155.6907064496</v>
      </c>
      <c r="D197">
        <v>5132253.62916335</v>
      </c>
      <c r="E197">
        <v>5214653.6210000003</v>
      </c>
      <c r="F197">
        <v>5229458.5999999996</v>
      </c>
      <c r="G197">
        <v>4997763.5219999999</v>
      </c>
      <c r="H197">
        <v>4908855.0389999999</v>
      </c>
      <c r="I197">
        <v>4892185.6210000003</v>
      </c>
      <c r="J197">
        <v>4880488.4680000003</v>
      </c>
      <c r="K197">
        <v>4621123.4730000002</v>
      </c>
      <c r="L197">
        <v>4447024.7850000001</v>
      </c>
      <c r="M197">
        <v>4437601.9249999998</v>
      </c>
      <c r="N197">
        <v>4436186.5470000003</v>
      </c>
      <c r="O197">
        <v>4345740.4060000004</v>
      </c>
      <c r="P197">
        <v>4134780.6150000002</v>
      </c>
      <c r="Q197">
        <v>3786571.3489999999</v>
      </c>
      <c r="R197">
        <v>3435416.9939999999</v>
      </c>
      <c r="S197">
        <v>3260554.7620000001</v>
      </c>
      <c r="T197">
        <v>3189105.9610000001</v>
      </c>
      <c r="U197">
        <v>3138531.2250000001</v>
      </c>
      <c r="V197">
        <v>3104613.5980000002</v>
      </c>
      <c r="W197">
        <v>3048664.9449999998</v>
      </c>
      <c r="X197">
        <v>2995510.8960000002</v>
      </c>
      <c r="Y197">
        <v>2988266.4350000001</v>
      </c>
      <c r="Z197">
        <v>3006372.5929999999</v>
      </c>
      <c r="AA197">
        <v>3035985.7620000001</v>
      </c>
      <c r="AB197">
        <v>3069593.9350000001</v>
      </c>
      <c r="AC197">
        <v>3104445.6919999998</v>
      </c>
      <c r="AD197">
        <v>3140908.605</v>
      </c>
      <c r="AE197">
        <v>3173731.054</v>
      </c>
      <c r="AF197">
        <v>3203056.9139999999</v>
      </c>
      <c r="AG197">
        <v>3228252.7779999999</v>
      </c>
      <c r="AH197">
        <v>3250655.3730000001</v>
      </c>
      <c r="AI197">
        <v>3290696.5109999999</v>
      </c>
      <c r="AJ197">
        <v>3330321.2149999999</v>
      </c>
      <c r="AK197">
        <v>3369415.7209999999</v>
      </c>
      <c r="AL197">
        <v>3407700.2549999999</v>
      </c>
      <c r="AM197">
        <v>3445752.1120000002</v>
      </c>
      <c r="AN197">
        <v>3479203.8840000001</v>
      </c>
      <c r="AO197">
        <v>3513050.2230000002</v>
      </c>
      <c r="AP197">
        <v>3547153.7629999998</v>
      </c>
      <c r="AQ197">
        <v>3581537.2769999998</v>
      </c>
      <c r="AR197">
        <v>3616001.8220000002</v>
      </c>
      <c r="AS197">
        <v>3649763.8790000002</v>
      </c>
      <c r="AT197">
        <v>3683126.7829999998</v>
      </c>
      <c r="AU197">
        <v>3716255.9840000002</v>
      </c>
      <c r="AV197">
        <v>3749387.5780000002</v>
      </c>
      <c r="AW197">
        <v>3783307.3339999998</v>
      </c>
    </row>
    <row r="198" spans="2:49" x14ac:dyDescent="0.25">
      <c r="B198" s="274" t="s">
        <v>297</v>
      </c>
      <c r="C198">
        <v>738109.45702439197</v>
      </c>
      <c r="D198">
        <v>749960.04310518701</v>
      </c>
      <c r="E198">
        <v>762000.89419999998</v>
      </c>
      <c r="F198">
        <v>736383.91680000001</v>
      </c>
      <c r="G198">
        <v>688112.88280000002</v>
      </c>
      <c r="H198">
        <v>586722.00879999995</v>
      </c>
      <c r="I198">
        <v>619006.82759999996</v>
      </c>
      <c r="J198">
        <v>603896.01859999995</v>
      </c>
      <c r="K198">
        <v>570590.78740000003</v>
      </c>
      <c r="L198">
        <v>540637.01610000001</v>
      </c>
      <c r="M198">
        <v>527689.49140000006</v>
      </c>
      <c r="N198">
        <v>532503.44590000005</v>
      </c>
      <c r="O198">
        <v>532953.99029999995</v>
      </c>
      <c r="P198">
        <v>518020.21299999999</v>
      </c>
      <c r="Q198">
        <v>484109.17009999999</v>
      </c>
      <c r="R198">
        <v>448291.36869999999</v>
      </c>
      <c r="S198">
        <v>411492.21659999999</v>
      </c>
      <c r="T198">
        <v>387149.87929999997</v>
      </c>
      <c r="U198">
        <v>370004.17080000002</v>
      </c>
      <c r="V198">
        <v>358879.8063</v>
      </c>
      <c r="W198">
        <v>348035.31229999999</v>
      </c>
      <c r="X198">
        <v>338731.33740000002</v>
      </c>
      <c r="Y198">
        <v>336877.26150000002</v>
      </c>
      <c r="Z198">
        <v>337825.86459999997</v>
      </c>
      <c r="AA198">
        <v>339886.54129999998</v>
      </c>
      <c r="AB198">
        <v>342237.69819999998</v>
      </c>
      <c r="AC198">
        <v>344716.03600000002</v>
      </c>
      <c r="AD198">
        <v>347442.19449999998</v>
      </c>
      <c r="AE198">
        <v>349995.65960000001</v>
      </c>
      <c r="AF198">
        <v>352479.89649999997</v>
      </c>
      <c r="AG198">
        <v>354853.15259999997</v>
      </c>
      <c r="AH198">
        <v>357257.39370000002</v>
      </c>
      <c r="AI198">
        <v>361908.52919999999</v>
      </c>
      <c r="AJ198">
        <v>366765.32860000001</v>
      </c>
      <c r="AK198">
        <v>371742.74800000002</v>
      </c>
      <c r="AL198">
        <v>376729.0673</v>
      </c>
      <c r="AM198">
        <v>381713.53370000003</v>
      </c>
      <c r="AN198">
        <v>386261.52269999997</v>
      </c>
      <c r="AO198">
        <v>390795.34879999998</v>
      </c>
      <c r="AP198">
        <v>395241.65279999998</v>
      </c>
      <c r="AQ198">
        <v>399607.84659999999</v>
      </c>
      <c r="AR198">
        <v>403843.76799999998</v>
      </c>
      <c r="AS198">
        <v>407888.97220000002</v>
      </c>
      <c r="AT198">
        <v>411753.1778</v>
      </c>
      <c r="AU198">
        <v>415452.90549999999</v>
      </c>
      <c r="AV198">
        <v>419017.72619999998</v>
      </c>
      <c r="AW198">
        <v>422583.82390000002</v>
      </c>
    </row>
    <row r="199" spans="2:49" x14ac:dyDescent="0.25">
      <c r="B199" s="274" t="s">
        <v>298</v>
      </c>
      <c r="C199">
        <v>1453742.3069470399</v>
      </c>
      <c r="D199">
        <v>1477082.6099113501</v>
      </c>
      <c r="E199">
        <v>1500797.649</v>
      </c>
      <c r="F199">
        <v>1502496.811</v>
      </c>
      <c r="G199">
        <v>1385449.6270000001</v>
      </c>
      <c r="H199">
        <v>1185286.5730000001</v>
      </c>
      <c r="I199">
        <v>1216802.132</v>
      </c>
      <c r="J199">
        <v>1338776.726</v>
      </c>
      <c r="K199">
        <v>1216320.1780000001</v>
      </c>
      <c r="L199">
        <v>1150125.19</v>
      </c>
      <c r="M199">
        <v>1155150.75</v>
      </c>
      <c r="N199">
        <v>1143136.1170000001</v>
      </c>
      <c r="O199">
        <v>1168306.9480000001</v>
      </c>
      <c r="P199">
        <v>1171334.8049999999</v>
      </c>
      <c r="Q199">
        <v>1140304.361</v>
      </c>
      <c r="R199">
        <v>1089784.9839999999</v>
      </c>
      <c r="S199">
        <v>1055143.82</v>
      </c>
      <c r="T199">
        <v>1035867.268</v>
      </c>
      <c r="U199">
        <v>1018382.295</v>
      </c>
      <c r="V199">
        <v>1004806.327</v>
      </c>
      <c r="W199">
        <v>979943.11129999999</v>
      </c>
      <c r="X199">
        <v>952623.70830000006</v>
      </c>
      <c r="Y199">
        <v>938983.91110000003</v>
      </c>
      <c r="Z199">
        <v>933055.52069999999</v>
      </c>
      <c r="AA199">
        <v>930583.2524</v>
      </c>
      <c r="AB199">
        <v>929579.9399</v>
      </c>
      <c r="AC199">
        <v>929593.43649999995</v>
      </c>
      <c r="AD199">
        <v>930973.20519999997</v>
      </c>
      <c r="AE199">
        <v>932055.71470000001</v>
      </c>
      <c r="AF199">
        <v>933008.74430000002</v>
      </c>
      <c r="AG199">
        <v>933661.88659999997</v>
      </c>
      <c r="AH199">
        <v>934479.66339999996</v>
      </c>
      <c r="AI199">
        <v>940881.35589999997</v>
      </c>
      <c r="AJ199">
        <v>947693.93799999997</v>
      </c>
      <c r="AK199">
        <v>955019.08400000003</v>
      </c>
      <c r="AL199">
        <v>962488.88789999997</v>
      </c>
      <c r="AM199">
        <v>970132.88639999996</v>
      </c>
      <c r="AN199">
        <v>975171.44880000001</v>
      </c>
      <c r="AO199">
        <v>979138.69909999997</v>
      </c>
      <c r="AP199">
        <v>982230.09809999994</v>
      </c>
      <c r="AQ199">
        <v>984696.80900000001</v>
      </c>
      <c r="AR199">
        <v>986274.28379999998</v>
      </c>
      <c r="AS199">
        <v>988204.16</v>
      </c>
      <c r="AT199">
        <v>990298.76639999996</v>
      </c>
      <c r="AU199">
        <v>992296.05729999999</v>
      </c>
      <c r="AV199">
        <v>994149.571</v>
      </c>
      <c r="AW199">
        <v>996454.66989999998</v>
      </c>
    </row>
    <row r="200" spans="2:49" x14ac:dyDescent="0.25">
      <c r="B200" s="274" t="s">
        <v>299</v>
      </c>
      <c r="C200">
        <v>1819036.8432423901</v>
      </c>
      <c r="D200">
        <v>1848242.0681447799</v>
      </c>
      <c r="E200">
        <v>1877916.192</v>
      </c>
      <c r="F200">
        <v>1884122.317</v>
      </c>
      <c r="G200">
        <v>1747572.737</v>
      </c>
      <c r="H200">
        <v>1475042.7620000001</v>
      </c>
      <c r="I200">
        <v>1519336.6310000001</v>
      </c>
      <c r="J200">
        <v>1698156.368</v>
      </c>
      <c r="K200">
        <v>1538809.8559999999</v>
      </c>
      <c r="L200">
        <v>1448692.0660000001</v>
      </c>
      <c r="M200">
        <v>1447735.78</v>
      </c>
      <c r="N200">
        <v>1408075.183</v>
      </c>
      <c r="O200">
        <v>1450096.9480000001</v>
      </c>
      <c r="P200">
        <v>1486646.96</v>
      </c>
      <c r="Q200">
        <v>1483888.781</v>
      </c>
      <c r="R200">
        <v>1439034.199</v>
      </c>
      <c r="S200">
        <v>1415091.8419999999</v>
      </c>
      <c r="T200">
        <v>1369803.7250000001</v>
      </c>
      <c r="U200">
        <v>1333616.8600000001</v>
      </c>
      <c r="V200">
        <v>1333490.601</v>
      </c>
      <c r="W200">
        <v>1298379.8700000001</v>
      </c>
      <c r="X200">
        <v>1261427.74</v>
      </c>
      <c r="Y200">
        <v>1231035.192</v>
      </c>
      <c r="Z200">
        <v>1215399.274</v>
      </c>
      <c r="AA200">
        <v>1202501.047</v>
      </c>
      <c r="AB200">
        <v>1189574.0519999999</v>
      </c>
      <c r="AC200">
        <v>1177517.081</v>
      </c>
      <c r="AD200">
        <v>1169341.7520000001</v>
      </c>
      <c r="AE200">
        <v>1160230.02</v>
      </c>
      <c r="AF200">
        <v>1151093.787</v>
      </c>
      <c r="AG200">
        <v>1141978.7439999999</v>
      </c>
      <c r="AH200">
        <v>1135301.4820000001</v>
      </c>
      <c r="AI200">
        <v>1133773.0649999999</v>
      </c>
      <c r="AJ200">
        <v>1132233.4269999999</v>
      </c>
      <c r="AK200">
        <v>1133523.6710000001</v>
      </c>
      <c r="AL200">
        <v>1134880.014</v>
      </c>
      <c r="AM200">
        <v>1135933.307</v>
      </c>
      <c r="AN200">
        <v>1134594.652</v>
      </c>
      <c r="AO200">
        <v>1130785.916</v>
      </c>
      <c r="AP200">
        <v>1125857.9339999999</v>
      </c>
      <c r="AQ200">
        <v>1121924.227</v>
      </c>
      <c r="AR200">
        <v>1115683.2620000001</v>
      </c>
      <c r="AS200">
        <v>1110665.58</v>
      </c>
      <c r="AT200">
        <v>1106770.1000000001</v>
      </c>
      <c r="AU200">
        <v>1102321.8729999999</v>
      </c>
      <c r="AV200">
        <v>1097798.1410000001</v>
      </c>
      <c r="AW200">
        <v>1100190.96</v>
      </c>
    </row>
    <row r="201" spans="2:49" x14ac:dyDescent="0.25">
      <c r="B201" s="274" t="s">
        <v>300</v>
      </c>
      <c r="C201">
        <v>2313078.33193391</v>
      </c>
      <c r="D201">
        <v>2350215.5527395001</v>
      </c>
      <c r="E201">
        <v>2387949.0240000002</v>
      </c>
      <c r="F201">
        <v>2377671.0419999999</v>
      </c>
      <c r="G201">
        <v>2236318.0890000002</v>
      </c>
      <c r="H201">
        <v>1981321.446</v>
      </c>
      <c r="I201">
        <v>2076143.348</v>
      </c>
      <c r="J201">
        <v>1976846.61</v>
      </c>
      <c r="K201">
        <v>1820376.4850000001</v>
      </c>
      <c r="L201">
        <v>1772844.1040000001</v>
      </c>
      <c r="M201">
        <v>1734698.5379999999</v>
      </c>
      <c r="N201">
        <v>1763891.0290000001</v>
      </c>
      <c r="O201">
        <v>1769775.7949999999</v>
      </c>
      <c r="P201">
        <v>1742395.318</v>
      </c>
      <c r="Q201">
        <v>1662241.2709999999</v>
      </c>
      <c r="R201">
        <v>1558728.2560000001</v>
      </c>
      <c r="S201">
        <v>1520475.676</v>
      </c>
      <c r="T201">
        <v>1500952.2830000001</v>
      </c>
      <c r="U201">
        <v>1483060.027</v>
      </c>
      <c r="V201">
        <v>1467538.3829999999</v>
      </c>
      <c r="W201">
        <v>1430983.9639999999</v>
      </c>
      <c r="X201">
        <v>1388035.8470000001</v>
      </c>
      <c r="Y201">
        <v>1364248.4010000001</v>
      </c>
      <c r="Z201">
        <v>1349805.307</v>
      </c>
      <c r="AA201">
        <v>1339394.648</v>
      </c>
      <c r="AB201">
        <v>1330621.1540000001</v>
      </c>
      <c r="AC201">
        <v>1323113.2150000001</v>
      </c>
      <c r="AD201">
        <v>1318236.254</v>
      </c>
      <c r="AE201">
        <v>1313305.1040000001</v>
      </c>
      <c r="AF201">
        <v>1308479.716</v>
      </c>
      <c r="AG201">
        <v>1303509.415</v>
      </c>
      <c r="AH201">
        <v>1298970.9380000001</v>
      </c>
      <c r="AI201">
        <v>1302647.4509999999</v>
      </c>
      <c r="AJ201">
        <v>1307190.6510000001</v>
      </c>
      <c r="AK201">
        <v>1312594.358</v>
      </c>
      <c r="AL201">
        <v>1318399.2420000001</v>
      </c>
      <c r="AM201">
        <v>1324616.706</v>
      </c>
      <c r="AN201">
        <v>1328465.4739999999</v>
      </c>
      <c r="AO201">
        <v>1331964.442</v>
      </c>
      <c r="AP201">
        <v>1335125.257</v>
      </c>
      <c r="AQ201">
        <v>1338091.023</v>
      </c>
      <c r="AR201">
        <v>1340521.3189999999</v>
      </c>
      <c r="AS201">
        <v>1343098.7450000001</v>
      </c>
      <c r="AT201">
        <v>1345646.6629999999</v>
      </c>
      <c r="AU201">
        <v>1347967.8959999999</v>
      </c>
      <c r="AV201">
        <v>1350040.155</v>
      </c>
      <c r="AW201">
        <v>1352470.3740000001</v>
      </c>
    </row>
    <row r="202" spans="2:49" x14ac:dyDescent="0.25">
      <c r="B202" s="274" t="s">
        <v>301</v>
      </c>
      <c r="C202">
        <v>4643279.3828946501</v>
      </c>
      <c r="D202">
        <v>4717828.7352982899</v>
      </c>
      <c r="E202">
        <v>4793575.0020000003</v>
      </c>
      <c r="F202">
        <v>4801654.324</v>
      </c>
      <c r="G202">
        <v>4785833.6030000001</v>
      </c>
      <c r="H202">
        <v>4446068.8</v>
      </c>
      <c r="I202">
        <v>4604104.4110000003</v>
      </c>
      <c r="J202">
        <v>4616314.4280000003</v>
      </c>
      <c r="K202">
        <v>4425908.5489999996</v>
      </c>
      <c r="L202">
        <v>4355288.5829999996</v>
      </c>
      <c r="M202">
        <v>4314007.6859999998</v>
      </c>
      <c r="N202">
        <v>4372727.1880000001</v>
      </c>
      <c r="O202">
        <v>4491347.4630000005</v>
      </c>
      <c r="P202">
        <v>4518059.5590000004</v>
      </c>
      <c r="Q202">
        <v>4428540.33</v>
      </c>
      <c r="R202">
        <v>4283970.0259999996</v>
      </c>
      <c r="S202">
        <v>4118034.3420000002</v>
      </c>
      <c r="T202">
        <v>4055404.5019999999</v>
      </c>
      <c r="U202">
        <v>4005348.57</v>
      </c>
      <c r="V202">
        <v>3967061.1370000001</v>
      </c>
      <c r="W202">
        <v>3891324.8480000002</v>
      </c>
      <c r="X202">
        <v>3804463.2779999999</v>
      </c>
      <c r="Y202">
        <v>3760968.9010000001</v>
      </c>
      <c r="Z202">
        <v>3740915.6490000002</v>
      </c>
      <c r="AA202">
        <v>3732843.04</v>
      </c>
      <c r="AB202">
        <v>3730404.6979999999</v>
      </c>
      <c r="AC202">
        <v>3732305.1209999998</v>
      </c>
      <c r="AD202">
        <v>3740263.827</v>
      </c>
      <c r="AE202">
        <v>3748389.55</v>
      </c>
      <c r="AF202">
        <v>3757220.145</v>
      </c>
      <c r="AG202">
        <v>3766034.219</v>
      </c>
      <c r="AH202">
        <v>3776145.85</v>
      </c>
      <c r="AI202">
        <v>3809195.727</v>
      </c>
      <c r="AJ202">
        <v>3844358.1949999998</v>
      </c>
      <c r="AK202">
        <v>3881462.6060000001</v>
      </c>
      <c r="AL202">
        <v>3919564.3739999998</v>
      </c>
      <c r="AM202">
        <v>3958780.676</v>
      </c>
      <c r="AN202">
        <v>3991881.5249999999</v>
      </c>
      <c r="AO202">
        <v>4024401.2059999998</v>
      </c>
      <c r="AP202">
        <v>4056204.2590000001</v>
      </c>
      <c r="AQ202">
        <v>4087459.2829999998</v>
      </c>
      <c r="AR202">
        <v>4117444.65</v>
      </c>
      <c r="AS202">
        <v>4146836.2250000001</v>
      </c>
      <c r="AT202">
        <v>4175599.1809999999</v>
      </c>
      <c r="AU202">
        <v>4203368.1880000001</v>
      </c>
      <c r="AV202">
        <v>4230076.2549999999</v>
      </c>
      <c r="AW202">
        <v>4256823.88</v>
      </c>
    </row>
    <row r="203" spans="2:49" x14ac:dyDescent="0.25">
      <c r="B203" s="274" t="s">
        <v>302</v>
      </c>
      <c r="C203">
        <v>3833938.33697946</v>
      </c>
      <c r="D203">
        <v>3895493.45710216</v>
      </c>
      <c r="E203">
        <v>3958037.3590000002</v>
      </c>
      <c r="F203">
        <v>3972388.2220000001</v>
      </c>
      <c r="G203">
        <v>3998215.5129999998</v>
      </c>
      <c r="H203">
        <v>3701446.406</v>
      </c>
      <c r="I203">
        <v>3854126.0430000001</v>
      </c>
      <c r="J203">
        <v>3933346.0240000002</v>
      </c>
      <c r="K203">
        <v>3878478.6940000001</v>
      </c>
      <c r="L203">
        <v>3863022.91</v>
      </c>
      <c r="M203">
        <v>3848292.3059999999</v>
      </c>
      <c r="N203">
        <v>3856534.5210000002</v>
      </c>
      <c r="O203">
        <v>3903157.227</v>
      </c>
      <c r="P203">
        <v>3920494.9819999998</v>
      </c>
      <c r="Q203">
        <v>3877052.0950000002</v>
      </c>
      <c r="R203">
        <v>3768275.7409999999</v>
      </c>
      <c r="S203">
        <v>3673203.6680000001</v>
      </c>
      <c r="T203">
        <v>3642067.588</v>
      </c>
      <c r="U203">
        <v>3603185.287</v>
      </c>
      <c r="V203">
        <v>3571691.5959999999</v>
      </c>
      <c r="W203">
        <v>3512335.6529999999</v>
      </c>
      <c r="X203">
        <v>3446767.446</v>
      </c>
      <c r="Y203">
        <v>3423371.142</v>
      </c>
      <c r="Z203">
        <v>3419360.0989999999</v>
      </c>
      <c r="AA203">
        <v>3424858.7990000001</v>
      </c>
      <c r="AB203">
        <v>3434167.162</v>
      </c>
      <c r="AC203">
        <v>3446126.6320000002</v>
      </c>
      <c r="AD203">
        <v>3463995.6639999999</v>
      </c>
      <c r="AE203">
        <v>3483002.3119999999</v>
      </c>
      <c r="AF203">
        <v>3503219.2340000002</v>
      </c>
      <c r="AG203">
        <v>3523725.2</v>
      </c>
      <c r="AH203">
        <v>3545255.3679999998</v>
      </c>
      <c r="AI203">
        <v>3587901.85</v>
      </c>
      <c r="AJ203">
        <v>3631913.9730000002</v>
      </c>
      <c r="AK203">
        <v>3676964.9160000002</v>
      </c>
      <c r="AL203">
        <v>3722487.08</v>
      </c>
      <c r="AM203">
        <v>3768765.3969999999</v>
      </c>
      <c r="AN203">
        <v>3810492.9219999998</v>
      </c>
      <c r="AO203">
        <v>3852461.1850000001</v>
      </c>
      <c r="AP203">
        <v>3894503.2069999999</v>
      </c>
      <c r="AQ203">
        <v>3936508.1150000002</v>
      </c>
      <c r="AR203">
        <v>3978270.7200000002</v>
      </c>
      <c r="AS203">
        <v>4018554.9980000001</v>
      </c>
      <c r="AT203">
        <v>4057822.0649999999</v>
      </c>
      <c r="AU203">
        <v>4096173.395</v>
      </c>
      <c r="AV203">
        <v>4133693.7250000001</v>
      </c>
      <c r="AW203">
        <v>4170509.9929999998</v>
      </c>
    </row>
    <row r="204" spans="2:49" x14ac:dyDescent="0.25">
      <c r="B204" s="274" t="s">
        <v>303</v>
      </c>
      <c r="C204">
        <v>271678.64339116903</v>
      </c>
      <c r="D204">
        <v>276040.53188776103</v>
      </c>
      <c r="E204">
        <v>280472.45189999999</v>
      </c>
      <c r="F204">
        <v>286018.74579999998</v>
      </c>
      <c r="G204">
        <v>271287.24160000001</v>
      </c>
      <c r="H204">
        <v>232209.0828</v>
      </c>
      <c r="I204">
        <v>243625.46599999999</v>
      </c>
      <c r="J204">
        <v>245726.69699999999</v>
      </c>
      <c r="K204">
        <v>225549.04930000001</v>
      </c>
      <c r="L204">
        <v>208579.65659999999</v>
      </c>
      <c r="M204">
        <v>202073.88990000001</v>
      </c>
      <c r="N204">
        <v>210365.37229999999</v>
      </c>
      <c r="O204">
        <v>209519.6024</v>
      </c>
      <c r="P204">
        <v>201066.86180000001</v>
      </c>
      <c r="Q204">
        <v>185289.09239999999</v>
      </c>
      <c r="R204">
        <v>168600.67980000001</v>
      </c>
      <c r="S204">
        <v>158999.00589999999</v>
      </c>
      <c r="T204">
        <v>152682.06159999999</v>
      </c>
      <c r="U204">
        <v>147966.22150000001</v>
      </c>
      <c r="V204">
        <v>144884.17540000001</v>
      </c>
      <c r="W204">
        <v>140560.32670000001</v>
      </c>
      <c r="X204">
        <v>136251.83420000001</v>
      </c>
      <c r="Y204">
        <v>134426.82920000001</v>
      </c>
      <c r="Z204">
        <v>134039.57389999999</v>
      </c>
      <c r="AA204">
        <v>134266.82</v>
      </c>
      <c r="AB204">
        <v>134725.2328</v>
      </c>
      <c r="AC204">
        <v>135310.6397</v>
      </c>
      <c r="AD204">
        <v>136005.7426</v>
      </c>
      <c r="AE204">
        <v>136552.75459999999</v>
      </c>
      <c r="AF204">
        <v>137009.63589999999</v>
      </c>
      <c r="AG204">
        <v>137375.4405</v>
      </c>
      <c r="AH204">
        <v>137757.74530000001</v>
      </c>
      <c r="AI204">
        <v>138922.83129999999</v>
      </c>
      <c r="AJ204">
        <v>140126.6869</v>
      </c>
      <c r="AK204">
        <v>141420.66579999999</v>
      </c>
      <c r="AL204">
        <v>142726.8247</v>
      </c>
      <c r="AM204">
        <v>144043.5722</v>
      </c>
      <c r="AN204">
        <v>145170.38709999999</v>
      </c>
      <c r="AO204">
        <v>146275.66459999999</v>
      </c>
      <c r="AP204">
        <v>147368.97630000001</v>
      </c>
      <c r="AQ204">
        <v>148493.6728</v>
      </c>
      <c r="AR204">
        <v>149564.61929999999</v>
      </c>
      <c r="AS204">
        <v>150611.32670000001</v>
      </c>
      <c r="AT204">
        <v>151644.40109999999</v>
      </c>
      <c r="AU204">
        <v>152635.3775</v>
      </c>
      <c r="AV204">
        <v>153603.3432</v>
      </c>
      <c r="AW204">
        <v>154738.88140000001</v>
      </c>
    </row>
    <row r="205" spans="2:49" x14ac:dyDescent="0.25">
      <c r="B205" s="274" t="s">
        <v>304</v>
      </c>
      <c r="C205">
        <v>2033071.8879050901</v>
      </c>
      <c r="D205">
        <v>2065713.51468114</v>
      </c>
      <c r="E205">
        <v>2098879.213</v>
      </c>
      <c r="F205">
        <v>2086451.8459999999</v>
      </c>
      <c r="G205">
        <v>1899646.527</v>
      </c>
      <c r="H205">
        <v>1547018.44</v>
      </c>
      <c r="I205">
        <v>1689789.956</v>
      </c>
      <c r="J205">
        <v>1694898.5330000001</v>
      </c>
      <c r="K205">
        <v>1562779.8289999999</v>
      </c>
      <c r="L205">
        <v>1533791.2690000001</v>
      </c>
      <c r="M205">
        <v>1540523.2350000001</v>
      </c>
      <c r="N205">
        <v>1517610.1429999999</v>
      </c>
      <c r="O205">
        <v>1521869.524</v>
      </c>
      <c r="P205">
        <v>1483127.2879999999</v>
      </c>
      <c r="Q205">
        <v>1400296.8060000001</v>
      </c>
      <c r="R205">
        <v>1315379.071</v>
      </c>
      <c r="S205">
        <v>1270183.149</v>
      </c>
      <c r="T205">
        <v>1245553.318</v>
      </c>
      <c r="U205">
        <v>1225566.2409999999</v>
      </c>
      <c r="V205">
        <v>1210097.3030000001</v>
      </c>
      <c r="W205">
        <v>1181612.466</v>
      </c>
      <c r="X205">
        <v>1149765.3859999999</v>
      </c>
      <c r="Y205">
        <v>1135020.517</v>
      </c>
      <c r="Z205">
        <v>1129285.727</v>
      </c>
      <c r="AA205">
        <v>1127544.852</v>
      </c>
      <c r="AB205">
        <v>1127476.023</v>
      </c>
      <c r="AC205">
        <v>1128551.5859999999</v>
      </c>
      <c r="AD205">
        <v>1130717.2660000001</v>
      </c>
      <c r="AE205">
        <v>1132118.4990000001</v>
      </c>
      <c r="AF205">
        <v>1133174.4990000001</v>
      </c>
      <c r="AG205">
        <v>1133811.8149999999</v>
      </c>
      <c r="AH205">
        <v>1134692.027</v>
      </c>
      <c r="AI205">
        <v>1142208.5260000001</v>
      </c>
      <c r="AJ205">
        <v>1150194.9680000001</v>
      </c>
      <c r="AK205">
        <v>1158901.01</v>
      </c>
      <c r="AL205">
        <v>1167861.8389999999</v>
      </c>
      <c r="AM205">
        <v>1177088.682</v>
      </c>
      <c r="AN205">
        <v>1184262.8870000001</v>
      </c>
      <c r="AO205">
        <v>1191029.709</v>
      </c>
      <c r="AP205">
        <v>1197471.4210000001</v>
      </c>
      <c r="AQ205">
        <v>1203816.098</v>
      </c>
      <c r="AR205">
        <v>1209624.358</v>
      </c>
      <c r="AS205">
        <v>1215428.8859999999</v>
      </c>
      <c r="AT205">
        <v>1221164.925</v>
      </c>
      <c r="AU205">
        <v>1226600.2069999999</v>
      </c>
      <c r="AV205">
        <v>1231756.73</v>
      </c>
      <c r="AW205">
        <v>1237511.132</v>
      </c>
    </row>
    <row r="206" spans="2:49" x14ac:dyDescent="0.25">
      <c r="B206" s="274" t="s">
        <v>305</v>
      </c>
      <c r="C206">
        <v>611949.61832884501</v>
      </c>
      <c r="D206">
        <v>621774.66739182698</v>
      </c>
      <c r="E206">
        <v>631757.4608</v>
      </c>
      <c r="F206">
        <v>623751.12120000005</v>
      </c>
      <c r="G206">
        <v>573270.05390000006</v>
      </c>
      <c r="H206">
        <v>484751.87199999997</v>
      </c>
      <c r="I206">
        <v>523315.62239999999</v>
      </c>
      <c r="J206">
        <v>514961.9999</v>
      </c>
      <c r="K206">
        <v>474700.39279999997</v>
      </c>
      <c r="L206">
        <v>453352.29869999998</v>
      </c>
      <c r="M206">
        <v>452628.75060000003</v>
      </c>
      <c r="N206">
        <v>433928.14610000001</v>
      </c>
      <c r="O206">
        <v>419569.3088</v>
      </c>
      <c r="P206">
        <v>387616.87650000001</v>
      </c>
      <c r="Q206">
        <v>341918.33960000001</v>
      </c>
      <c r="R206">
        <v>304522.99660000001</v>
      </c>
      <c r="S206">
        <v>279842.26040000003</v>
      </c>
      <c r="T206">
        <v>266109.49619999999</v>
      </c>
      <c r="U206">
        <v>257076.19289999999</v>
      </c>
      <c r="V206">
        <v>251296.74290000001</v>
      </c>
      <c r="W206">
        <v>244949.28279999999</v>
      </c>
      <c r="X206">
        <v>239196.95079999999</v>
      </c>
      <c r="Y206">
        <v>238079.56940000001</v>
      </c>
      <c r="Z206">
        <v>239321.783</v>
      </c>
      <c r="AA206">
        <v>241632.0521</v>
      </c>
      <c r="AB206">
        <v>244308.74410000001</v>
      </c>
      <c r="AC206">
        <v>247093.6531</v>
      </c>
      <c r="AD206">
        <v>249863.109</v>
      </c>
      <c r="AE206">
        <v>252252.3126</v>
      </c>
      <c r="AF206">
        <v>254383.6574</v>
      </c>
      <c r="AG206">
        <v>256280.02780000001</v>
      </c>
      <c r="AH206">
        <v>258107.69649999999</v>
      </c>
      <c r="AI206">
        <v>261408.8737</v>
      </c>
      <c r="AJ206">
        <v>264779.0759</v>
      </c>
      <c r="AK206">
        <v>268243.82620000001</v>
      </c>
      <c r="AL206">
        <v>271724.05800000002</v>
      </c>
      <c r="AM206">
        <v>275227.32429999998</v>
      </c>
      <c r="AN206">
        <v>278385.87809999997</v>
      </c>
      <c r="AO206">
        <v>281561.71149999998</v>
      </c>
      <c r="AP206">
        <v>284746.2219</v>
      </c>
      <c r="AQ206">
        <v>287967.9829</v>
      </c>
      <c r="AR206">
        <v>291169.43349999998</v>
      </c>
      <c r="AS206">
        <v>294296.50799999997</v>
      </c>
      <c r="AT206">
        <v>297386.38740000001</v>
      </c>
      <c r="AU206">
        <v>300432.37390000001</v>
      </c>
      <c r="AV206">
        <v>303463.7181</v>
      </c>
      <c r="AW206">
        <v>306640.83199999999</v>
      </c>
    </row>
    <row r="207" spans="2:49" x14ac:dyDescent="0.25">
      <c r="B207" s="274" t="s">
        <v>306</v>
      </c>
      <c r="C207">
        <v>8749188.7351059392</v>
      </c>
      <c r="D207">
        <v>8889659.7902533505</v>
      </c>
      <c r="E207">
        <v>9032386.1539999899</v>
      </c>
      <c r="F207">
        <v>9120038.0800000001</v>
      </c>
      <c r="G207">
        <v>8861639.1649999898</v>
      </c>
      <c r="H207">
        <v>7933284.2869999995</v>
      </c>
      <c r="I207">
        <v>8077320.2410000004</v>
      </c>
      <c r="J207">
        <v>8111663.4929999998</v>
      </c>
      <c r="K207">
        <v>7758633.8870000001</v>
      </c>
      <c r="L207">
        <v>7411415.9460000005</v>
      </c>
      <c r="M207">
        <v>7248556.2819999997</v>
      </c>
      <c r="N207">
        <v>7125034.1749999998</v>
      </c>
      <c r="O207">
        <v>7209667.7189999996</v>
      </c>
      <c r="P207">
        <v>7182729.0889999997</v>
      </c>
      <c r="Q207">
        <v>6869329.5599999996</v>
      </c>
      <c r="R207">
        <v>6529798.517</v>
      </c>
      <c r="S207">
        <v>6291149.7649999997</v>
      </c>
      <c r="T207">
        <v>6104137.602</v>
      </c>
      <c r="U207">
        <v>5994838.8559999997</v>
      </c>
      <c r="V207">
        <v>5935164.9709999999</v>
      </c>
      <c r="W207">
        <v>5830846.6509999996</v>
      </c>
      <c r="X207">
        <v>5712883.3760000002</v>
      </c>
      <c r="Y207">
        <v>5665921.3830000004</v>
      </c>
      <c r="Z207">
        <v>5649912.6679999996</v>
      </c>
      <c r="AA207">
        <v>5643533.8150000004</v>
      </c>
      <c r="AB207">
        <v>5638574.1859999998</v>
      </c>
      <c r="AC207">
        <v>5635031.767</v>
      </c>
      <c r="AD207">
        <v>5637205.0789999999</v>
      </c>
      <c r="AE207">
        <v>5636841.1210000003</v>
      </c>
      <c r="AF207">
        <v>5636345.4910000004</v>
      </c>
      <c r="AG207">
        <v>5635019.9409999996</v>
      </c>
      <c r="AH207">
        <v>5635647.1960000005</v>
      </c>
      <c r="AI207">
        <v>5671532.9210000001</v>
      </c>
      <c r="AJ207">
        <v>5711056.7149999999</v>
      </c>
      <c r="AK207">
        <v>5754452.9809999997</v>
      </c>
      <c r="AL207">
        <v>5799109.9539999999</v>
      </c>
      <c r="AM207">
        <v>5844842.4469999997</v>
      </c>
      <c r="AN207">
        <v>5883922.1639999999</v>
      </c>
      <c r="AO207">
        <v>5925356.3569999998</v>
      </c>
      <c r="AP207">
        <v>5967756.6560000004</v>
      </c>
      <c r="AQ207">
        <v>6011621.5029999996</v>
      </c>
      <c r="AR207">
        <v>6054486.852</v>
      </c>
      <c r="AS207">
        <v>6096927.9579999996</v>
      </c>
      <c r="AT207">
        <v>6137008.3200000003</v>
      </c>
      <c r="AU207">
        <v>6174815.392</v>
      </c>
      <c r="AV207">
        <v>6210843.8090000004</v>
      </c>
      <c r="AW207">
        <v>6249649.3480000002</v>
      </c>
    </row>
    <row r="208" spans="2:49" x14ac:dyDescent="0.25">
      <c r="B208" s="274" t="s">
        <v>307</v>
      </c>
      <c r="C208">
        <v>583434.83019375498</v>
      </c>
      <c r="D208">
        <v>592802.06510985899</v>
      </c>
      <c r="E208">
        <v>602319.69400000002</v>
      </c>
      <c r="F208">
        <v>620585.67649999994</v>
      </c>
      <c r="G208">
        <v>602137.05379999999</v>
      </c>
      <c r="H208">
        <v>534994.20290000003</v>
      </c>
      <c r="I208">
        <v>531261.34140000003</v>
      </c>
      <c r="J208">
        <v>545034.82810000004</v>
      </c>
      <c r="K208">
        <v>531241.83010000002</v>
      </c>
      <c r="L208">
        <v>522809.73330000002</v>
      </c>
      <c r="M208">
        <v>487958.73700000002</v>
      </c>
      <c r="N208">
        <v>445887.41100000002</v>
      </c>
      <c r="O208">
        <v>422425.54200000002</v>
      </c>
      <c r="P208">
        <v>404610.18520000001</v>
      </c>
      <c r="Q208">
        <v>382596</v>
      </c>
      <c r="R208">
        <v>360718.11930000002</v>
      </c>
      <c r="S208">
        <v>340986.5514</v>
      </c>
      <c r="T208">
        <v>332222.62229999999</v>
      </c>
      <c r="U208">
        <v>332242.92509999999</v>
      </c>
      <c r="V208">
        <v>350752.4387</v>
      </c>
      <c r="W208">
        <v>358340.29180000001</v>
      </c>
      <c r="X208">
        <v>365984.26010000001</v>
      </c>
      <c r="Y208">
        <v>364536.68790000002</v>
      </c>
      <c r="Z208">
        <v>363937.42</v>
      </c>
      <c r="AA208">
        <v>361690.01939999999</v>
      </c>
      <c r="AB208">
        <v>358108.62530000001</v>
      </c>
      <c r="AC208">
        <v>354325.84840000002</v>
      </c>
      <c r="AD208">
        <v>352172.05959999998</v>
      </c>
      <c r="AE208">
        <v>349629.8149</v>
      </c>
      <c r="AF208">
        <v>347074.36780000001</v>
      </c>
      <c r="AG208">
        <v>344536.2905</v>
      </c>
      <c r="AH208">
        <v>343143.88679999998</v>
      </c>
      <c r="AI208">
        <v>342918.47369999997</v>
      </c>
      <c r="AJ208">
        <v>342491.44500000001</v>
      </c>
      <c r="AK208">
        <v>343355.70049999998</v>
      </c>
      <c r="AL208">
        <v>344137.31400000001</v>
      </c>
      <c r="AM208">
        <v>344632.72509999998</v>
      </c>
      <c r="AN208">
        <v>345525.94689999998</v>
      </c>
      <c r="AO208">
        <v>346030.7133</v>
      </c>
      <c r="AP208">
        <v>346656.76510000002</v>
      </c>
      <c r="AQ208">
        <v>348420.2868</v>
      </c>
      <c r="AR208">
        <v>349458.97610000003</v>
      </c>
      <c r="AS208">
        <v>350800.74859999999</v>
      </c>
      <c r="AT208">
        <v>352535.07789999997</v>
      </c>
      <c r="AU208">
        <v>353813.94329999998</v>
      </c>
      <c r="AV208">
        <v>354973.02</v>
      </c>
      <c r="AW208">
        <v>360130.63030000002</v>
      </c>
    </row>
    <row r="209" spans="2:49" x14ac:dyDescent="0.25">
      <c r="B209" s="274" t="s">
        <v>308</v>
      </c>
      <c r="C209">
        <v>40605.282443966003</v>
      </c>
      <c r="D209">
        <v>41257.2133877546</v>
      </c>
      <c r="E209">
        <v>41919.611290000001</v>
      </c>
      <c r="F209">
        <v>42649.766459999999</v>
      </c>
      <c r="G209">
        <v>40922.454760000001</v>
      </c>
      <c r="H209">
        <v>38344.59678</v>
      </c>
      <c r="I209">
        <v>39745.84994</v>
      </c>
      <c r="J209">
        <v>39627.266799999998</v>
      </c>
      <c r="K209">
        <v>38198.536520000001</v>
      </c>
      <c r="L209">
        <v>38145.5098</v>
      </c>
      <c r="M209">
        <v>38721.664400000001</v>
      </c>
      <c r="N209">
        <v>37650.275479999997</v>
      </c>
      <c r="O209">
        <v>39277.373350000002</v>
      </c>
      <c r="P209">
        <v>39772.606979999997</v>
      </c>
      <c r="Q209">
        <v>39001.832649999997</v>
      </c>
      <c r="R209">
        <v>37559.647499999999</v>
      </c>
      <c r="S209">
        <v>35381.070979999997</v>
      </c>
      <c r="T209">
        <v>34767.612889999997</v>
      </c>
      <c r="U209">
        <v>34341.169900000001</v>
      </c>
      <c r="V209">
        <v>34196.443299999999</v>
      </c>
      <c r="W209">
        <v>33746.569680000001</v>
      </c>
      <c r="X209">
        <v>33198.356679999997</v>
      </c>
      <c r="Y209">
        <v>33067.558570000001</v>
      </c>
      <c r="Z209">
        <v>33102.462670000001</v>
      </c>
      <c r="AA209">
        <v>33183.591990000001</v>
      </c>
      <c r="AB209">
        <v>33216.099459999998</v>
      </c>
      <c r="AC209">
        <v>33201.730799999998</v>
      </c>
      <c r="AD209">
        <v>33155.061990000002</v>
      </c>
      <c r="AE209">
        <v>33048.64877</v>
      </c>
      <c r="AF209">
        <v>32909.965889999999</v>
      </c>
      <c r="AG209">
        <v>32747.80819</v>
      </c>
      <c r="AH209">
        <v>32586.623739999999</v>
      </c>
      <c r="AI209">
        <v>32637.404770000001</v>
      </c>
      <c r="AJ209">
        <v>32710.21357</v>
      </c>
      <c r="AK209">
        <v>32801.503089999998</v>
      </c>
      <c r="AL209">
        <v>32899.832249999999</v>
      </c>
      <c r="AM209">
        <v>33004.193059999998</v>
      </c>
      <c r="AN209">
        <v>33076.201869999997</v>
      </c>
      <c r="AO209">
        <v>33154.16562</v>
      </c>
      <c r="AP209">
        <v>33232.524290000001</v>
      </c>
      <c r="AQ209">
        <v>33312.347179999997</v>
      </c>
      <c r="AR209">
        <v>33384.610419999997</v>
      </c>
      <c r="AS209">
        <v>33444.56667</v>
      </c>
      <c r="AT209">
        <v>33491.971769999996</v>
      </c>
      <c r="AU209">
        <v>33524.597150000001</v>
      </c>
      <c r="AV209">
        <v>33544.36217</v>
      </c>
      <c r="AW209">
        <v>33569.031589999999</v>
      </c>
    </row>
    <row r="210" spans="2:49" x14ac:dyDescent="0.25">
      <c r="B210" s="274" t="s">
        <v>309</v>
      </c>
      <c r="C210">
        <v>55091.732691944802</v>
      </c>
      <c r="D210">
        <v>55976.248280239903</v>
      </c>
      <c r="E210">
        <v>56874.965049999999</v>
      </c>
      <c r="F210">
        <v>56507.892209999998</v>
      </c>
      <c r="G210">
        <v>53582.818789999998</v>
      </c>
      <c r="H210">
        <v>47510.662649999998</v>
      </c>
      <c r="I210">
        <v>48086.088150000003</v>
      </c>
      <c r="J210">
        <v>47514.793100000003</v>
      </c>
      <c r="K210">
        <v>45690.013010000002</v>
      </c>
      <c r="L210">
        <v>44290.751770000003</v>
      </c>
      <c r="M210">
        <v>42829.139649999997</v>
      </c>
      <c r="N210">
        <v>38514.998870000003</v>
      </c>
      <c r="O210">
        <v>38206.465329999999</v>
      </c>
      <c r="P210">
        <v>38228.994590000002</v>
      </c>
      <c r="Q210">
        <v>38126.077949999999</v>
      </c>
      <c r="R210">
        <v>36202.87485</v>
      </c>
      <c r="S210">
        <v>32416.09562</v>
      </c>
      <c r="T210">
        <v>31239.938399999999</v>
      </c>
      <c r="U210">
        <v>30922.6623</v>
      </c>
      <c r="V210">
        <v>31108.5609</v>
      </c>
      <c r="W210">
        <v>31269.090410000001</v>
      </c>
      <c r="X210">
        <v>31489.023109999998</v>
      </c>
      <c r="Y210">
        <v>31576.40094</v>
      </c>
      <c r="Z210">
        <v>31463.810010000001</v>
      </c>
      <c r="AA210">
        <v>31191.211439999999</v>
      </c>
      <c r="AB210">
        <v>30810.623490000002</v>
      </c>
      <c r="AC210">
        <v>30386.982250000001</v>
      </c>
      <c r="AD210">
        <v>91636.421709999995</v>
      </c>
      <c r="AE210">
        <v>151513.9374</v>
      </c>
      <c r="AF210">
        <v>210149.84280000001</v>
      </c>
      <c r="AG210">
        <v>267593.65620000003</v>
      </c>
      <c r="AH210">
        <v>323997.5626</v>
      </c>
      <c r="AI210">
        <v>381938.37729999999</v>
      </c>
      <c r="AJ210">
        <v>439841.07040000003</v>
      </c>
      <c r="AK210">
        <v>497657.85279999999</v>
      </c>
      <c r="AL210">
        <v>555273.29830000002</v>
      </c>
      <c r="AM210">
        <v>612703.83799999999</v>
      </c>
      <c r="AN210">
        <v>612206.42980000004</v>
      </c>
      <c r="AO210">
        <v>612065.88639999996</v>
      </c>
      <c r="AP210">
        <v>612116.72259999998</v>
      </c>
      <c r="AQ210">
        <v>612306.25379999995</v>
      </c>
      <c r="AR210">
        <v>612508.86340000003</v>
      </c>
      <c r="AS210">
        <v>612666.26379999996</v>
      </c>
      <c r="AT210">
        <v>612800.24970000004</v>
      </c>
      <c r="AU210">
        <v>612870.06740000006</v>
      </c>
      <c r="AV210">
        <v>612878.57449999999</v>
      </c>
      <c r="AW210">
        <v>613011.81830000004</v>
      </c>
    </row>
    <row r="211" spans="2:49" x14ac:dyDescent="0.25">
      <c r="B211" s="274" t="s">
        <v>310</v>
      </c>
      <c r="C211">
        <v>53959.065015136701</v>
      </c>
      <c r="D211">
        <v>54825.395257508797</v>
      </c>
      <c r="E211">
        <v>55705.634709999998</v>
      </c>
      <c r="F211">
        <v>55426.799070000001</v>
      </c>
      <c r="G211">
        <v>52852.728419999999</v>
      </c>
      <c r="H211">
        <v>45763.560250000002</v>
      </c>
      <c r="I211">
        <v>46576.393669999998</v>
      </c>
      <c r="J211">
        <v>47108.750749999999</v>
      </c>
      <c r="K211">
        <v>45248.701849999998</v>
      </c>
      <c r="L211">
        <v>43395.094669999999</v>
      </c>
      <c r="M211">
        <v>43073.09403</v>
      </c>
      <c r="N211">
        <v>41212.89976</v>
      </c>
      <c r="O211">
        <v>41412.894319999999</v>
      </c>
      <c r="P211">
        <v>41947.568460000002</v>
      </c>
      <c r="Q211">
        <v>42329.939859999999</v>
      </c>
      <c r="R211">
        <v>39672.876989999997</v>
      </c>
      <c r="S211">
        <v>35625.068700000003</v>
      </c>
      <c r="T211">
        <v>34171.512860000003</v>
      </c>
      <c r="U211">
        <v>33484.643369999998</v>
      </c>
      <c r="V211">
        <v>33354.669419999998</v>
      </c>
      <c r="W211">
        <v>33042.557269999998</v>
      </c>
      <c r="X211">
        <v>32684.359209999999</v>
      </c>
      <c r="Y211">
        <v>32394.652669999999</v>
      </c>
      <c r="Z211">
        <v>32019.182479999999</v>
      </c>
      <c r="AA211">
        <v>31556.16445</v>
      </c>
      <c r="AB211">
        <v>31051.484960000002</v>
      </c>
      <c r="AC211">
        <v>30569.100259999999</v>
      </c>
      <c r="AD211">
        <v>76310.012149999995</v>
      </c>
      <c r="AE211">
        <v>121203.3342</v>
      </c>
      <c r="AF211">
        <v>165461.6127</v>
      </c>
      <c r="AG211">
        <v>209191.74059999999</v>
      </c>
      <c r="AH211">
        <v>252558.36369999999</v>
      </c>
      <c r="AI211">
        <v>297696.76530000003</v>
      </c>
      <c r="AJ211">
        <v>343424.43810000003</v>
      </c>
      <c r="AK211">
        <v>389715.68160000001</v>
      </c>
      <c r="AL211">
        <v>436435.64840000001</v>
      </c>
      <c r="AM211">
        <v>483586.22629999998</v>
      </c>
      <c r="AN211">
        <v>530665.90579999995</v>
      </c>
      <c r="AO211">
        <v>578225.5331</v>
      </c>
      <c r="AP211">
        <v>626121.53269999998</v>
      </c>
      <c r="AQ211">
        <v>674289.83140000002</v>
      </c>
      <c r="AR211">
        <v>722445.16330000001</v>
      </c>
      <c r="AS211">
        <v>770653.19350000005</v>
      </c>
      <c r="AT211">
        <v>818611.99699999997</v>
      </c>
      <c r="AU211">
        <v>866151.71530000004</v>
      </c>
      <c r="AV211">
        <v>913194.46270000003</v>
      </c>
      <c r="AW211">
        <v>960063.9425</v>
      </c>
    </row>
    <row r="212" spans="2:49" x14ac:dyDescent="0.25">
      <c r="B212" s="274" t="s">
        <v>311</v>
      </c>
      <c r="C212">
        <v>216238.436565001</v>
      </c>
      <c r="D212">
        <v>219710.21460835601</v>
      </c>
      <c r="E212">
        <v>223237.73319999999</v>
      </c>
      <c r="F212">
        <v>269253.08189999999</v>
      </c>
      <c r="G212">
        <v>243948.30290000001</v>
      </c>
      <c r="H212">
        <v>176277.08749999999</v>
      </c>
      <c r="I212">
        <v>226659.6317</v>
      </c>
      <c r="J212">
        <v>193359.83979999999</v>
      </c>
      <c r="K212">
        <v>244801.9584</v>
      </c>
      <c r="L212">
        <v>229606.01629999999</v>
      </c>
      <c r="M212">
        <v>206370.83300000001</v>
      </c>
      <c r="N212">
        <v>175461.2022</v>
      </c>
      <c r="O212">
        <v>135848.94889999999</v>
      </c>
      <c r="P212">
        <v>112089.6906</v>
      </c>
      <c r="Q212">
        <v>93152.027000000002</v>
      </c>
      <c r="R212">
        <v>83247.141680000001</v>
      </c>
      <c r="S212">
        <v>81905.097580000001</v>
      </c>
      <c r="T212">
        <v>78707.725120000003</v>
      </c>
      <c r="U212">
        <v>78634.560100000002</v>
      </c>
      <c r="V212">
        <v>80509.488759999906</v>
      </c>
      <c r="W212">
        <v>83749.457410000003</v>
      </c>
      <c r="X212">
        <v>87223.364230000007</v>
      </c>
      <c r="Y212">
        <v>89199.188179999997</v>
      </c>
      <c r="Z212">
        <v>90208.013999999996</v>
      </c>
      <c r="AA212">
        <v>90692.952260000005</v>
      </c>
      <c r="AB212">
        <v>90938.278520000007</v>
      </c>
      <c r="AC212">
        <v>91146.51281</v>
      </c>
      <c r="AD212">
        <v>91543.437220000007</v>
      </c>
      <c r="AE212">
        <v>92024.545270000002</v>
      </c>
      <c r="AF212">
        <v>92594.594450000004</v>
      </c>
      <c r="AG212">
        <v>93221.475739999994</v>
      </c>
      <c r="AH212">
        <v>93916.359190000003</v>
      </c>
      <c r="AI212">
        <v>95223.313800000004</v>
      </c>
      <c r="AJ212">
        <v>96616.702099999995</v>
      </c>
      <c r="AK212">
        <v>98077.485459999996</v>
      </c>
      <c r="AL212">
        <v>99571.433220000006</v>
      </c>
      <c r="AM212">
        <v>101094.73639999999</v>
      </c>
      <c r="AN212">
        <v>102601.1165</v>
      </c>
      <c r="AO212">
        <v>104178.94</v>
      </c>
      <c r="AP212">
        <v>105792.4958</v>
      </c>
      <c r="AQ212">
        <v>107432.5373</v>
      </c>
      <c r="AR212">
        <v>109072.3798</v>
      </c>
      <c r="AS212">
        <v>110765.8536</v>
      </c>
      <c r="AT212">
        <v>112474.9676</v>
      </c>
      <c r="AU212">
        <v>114181.00320000001</v>
      </c>
      <c r="AV212">
        <v>115877.20050000001</v>
      </c>
      <c r="AW212">
        <v>117594.73480000001</v>
      </c>
    </row>
    <row r="213" spans="2:49" x14ac:dyDescent="0.25">
      <c r="B213" s="274" t="s">
        <v>312</v>
      </c>
      <c r="C213">
        <v>215538.66868192199</v>
      </c>
      <c r="D213">
        <v>218999.21172556799</v>
      </c>
      <c r="E213">
        <v>222515.3149</v>
      </c>
      <c r="F213">
        <v>229215.0626</v>
      </c>
      <c r="G213">
        <v>229388.6642</v>
      </c>
      <c r="H213">
        <v>178379.72949999999</v>
      </c>
      <c r="I213">
        <v>185907.98860000001</v>
      </c>
      <c r="J213">
        <v>199084.56820000001</v>
      </c>
      <c r="K213">
        <v>196661.83240000001</v>
      </c>
      <c r="L213">
        <v>188248.53750000001</v>
      </c>
      <c r="M213">
        <v>183299.8567</v>
      </c>
      <c r="N213">
        <v>178742.73319999999</v>
      </c>
      <c r="O213">
        <v>170468.584</v>
      </c>
      <c r="P213">
        <v>165049.04120000001</v>
      </c>
      <c r="Q213">
        <v>159549.00839999999</v>
      </c>
      <c r="R213">
        <v>146267.69680000001</v>
      </c>
      <c r="S213">
        <v>128484.2614</v>
      </c>
      <c r="T213">
        <v>123050.1507</v>
      </c>
      <c r="U213">
        <v>121059.60279999999</v>
      </c>
      <c r="V213">
        <v>121373.56200000001</v>
      </c>
      <c r="W213">
        <v>122512.0677</v>
      </c>
      <c r="X213">
        <v>123553.0474</v>
      </c>
      <c r="Y213">
        <v>124139.82150000001</v>
      </c>
      <c r="Z213">
        <v>123941.36380000001</v>
      </c>
      <c r="AA213">
        <v>123179.2375</v>
      </c>
      <c r="AB213">
        <v>122083.0986</v>
      </c>
      <c r="AC213">
        <v>120914.4345</v>
      </c>
      <c r="AD213">
        <v>120031.4381</v>
      </c>
      <c r="AE213">
        <v>119280.3836</v>
      </c>
      <c r="AF213">
        <v>118661.5016</v>
      </c>
      <c r="AG213">
        <v>118123.0619</v>
      </c>
      <c r="AH213">
        <v>117680.95050000001</v>
      </c>
      <c r="AI213">
        <v>118194.7577</v>
      </c>
      <c r="AJ213">
        <v>118882.69469999999</v>
      </c>
      <c r="AK213">
        <v>119666.2135</v>
      </c>
      <c r="AL213">
        <v>120499.391</v>
      </c>
      <c r="AM213">
        <v>121374.4682</v>
      </c>
      <c r="AN213">
        <v>122149.3063</v>
      </c>
      <c r="AO213">
        <v>122963.18889999999</v>
      </c>
      <c r="AP213">
        <v>123780.5218</v>
      </c>
      <c r="AQ213">
        <v>124592.81140000001</v>
      </c>
      <c r="AR213">
        <v>125375.5607</v>
      </c>
      <c r="AS213">
        <v>126195.21520000001</v>
      </c>
      <c r="AT213">
        <v>127013.442</v>
      </c>
      <c r="AU213">
        <v>127806.6777</v>
      </c>
      <c r="AV213">
        <v>128560.9134</v>
      </c>
      <c r="AW213">
        <v>129305.77800000001</v>
      </c>
    </row>
    <row r="214" spans="2:49" x14ac:dyDescent="0.25">
      <c r="B214" s="274" t="s">
        <v>313</v>
      </c>
      <c r="C214">
        <v>7946676.0051002903</v>
      </c>
      <c r="D214">
        <v>8074262.4587873695</v>
      </c>
      <c r="E214">
        <v>8203897.3540000003</v>
      </c>
      <c r="F214">
        <v>8693331.875</v>
      </c>
      <c r="G214">
        <v>8973603.8619999997</v>
      </c>
      <c r="H214">
        <v>9059293.9499999899</v>
      </c>
      <c r="I214">
        <v>9770974.5270000007</v>
      </c>
      <c r="J214">
        <v>10133244.529999999</v>
      </c>
      <c r="K214">
        <v>10062578.75</v>
      </c>
      <c r="L214">
        <v>10162088.4</v>
      </c>
      <c r="M214">
        <v>10597207.77</v>
      </c>
      <c r="N214">
        <v>11502408.51</v>
      </c>
      <c r="O214">
        <v>12013278.060000001</v>
      </c>
      <c r="P214">
        <v>11519298.380000001</v>
      </c>
      <c r="Q214">
        <v>10173930.529999999</v>
      </c>
      <c r="R214">
        <v>8873738.0390000008</v>
      </c>
      <c r="S214">
        <v>7930307.7319999998</v>
      </c>
      <c r="T214">
        <v>7394048.824</v>
      </c>
      <c r="U214">
        <v>6943748.6830000002</v>
      </c>
      <c r="V214">
        <v>6589158.75</v>
      </c>
      <c r="W214">
        <v>7148260.0300000003</v>
      </c>
      <c r="X214">
        <v>7534958.1390000004</v>
      </c>
      <c r="Y214">
        <v>7859756.199</v>
      </c>
      <c r="Z214">
        <v>8059283.3109999998</v>
      </c>
      <c r="AA214">
        <v>8134876.2980000004</v>
      </c>
      <c r="AB214">
        <v>8110290.9000000004</v>
      </c>
      <c r="AC214">
        <v>8016857.0999999996</v>
      </c>
      <c r="AD214">
        <v>7687011.8909999998</v>
      </c>
      <c r="AE214">
        <v>7305865.1009999998</v>
      </c>
      <c r="AF214">
        <v>6939293.7479999997</v>
      </c>
      <c r="AG214">
        <v>6602817.7869999995</v>
      </c>
      <c r="AH214">
        <v>6300509.8219999997</v>
      </c>
      <c r="AI214">
        <v>6061422.8909999998</v>
      </c>
      <c r="AJ214">
        <v>5845121.6780000003</v>
      </c>
      <c r="AK214">
        <v>5648345.5970000001</v>
      </c>
      <c r="AL214">
        <v>5466725.5520000001</v>
      </c>
      <c r="AM214">
        <v>5298525.165</v>
      </c>
      <c r="AN214">
        <v>5120437.0449999999</v>
      </c>
      <c r="AO214">
        <v>4945387.7280000001</v>
      </c>
      <c r="AP214">
        <v>4776349.6119999997</v>
      </c>
      <c r="AQ214">
        <v>4615767.9579999996</v>
      </c>
      <c r="AR214">
        <v>4463893.9280000003</v>
      </c>
      <c r="AS214">
        <v>4319845.7850000001</v>
      </c>
      <c r="AT214">
        <v>4184736.7790000001</v>
      </c>
      <c r="AU214">
        <v>4059243.122</v>
      </c>
      <c r="AV214">
        <v>3943849.102</v>
      </c>
      <c r="AW214">
        <v>3840601.4989999998</v>
      </c>
    </row>
    <row r="215" spans="2:49" x14ac:dyDescent="0.25">
      <c r="B215" s="274" t="s">
        <v>314</v>
      </c>
      <c r="C215">
        <v>4498800.2848123703</v>
      </c>
      <c r="D215">
        <v>4571029.97856321</v>
      </c>
      <c r="E215">
        <v>4644419.3430000003</v>
      </c>
      <c r="F215">
        <v>4798070.682</v>
      </c>
      <c r="G215">
        <v>4859950.6449999996</v>
      </c>
      <c r="H215">
        <v>5158260.4479999999</v>
      </c>
      <c r="I215">
        <v>5355459.375</v>
      </c>
      <c r="J215">
        <v>5419515.9170000004</v>
      </c>
      <c r="K215">
        <v>5382175.8799999999</v>
      </c>
      <c r="L215">
        <v>5436749.8969999999</v>
      </c>
      <c r="M215">
        <v>5571906.5829999996</v>
      </c>
      <c r="N215">
        <v>5888903.8559999997</v>
      </c>
      <c r="O215">
        <v>5925368.3540000003</v>
      </c>
      <c r="P215">
        <v>5519167.3260000004</v>
      </c>
      <c r="Q215">
        <v>4798839.4759999998</v>
      </c>
      <c r="R215">
        <v>4142307.1370000001</v>
      </c>
      <c r="S215">
        <v>3671259.1630000002</v>
      </c>
      <c r="T215">
        <v>3432236.79</v>
      </c>
      <c r="U215">
        <v>3250303.077</v>
      </c>
      <c r="V215">
        <v>3117391.7480000001</v>
      </c>
      <c r="W215">
        <v>3235529.8259999999</v>
      </c>
      <c r="X215">
        <v>3312325.9309999999</v>
      </c>
      <c r="Y215">
        <v>3391335.0189999999</v>
      </c>
      <c r="Z215">
        <v>3440926.608</v>
      </c>
      <c r="AA215">
        <v>3458277.781</v>
      </c>
      <c r="AB215">
        <v>3447498.8220000002</v>
      </c>
      <c r="AC215">
        <v>3417003.7450000001</v>
      </c>
      <c r="AD215">
        <v>3321266.9539999999</v>
      </c>
      <c r="AE215">
        <v>3209945.5559999999</v>
      </c>
      <c r="AF215">
        <v>3101654.6039999998</v>
      </c>
      <c r="AG215">
        <v>3001244.929</v>
      </c>
      <c r="AH215">
        <v>2910722.6779999998</v>
      </c>
      <c r="AI215">
        <v>2846194.29</v>
      </c>
      <c r="AJ215">
        <v>2789672.4270000001</v>
      </c>
      <c r="AK215">
        <v>2739149.8840000001</v>
      </c>
      <c r="AL215">
        <v>2693016.057</v>
      </c>
      <c r="AM215">
        <v>2650510.7930000001</v>
      </c>
      <c r="AN215">
        <v>2602890.88</v>
      </c>
      <c r="AO215">
        <v>2555417.4909999999</v>
      </c>
      <c r="AP215">
        <v>2508574.7769999998</v>
      </c>
      <c r="AQ215">
        <v>2462903.1549999998</v>
      </c>
      <c r="AR215">
        <v>2418683.3029999998</v>
      </c>
      <c r="AS215">
        <v>2375397.0269999998</v>
      </c>
      <c r="AT215">
        <v>2333869.4879999999</v>
      </c>
      <c r="AU215">
        <v>2294617.2209999999</v>
      </c>
      <c r="AV215">
        <v>2257913.7059999998</v>
      </c>
      <c r="AW215">
        <v>2224283.14</v>
      </c>
    </row>
    <row r="216" spans="2:49" x14ac:dyDescent="0.25">
      <c r="B216" s="274" t="s">
        <v>315</v>
      </c>
      <c r="C216">
        <v>0.96864644472622397</v>
      </c>
      <c r="D216">
        <v>0.984198376713873</v>
      </c>
      <c r="E216">
        <v>1</v>
      </c>
      <c r="F216">
        <v>0.9939049955</v>
      </c>
      <c r="G216">
        <v>0.96010792960000002</v>
      </c>
      <c r="H216">
        <v>0.92135235500000001</v>
      </c>
      <c r="I216">
        <v>0.90827753570000003</v>
      </c>
      <c r="J216">
        <v>0.88359626059999996</v>
      </c>
      <c r="K216">
        <v>0.84942945609999998</v>
      </c>
      <c r="L216">
        <v>0.82232034909999996</v>
      </c>
      <c r="M216">
        <v>0.80591215780000003</v>
      </c>
      <c r="N216">
        <v>0.79919016789999997</v>
      </c>
      <c r="O216">
        <v>0.77663572430000005</v>
      </c>
      <c r="P216">
        <v>0.73677225099999999</v>
      </c>
      <c r="Q216">
        <v>0.68432685260000004</v>
      </c>
      <c r="R216">
        <v>0.63539177719999995</v>
      </c>
      <c r="S216">
        <v>0.61454439810000006</v>
      </c>
      <c r="T216">
        <v>0.60981408680000004</v>
      </c>
      <c r="U216">
        <v>0.60286775940000004</v>
      </c>
      <c r="V216">
        <v>0.59781681939999998</v>
      </c>
      <c r="W216">
        <v>0.57835322960000002</v>
      </c>
      <c r="X216">
        <v>0.55675644189999995</v>
      </c>
      <c r="Y216">
        <v>0.53789678649999995</v>
      </c>
      <c r="Z216">
        <v>0.52336171539999998</v>
      </c>
      <c r="AA216">
        <v>0.5119798472</v>
      </c>
      <c r="AB216">
        <v>0.50252006000000005</v>
      </c>
      <c r="AC216">
        <v>0.49441223969999998</v>
      </c>
      <c r="AD216">
        <v>0.487587783</v>
      </c>
      <c r="AE216">
        <v>0.48133955490000002</v>
      </c>
      <c r="AF216">
        <v>0.47537980670000002</v>
      </c>
      <c r="AG216">
        <v>0.46944109429999997</v>
      </c>
      <c r="AH216">
        <v>0.46367432009999998</v>
      </c>
      <c r="AI216">
        <v>0.46026889989999997</v>
      </c>
      <c r="AJ216">
        <v>0.45672894819999998</v>
      </c>
      <c r="AK216">
        <v>0.45324293710000002</v>
      </c>
      <c r="AL216">
        <v>0.44970600779999997</v>
      </c>
      <c r="AM216">
        <v>0.44616161659999998</v>
      </c>
      <c r="AN216">
        <v>0.44253281799999999</v>
      </c>
      <c r="AO216">
        <v>0.43891020200000003</v>
      </c>
      <c r="AP216">
        <v>0.43532283589999998</v>
      </c>
      <c r="AQ216">
        <v>0.43191159890000003</v>
      </c>
      <c r="AR216">
        <v>0.42854628680000001</v>
      </c>
      <c r="AS216">
        <v>0.42522079839999999</v>
      </c>
      <c r="AT216">
        <v>0.42204396630000002</v>
      </c>
      <c r="AU216" s="39">
        <v>0.41897520710000002</v>
      </c>
      <c r="AV216">
        <v>0.41606037759999998</v>
      </c>
      <c r="AW216">
        <v>0.41371818449999997</v>
      </c>
    </row>
    <row r="217" spans="2:49" x14ac:dyDescent="0.25">
      <c r="B217" s="275" t="s">
        <v>316</v>
      </c>
      <c r="C217">
        <v>8232235.5397947598</v>
      </c>
      <c r="D217">
        <v>8364406.7441781899</v>
      </c>
      <c r="E217">
        <v>8498700</v>
      </c>
      <c r="F217">
        <v>8257684.142</v>
      </c>
      <c r="G217">
        <v>8002155.5039999997</v>
      </c>
      <c r="H217">
        <v>7306262.0630000001</v>
      </c>
      <c r="I217">
        <v>7065688.4179999996</v>
      </c>
      <c r="J217">
        <v>6891933.2570000002</v>
      </c>
      <c r="K217">
        <v>6632575.0190000003</v>
      </c>
      <c r="L217">
        <v>6287480.6260000002</v>
      </c>
      <c r="M217">
        <v>5954757.409</v>
      </c>
      <c r="N217">
        <v>5589405.4979999997</v>
      </c>
      <c r="O217">
        <v>5783314.9309999999</v>
      </c>
      <c r="P217">
        <v>6074292.6469999999</v>
      </c>
      <c r="Q217">
        <v>6363474.3310000002</v>
      </c>
      <c r="R217">
        <v>6457424.7029999997</v>
      </c>
      <c r="S217">
        <v>8857745.2190000005</v>
      </c>
      <c r="T217">
        <v>6974942.2259999998</v>
      </c>
      <c r="U217">
        <v>4815241.17</v>
      </c>
      <c r="V217">
        <v>2808404.3939999999</v>
      </c>
      <c r="W217">
        <v>2607744.031</v>
      </c>
      <c r="X217">
        <v>2523228.449</v>
      </c>
      <c r="Y217">
        <v>2455530.7820000001</v>
      </c>
      <c r="Z217">
        <v>2385579.0099999998</v>
      </c>
      <c r="AA217">
        <v>2318141.7629999998</v>
      </c>
      <c r="AB217">
        <v>2256635.6030000001</v>
      </c>
      <c r="AC217">
        <v>2201248.3859999999</v>
      </c>
      <c r="AD217">
        <v>2162888.4819999998</v>
      </c>
      <c r="AE217">
        <v>2133734.0920000002</v>
      </c>
      <c r="AF217">
        <v>2110921.9509999999</v>
      </c>
      <c r="AG217">
        <v>2092315.7609999999</v>
      </c>
      <c r="AH217">
        <v>2077439.9820000001</v>
      </c>
      <c r="AI217">
        <v>2076941.149</v>
      </c>
      <c r="AJ217">
        <v>2078315.1850000001</v>
      </c>
      <c r="AK217">
        <v>2081265.307</v>
      </c>
      <c r="AL217">
        <v>2085171.352</v>
      </c>
      <c r="AM217">
        <v>2089865.1070000001</v>
      </c>
      <c r="AN217">
        <v>2094940.149</v>
      </c>
      <c r="AO217">
        <v>2100158.8229999999</v>
      </c>
      <c r="AP217">
        <v>2105135.9380000001</v>
      </c>
      <c r="AQ217">
        <v>2109967.0499999998</v>
      </c>
      <c r="AR217">
        <v>2114369.2760000001</v>
      </c>
      <c r="AS217">
        <v>2819781.8760000002</v>
      </c>
      <c r="AT217">
        <v>3614535.784</v>
      </c>
      <c r="AU217">
        <v>4420789.7180000003</v>
      </c>
      <c r="AV217">
        <v>5226748.9519999996</v>
      </c>
      <c r="AW217">
        <v>6032898.9539999999</v>
      </c>
    </row>
    <row r="218" spans="2:49" x14ac:dyDescent="0.25">
      <c r="B218" s="274" t="s">
        <v>317</v>
      </c>
      <c r="C218">
        <v>463787.91773491597</v>
      </c>
      <c r="D218">
        <v>471234.182770602</v>
      </c>
      <c r="E218">
        <v>478800</v>
      </c>
      <c r="F218">
        <v>480598.65279999998</v>
      </c>
      <c r="G218">
        <v>469285.08840000001</v>
      </c>
      <c r="H218">
        <v>452528.2254</v>
      </c>
      <c r="I218">
        <v>461122.55170000001</v>
      </c>
      <c r="J218">
        <v>522322.79109999997</v>
      </c>
      <c r="K218">
        <v>571572.09360000002</v>
      </c>
      <c r="L218">
        <v>634657.44440000004</v>
      </c>
      <c r="M218">
        <v>717608.55390000006</v>
      </c>
      <c r="N218">
        <v>822821.07380000001</v>
      </c>
      <c r="O218">
        <v>787687.23750000005</v>
      </c>
      <c r="P218">
        <v>725011.60430000001</v>
      </c>
      <c r="Q218">
        <v>638043.82889999996</v>
      </c>
      <c r="R218">
        <v>555921.43110000005</v>
      </c>
      <c r="S218">
        <v>271341.1447</v>
      </c>
      <c r="T218">
        <v>247899.1127</v>
      </c>
      <c r="U218">
        <v>228465.34239999999</v>
      </c>
      <c r="V218">
        <v>210894.6906</v>
      </c>
      <c r="W218">
        <v>218683.11850000001</v>
      </c>
      <c r="X218">
        <v>224906.19769999999</v>
      </c>
      <c r="Y218">
        <v>222758.72459999999</v>
      </c>
      <c r="Z218">
        <v>220574.1041</v>
      </c>
      <c r="AA218">
        <v>218081.1047</v>
      </c>
      <c r="AB218">
        <v>215419.63949999999</v>
      </c>
      <c r="AC218">
        <v>212589.70860000001</v>
      </c>
      <c r="AD218">
        <v>209011.22099999999</v>
      </c>
      <c r="AE218">
        <v>205154.00899999999</v>
      </c>
      <c r="AF218">
        <v>202078.86040000001</v>
      </c>
      <c r="AG218">
        <v>198797.0533</v>
      </c>
      <c r="AH218">
        <v>195812.4559</v>
      </c>
      <c r="AI218">
        <v>193504.6298</v>
      </c>
      <c r="AJ218">
        <v>191428.54079999999</v>
      </c>
      <c r="AK218">
        <v>189570.6427</v>
      </c>
      <c r="AL218">
        <v>187863.353</v>
      </c>
      <c r="AM218">
        <v>186264.51209999999</v>
      </c>
      <c r="AN218">
        <v>184739.46230000001</v>
      </c>
      <c r="AO218">
        <v>183246.46410000001</v>
      </c>
      <c r="AP218">
        <v>181786.46489999999</v>
      </c>
      <c r="AQ218">
        <v>180392.68350000001</v>
      </c>
      <c r="AR218">
        <v>179010.26070000001</v>
      </c>
      <c r="AS218">
        <v>178158.34270000001</v>
      </c>
      <c r="AT218">
        <v>177328.66880000001</v>
      </c>
      <c r="AU218">
        <v>176504.81349999999</v>
      </c>
      <c r="AV218">
        <v>175698.9044</v>
      </c>
      <c r="AW218">
        <v>175045.68729999999</v>
      </c>
    </row>
    <row r="219" spans="2:49" x14ac:dyDescent="0.25">
      <c r="B219" t="s">
        <v>318</v>
      </c>
      <c r="C219">
        <v>249095613.33096999</v>
      </c>
      <c r="D219">
        <v>253094923.97525701</v>
      </c>
      <c r="E219">
        <v>257158444.80000001</v>
      </c>
      <c r="F219">
        <v>257691815.59999999</v>
      </c>
      <c r="G219">
        <v>243686541.40000001</v>
      </c>
      <c r="H219">
        <v>223719539</v>
      </c>
      <c r="I219">
        <v>226813010.90000001</v>
      </c>
      <c r="J219">
        <v>222777539.90000001</v>
      </c>
      <c r="K219">
        <v>209541301.40000001</v>
      </c>
      <c r="L219">
        <v>202617294.09999999</v>
      </c>
      <c r="M219">
        <v>200961887.69999999</v>
      </c>
      <c r="N219">
        <v>200129450</v>
      </c>
      <c r="O219">
        <v>198820924.09999999</v>
      </c>
      <c r="P219">
        <v>192041114</v>
      </c>
      <c r="Q219">
        <v>182477609</v>
      </c>
      <c r="R219">
        <v>175652723.69999999</v>
      </c>
      <c r="S219">
        <v>169530667.90000001</v>
      </c>
      <c r="T219">
        <v>167608936.40000001</v>
      </c>
      <c r="U219">
        <v>166096431.40000001</v>
      </c>
      <c r="V219">
        <v>165408752.5</v>
      </c>
      <c r="W219">
        <v>163824709.30000001</v>
      </c>
      <c r="X219">
        <v>161434918</v>
      </c>
      <c r="Y219">
        <v>160330916.90000001</v>
      </c>
      <c r="Z219">
        <v>160306144.30000001</v>
      </c>
      <c r="AA219">
        <v>160947638.40000001</v>
      </c>
      <c r="AB219">
        <v>162078963.40000001</v>
      </c>
      <c r="AC219">
        <v>163552716.19999999</v>
      </c>
      <c r="AD219">
        <v>164477936.09999999</v>
      </c>
      <c r="AE219">
        <v>165483021.69999999</v>
      </c>
      <c r="AF219">
        <v>166258237.59999999</v>
      </c>
      <c r="AG219">
        <v>167376272.09999999</v>
      </c>
      <c r="AH219">
        <v>168626468.69999999</v>
      </c>
      <c r="AI219">
        <v>169914253.80000001</v>
      </c>
      <c r="AJ219">
        <v>171214011.90000001</v>
      </c>
      <c r="AK219">
        <v>172605777</v>
      </c>
      <c r="AL219">
        <v>174067793.90000001</v>
      </c>
      <c r="AM219">
        <v>175562154.19999999</v>
      </c>
      <c r="AN219">
        <v>177096205.90000001</v>
      </c>
      <c r="AO219">
        <v>178588112.30000001</v>
      </c>
      <c r="AP219">
        <v>180062370</v>
      </c>
      <c r="AQ219">
        <v>181580146</v>
      </c>
      <c r="AR219">
        <v>183061015.80000001</v>
      </c>
      <c r="AS219">
        <v>185162413</v>
      </c>
      <c r="AT219">
        <v>187399400.09999999</v>
      </c>
      <c r="AU219">
        <v>189667652</v>
      </c>
      <c r="AV219">
        <v>191972961.90000001</v>
      </c>
      <c r="AW219">
        <v>194522844.69999999</v>
      </c>
    </row>
    <row r="220" spans="2:49" x14ac:dyDescent="0.25">
      <c r="B220" t="s">
        <v>319</v>
      </c>
      <c r="C220">
        <v>41023493.601484403</v>
      </c>
      <c r="D220">
        <v>41682139.060681202</v>
      </c>
      <c r="E220">
        <v>42351359.289999999</v>
      </c>
      <c r="F220">
        <v>41572597.240000002</v>
      </c>
      <c r="G220">
        <v>37518804.399999999</v>
      </c>
      <c r="H220">
        <v>32585839.309999999</v>
      </c>
      <c r="I220">
        <v>32810371</v>
      </c>
      <c r="J220">
        <v>31683587.390000001</v>
      </c>
      <c r="K220">
        <v>30061141.84</v>
      </c>
      <c r="L220">
        <v>29975831.609999999</v>
      </c>
      <c r="M220">
        <v>29707381.640000001</v>
      </c>
      <c r="N220">
        <v>28769084.559999999</v>
      </c>
      <c r="O220">
        <v>24935639.16</v>
      </c>
      <c r="P220">
        <v>21298774.129999999</v>
      </c>
      <c r="Q220">
        <v>18793822.920000002</v>
      </c>
      <c r="R220">
        <v>17074294.760000002</v>
      </c>
      <c r="S220">
        <v>11967366.640000001</v>
      </c>
      <c r="T220">
        <v>10914860.32</v>
      </c>
      <c r="U220">
        <v>10382648.810000001</v>
      </c>
      <c r="V220">
        <v>10038847.67</v>
      </c>
      <c r="W220">
        <v>9916626.0460000001</v>
      </c>
      <c r="X220">
        <v>9799377.2039999999</v>
      </c>
      <c r="Y220">
        <v>9907997.8120000008</v>
      </c>
      <c r="Z220">
        <v>10056903.99</v>
      </c>
      <c r="AA220">
        <v>10226402.689999999</v>
      </c>
      <c r="AB220">
        <v>10415468.84</v>
      </c>
      <c r="AC220">
        <v>10621521.84</v>
      </c>
      <c r="AD220">
        <v>10835908.76</v>
      </c>
      <c r="AE220">
        <v>11050966.470000001</v>
      </c>
      <c r="AF220">
        <v>11266492.73</v>
      </c>
      <c r="AG220">
        <v>11482533.109999999</v>
      </c>
      <c r="AH220">
        <v>11702509.949999999</v>
      </c>
      <c r="AI220">
        <v>11917575.810000001</v>
      </c>
      <c r="AJ220">
        <v>12133644.25</v>
      </c>
      <c r="AK220">
        <v>12356311.77</v>
      </c>
      <c r="AL220">
        <v>12582933.9</v>
      </c>
      <c r="AM220">
        <v>12812832.91</v>
      </c>
      <c r="AN220">
        <v>13045130.6</v>
      </c>
      <c r="AO220">
        <v>13277176.810000001</v>
      </c>
      <c r="AP220">
        <v>13509501.15</v>
      </c>
      <c r="AQ220">
        <v>13745528.609999999</v>
      </c>
      <c r="AR220">
        <v>13980363.09</v>
      </c>
      <c r="AS220">
        <v>14228289.310000001</v>
      </c>
      <c r="AT220">
        <v>14486633.869999999</v>
      </c>
      <c r="AU220">
        <v>14751791.51</v>
      </c>
      <c r="AV220">
        <v>15023786.199999999</v>
      </c>
      <c r="AW220">
        <v>15315528.119999999</v>
      </c>
    </row>
    <row r="221" spans="2:49" x14ac:dyDescent="0.25">
      <c r="B221" t="s">
        <v>320</v>
      </c>
      <c r="C221">
        <v>157256033.18237901</v>
      </c>
      <c r="D221">
        <v>159780829.66102701</v>
      </c>
      <c r="E221">
        <v>162346162.59999999</v>
      </c>
      <c r="F221">
        <v>163103575.19999999</v>
      </c>
      <c r="G221">
        <v>154353956.69999999</v>
      </c>
      <c r="H221">
        <v>142540125</v>
      </c>
      <c r="I221">
        <v>143956498.80000001</v>
      </c>
      <c r="J221">
        <v>140533166.59999999</v>
      </c>
      <c r="K221">
        <v>130687844.09999999</v>
      </c>
      <c r="L221">
        <v>124950290.09999999</v>
      </c>
      <c r="M221">
        <v>123555026.40000001</v>
      </c>
      <c r="N221">
        <v>122920935.3</v>
      </c>
      <c r="O221">
        <v>124650231.2</v>
      </c>
      <c r="P221">
        <v>122538748.2</v>
      </c>
      <c r="Q221">
        <v>118470232.8</v>
      </c>
      <c r="R221">
        <v>116619896</v>
      </c>
      <c r="S221">
        <v>115801330.8</v>
      </c>
      <c r="T221">
        <v>118119321.40000001</v>
      </c>
      <c r="U221">
        <v>120288060</v>
      </c>
      <c r="V221">
        <v>122628235.2</v>
      </c>
      <c r="W221">
        <v>121054216.8</v>
      </c>
      <c r="X221">
        <v>118804717.7</v>
      </c>
      <c r="Y221">
        <v>117443677.2</v>
      </c>
      <c r="Z221">
        <v>117151771.7</v>
      </c>
      <c r="AA221">
        <v>117612228.3</v>
      </c>
      <c r="AB221">
        <v>118650968.7</v>
      </c>
      <c r="AC221">
        <v>120086253.09999999</v>
      </c>
      <c r="AD221">
        <v>121116298.59999999</v>
      </c>
      <c r="AE221">
        <v>122294561.7</v>
      </c>
      <c r="AF221">
        <v>123223023.5</v>
      </c>
      <c r="AG221">
        <v>124459689.7</v>
      </c>
      <c r="AH221">
        <v>125772763</v>
      </c>
      <c r="AI221">
        <v>126907957.59999999</v>
      </c>
      <c r="AJ221">
        <v>128012882.2</v>
      </c>
      <c r="AK221">
        <v>129163285</v>
      </c>
      <c r="AL221">
        <v>130356801.59999999</v>
      </c>
      <c r="AM221">
        <v>131558886.7</v>
      </c>
      <c r="AN221">
        <v>132899023.40000001</v>
      </c>
      <c r="AO221">
        <v>134195437.59999999</v>
      </c>
      <c r="AP221">
        <v>135469063.09999999</v>
      </c>
      <c r="AQ221">
        <v>136770136.19999999</v>
      </c>
      <c r="AR221">
        <v>138033287.90000001</v>
      </c>
      <c r="AS221">
        <v>139193567.09999999</v>
      </c>
      <c r="AT221">
        <v>140381417.69999999</v>
      </c>
      <c r="AU221">
        <v>141576415.5</v>
      </c>
      <c r="AV221">
        <v>142793905.80000001</v>
      </c>
      <c r="AW221">
        <v>144204384.59999999</v>
      </c>
    </row>
    <row r="222" spans="2:49" x14ac:dyDescent="0.25">
      <c r="B222" t="s">
        <v>321</v>
      </c>
      <c r="C222">
        <v>50816086.547106199</v>
      </c>
      <c r="D222">
        <v>51631955.253548898</v>
      </c>
      <c r="E222">
        <v>52460923</v>
      </c>
      <c r="F222">
        <v>53015643.119999997</v>
      </c>
      <c r="G222">
        <v>51813780.340000004</v>
      </c>
      <c r="H222">
        <v>48593574.68</v>
      </c>
      <c r="I222">
        <v>50046141.060000002</v>
      </c>
      <c r="J222">
        <v>50560786</v>
      </c>
      <c r="K222">
        <v>48792315.439999998</v>
      </c>
      <c r="L222">
        <v>47691172.409999996</v>
      </c>
      <c r="M222">
        <v>47699479.590000004</v>
      </c>
      <c r="N222">
        <v>48439430.079999998</v>
      </c>
      <c r="O222">
        <v>49235053.799999997</v>
      </c>
      <c r="P222">
        <v>48203591.68</v>
      </c>
      <c r="Q222">
        <v>45213553.270000003</v>
      </c>
      <c r="R222">
        <v>41958532.909999996</v>
      </c>
      <c r="S222">
        <v>41761970.450000003</v>
      </c>
      <c r="T222">
        <v>38574754.68</v>
      </c>
      <c r="U222">
        <v>35425722.590000004</v>
      </c>
      <c r="V222">
        <v>32741669.579999998</v>
      </c>
      <c r="W222">
        <v>32853866.489999998</v>
      </c>
      <c r="X222">
        <v>32830823.100000001</v>
      </c>
      <c r="Y222">
        <v>32979241.859999999</v>
      </c>
      <c r="Z222">
        <v>33097468.620000001</v>
      </c>
      <c r="AA222">
        <v>33109007.350000001</v>
      </c>
      <c r="AB222">
        <v>33012525.800000001</v>
      </c>
      <c r="AC222">
        <v>32844941.210000001</v>
      </c>
      <c r="AD222">
        <v>32525728.690000001</v>
      </c>
      <c r="AE222">
        <v>32137493.5</v>
      </c>
      <c r="AF222">
        <v>31768721.399999999</v>
      </c>
      <c r="AG222">
        <v>31434049.25</v>
      </c>
      <c r="AH222">
        <v>31151195.739999998</v>
      </c>
      <c r="AI222">
        <v>31088720.350000001</v>
      </c>
      <c r="AJ222">
        <v>31067485.469999999</v>
      </c>
      <c r="AK222">
        <v>31086180.18</v>
      </c>
      <c r="AL222">
        <v>31128058.329999998</v>
      </c>
      <c r="AM222">
        <v>31190434.66</v>
      </c>
      <c r="AN222">
        <v>31152051.84</v>
      </c>
      <c r="AO222">
        <v>31115497.870000001</v>
      </c>
      <c r="AP222">
        <v>31083805.75</v>
      </c>
      <c r="AQ222">
        <v>31064481.16</v>
      </c>
      <c r="AR222">
        <v>31047364.75</v>
      </c>
      <c r="AS222">
        <v>31740556.559999999</v>
      </c>
      <c r="AT222">
        <v>32531348.510000002</v>
      </c>
      <c r="AU222">
        <v>33339444.93</v>
      </c>
      <c r="AV222">
        <v>34155269.890000001</v>
      </c>
      <c r="AW222">
        <v>35002931.979999997</v>
      </c>
    </row>
    <row r="223" spans="2:49" x14ac:dyDescent="0.25">
      <c r="B223" t="s">
        <v>322</v>
      </c>
      <c r="C223">
        <v>404907114.48809499</v>
      </c>
      <c r="D223">
        <v>411408029.182118</v>
      </c>
      <c r="E223">
        <v>418013318.19999999</v>
      </c>
      <c r="F223">
        <v>415499558</v>
      </c>
      <c r="G223">
        <v>396874484.10000002</v>
      </c>
      <c r="H223">
        <v>376396914.10000002</v>
      </c>
      <c r="I223">
        <v>376231161.60000002</v>
      </c>
      <c r="J223">
        <v>368348277.39999998</v>
      </c>
      <c r="K223">
        <v>350568084</v>
      </c>
      <c r="L223">
        <v>340194241.80000001</v>
      </c>
      <c r="M223">
        <v>335624564.69999999</v>
      </c>
      <c r="N223">
        <v>333435541</v>
      </c>
      <c r="O223">
        <v>330195576.60000002</v>
      </c>
      <c r="P223">
        <v>319850662.19999999</v>
      </c>
      <c r="Q223">
        <v>305674041.60000002</v>
      </c>
      <c r="R223">
        <v>295242664.89999998</v>
      </c>
      <c r="S223">
        <v>288788431.80000001</v>
      </c>
      <c r="T223">
        <v>284944549.19999999</v>
      </c>
      <c r="U223">
        <v>281208954.30000001</v>
      </c>
      <c r="V223">
        <v>277999212</v>
      </c>
      <c r="W223">
        <v>273569477.60000002</v>
      </c>
      <c r="X223">
        <v>268093354.80000001</v>
      </c>
      <c r="Y223">
        <v>264570407.90000001</v>
      </c>
      <c r="Z223">
        <v>262335158.90000001</v>
      </c>
      <c r="AA223">
        <v>260926638</v>
      </c>
      <c r="AB223">
        <v>260100659.59999999</v>
      </c>
      <c r="AC223">
        <v>259655215.69999999</v>
      </c>
      <c r="AD223">
        <v>258607737.80000001</v>
      </c>
      <c r="AE223">
        <v>257567901.19999999</v>
      </c>
      <c r="AF223">
        <v>256226556.5</v>
      </c>
      <c r="AG223">
        <v>255149336.90000001</v>
      </c>
      <c r="AH223">
        <v>254138683.90000001</v>
      </c>
      <c r="AI223">
        <v>253175373.80000001</v>
      </c>
      <c r="AJ223">
        <v>252162118.09999999</v>
      </c>
      <c r="AK223">
        <v>251191913.90000001</v>
      </c>
      <c r="AL223">
        <v>250249301</v>
      </c>
      <c r="AM223">
        <v>249309364.09999999</v>
      </c>
      <c r="AN223">
        <v>248361140.90000001</v>
      </c>
      <c r="AO223">
        <v>247372081.09999999</v>
      </c>
      <c r="AP223">
        <v>246377500.40000001</v>
      </c>
      <c r="AQ223">
        <v>245454840.90000001</v>
      </c>
      <c r="AR223">
        <v>244531066.40000001</v>
      </c>
      <c r="AS223">
        <v>244267935.30000001</v>
      </c>
      <c r="AT223">
        <v>244197454.59999999</v>
      </c>
      <c r="AU223">
        <v>244219306</v>
      </c>
      <c r="AV223">
        <v>244346801</v>
      </c>
      <c r="AW223">
        <v>244810017.19999999</v>
      </c>
    </row>
    <row r="224" spans="2:49" x14ac:dyDescent="0.25">
      <c r="B224" t="s">
        <v>323</v>
      </c>
      <c r="C224">
        <v>42122345.501310803</v>
      </c>
      <c r="D224">
        <v>42798633.383193001</v>
      </c>
      <c r="E224">
        <v>43485779.289999999</v>
      </c>
      <c r="F224">
        <v>42679632.670000002</v>
      </c>
      <c r="G224">
        <v>38596787.700000003</v>
      </c>
      <c r="H224">
        <v>33634387.939999998</v>
      </c>
      <c r="I224">
        <v>33834642.710000001</v>
      </c>
      <c r="J224">
        <v>32683705.149999999</v>
      </c>
      <c r="K224">
        <v>31034501.16</v>
      </c>
      <c r="L224">
        <v>30920020.879999999</v>
      </c>
      <c r="M224">
        <v>30623409.329999998</v>
      </c>
      <c r="N224">
        <v>29660735.23</v>
      </c>
      <c r="O224">
        <v>25809417.449999999</v>
      </c>
      <c r="P224">
        <v>22158287.969999999</v>
      </c>
      <c r="Q224">
        <v>19637698.93</v>
      </c>
      <c r="R224">
        <v>17896248.190000001</v>
      </c>
      <c r="S224">
        <v>12767418.289999999</v>
      </c>
      <c r="T224">
        <v>11694113.24</v>
      </c>
      <c r="U224">
        <v>11141415.890000001</v>
      </c>
      <c r="V224">
        <v>10773889.49</v>
      </c>
      <c r="W224">
        <v>10627096.67</v>
      </c>
      <c r="X224">
        <v>10483603.539999999</v>
      </c>
      <c r="Y224">
        <v>10566344.74</v>
      </c>
      <c r="Z224">
        <v>10691636.689999999</v>
      </c>
      <c r="AA224">
        <v>10840389.93</v>
      </c>
      <c r="AB224">
        <v>11011359.439999999</v>
      </c>
      <c r="AC224">
        <v>11201521.859999999</v>
      </c>
      <c r="AD224">
        <v>11401795.34</v>
      </c>
      <c r="AE224">
        <v>11604136.57</v>
      </c>
      <c r="AF224">
        <v>11808047.279999999</v>
      </c>
      <c r="AG224">
        <v>12013356.08</v>
      </c>
      <c r="AH224">
        <v>12223340.539999999</v>
      </c>
      <c r="AI224">
        <v>12428998.779999999</v>
      </c>
      <c r="AJ224">
        <v>12636077.560000001</v>
      </c>
      <c r="AK224">
        <v>12850077.630000001</v>
      </c>
      <c r="AL224">
        <v>13068288.65</v>
      </c>
      <c r="AM224">
        <v>13289984.029999999</v>
      </c>
      <c r="AN224">
        <v>13514250.82</v>
      </c>
      <c r="AO224">
        <v>13738374.33</v>
      </c>
      <c r="AP224">
        <v>13962854.779999999</v>
      </c>
      <c r="AQ224">
        <v>14191118.07</v>
      </c>
      <c r="AR224">
        <v>14418262.220000001</v>
      </c>
      <c r="AS224">
        <v>14658562.890000001</v>
      </c>
      <c r="AT224">
        <v>14909316.859999999</v>
      </c>
      <c r="AU224">
        <v>15166896.970000001</v>
      </c>
      <c r="AV224">
        <v>15431319.27</v>
      </c>
      <c r="AW224">
        <v>15715599.77</v>
      </c>
    </row>
    <row r="225" spans="2:49" x14ac:dyDescent="0.25">
      <c r="B225" t="s">
        <v>324</v>
      </c>
      <c r="C225">
        <v>274029684.71326298</v>
      </c>
      <c r="D225">
        <v>278429319.93874699</v>
      </c>
      <c r="E225">
        <v>282899592.69999999</v>
      </c>
      <c r="F225">
        <v>281123577</v>
      </c>
      <c r="G225">
        <v>268801557.39999998</v>
      </c>
      <c r="H225">
        <v>256887129.80000001</v>
      </c>
      <c r="I225">
        <v>255273655.30000001</v>
      </c>
      <c r="J225">
        <v>248928819</v>
      </c>
      <c r="K225">
        <v>235960335.80000001</v>
      </c>
      <c r="L225">
        <v>227745305.30000001</v>
      </c>
      <c r="M225">
        <v>224110662</v>
      </c>
      <c r="N225">
        <v>222492734.30000001</v>
      </c>
      <c r="O225">
        <v>223183342.09999999</v>
      </c>
      <c r="P225">
        <v>219240050.40000001</v>
      </c>
      <c r="Q225">
        <v>213136314.5</v>
      </c>
      <c r="R225">
        <v>210207681.90000001</v>
      </c>
      <c r="S225">
        <v>211124934.80000001</v>
      </c>
      <c r="T225">
        <v>212407520.80000001</v>
      </c>
      <c r="U225">
        <v>212872905.90000001</v>
      </c>
      <c r="V225">
        <v>213246858.69999999</v>
      </c>
      <c r="W225">
        <v>209576737.40000001</v>
      </c>
      <c r="X225">
        <v>205053918</v>
      </c>
      <c r="Y225">
        <v>201832555.09999999</v>
      </c>
      <c r="Z225">
        <v>199868885.5</v>
      </c>
      <c r="AA225">
        <v>198777099.69999999</v>
      </c>
      <c r="AB225">
        <v>198316071</v>
      </c>
      <c r="AC225">
        <v>198250511.80000001</v>
      </c>
      <c r="AD225">
        <v>197702565.80000001</v>
      </c>
      <c r="AE225">
        <v>197218287.90000001</v>
      </c>
      <c r="AF225">
        <v>196395001</v>
      </c>
      <c r="AG225">
        <v>195789242.19999999</v>
      </c>
      <c r="AH225">
        <v>195176446.19999999</v>
      </c>
      <c r="AI225">
        <v>194274031.30000001</v>
      </c>
      <c r="AJ225">
        <v>193268067.5</v>
      </c>
      <c r="AK225">
        <v>192248591.80000001</v>
      </c>
      <c r="AL225">
        <v>191225341.30000001</v>
      </c>
      <c r="AM225">
        <v>190176685.19999999</v>
      </c>
      <c r="AN225">
        <v>189231294</v>
      </c>
      <c r="AO225">
        <v>188238833.80000001</v>
      </c>
      <c r="AP225">
        <v>187234241.09999999</v>
      </c>
      <c r="AQ225">
        <v>186283493.69999999</v>
      </c>
      <c r="AR225">
        <v>185331683.19999999</v>
      </c>
      <c r="AS225">
        <v>184318324.69999999</v>
      </c>
      <c r="AT225">
        <v>183392613.90000001</v>
      </c>
      <c r="AU225">
        <v>182539616.40000001</v>
      </c>
      <c r="AV225">
        <v>181781529.59999999</v>
      </c>
      <c r="AW225">
        <v>181302788.69999999</v>
      </c>
    </row>
    <row r="226" spans="2:49" x14ac:dyDescent="0.25">
      <c r="B226" t="s">
        <v>325</v>
      </c>
      <c r="C226">
        <v>88755084.273521304</v>
      </c>
      <c r="D226">
        <v>90180075.860178098</v>
      </c>
      <c r="E226">
        <v>91627946.150000006</v>
      </c>
      <c r="F226">
        <v>91696348.400000006</v>
      </c>
      <c r="G226">
        <v>89476139.060000002</v>
      </c>
      <c r="H226">
        <v>85875396.340000004</v>
      </c>
      <c r="I226">
        <v>87122863.579999998</v>
      </c>
      <c r="J226">
        <v>86735753.239999995</v>
      </c>
      <c r="K226">
        <v>83573247.049999997</v>
      </c>
      <c r="L226">
        <v>81528915.560000002</v>
      </c>
      <c r="M226">
        <v>80890493.450000003</v>
      </c>
      <c r="N226">
        <v>81282071.469999999</v>
      </c>
      <c r="O226">
        <v>81202817.030000001</v>
      </c>
      <c r="P226">
        <v>78452323.819999903</v>
      </c>
      <c r="Q226">
        <v>72900028.150000006</v>
      </c>
      <c r="R226">
        <v>67138734.819999903</v>
      </c>
      <c r="S226">
        <v>64896078.619999997</v>
      </c>
      <c r="T226">
        <v>60842915.149999999</v>
      </c>
      <c r="U226">
        <v>57194632.530000001</v>
      </c>
      <c r="V226">
        <v>53978463.75</v>
      </c>
      <c r="W226">
        <v>53365643.530000001</v>
      </c>
      <c r="X226">
        <v>52555833.259999998</v>
      </c>
      <c r="Y226">
        <v>52171508.149999999</v>
      </c>
      <c r="Z226">
        <v>51774636.759999998</v>
      </c>
      <c r="AA226">
        <v>51309148.350000001</v>
      </c>
      <c r="AB226">
        <v>50773229.210000001</v>
      </c>
      <c r="AC226">
        <v>50203182.009999998</v>
      </c>
      <c r="AD226">
        <v>49503376.689999998</v>
      </c>
      <c r="AE226">
        <v>48745476.729999997</v>
      </c>
      <c r="AF226">
        <v>48023508.219999999</v>
      </c>
      <c r="AG226">
        <v>47346738.600000001</v>
      </c>
      <c r="AH226">
        <v>46738897.189999998</v>
      </c>
      <c r="AI226">
        <v>46472343.659999996</v>
      </c>
      <c r="AJ226">
        <v>46257973.049999997</v>
      </c>
      <c r="AK226">
        <v>46093244.409999996</v>
      </c>
      <c r="AL226">
        <v>45955671.020000003</v>
      </c>
      <c r="AM226">
        <v>45842694.810000002</v>
      </c>
      <c r="AN226">
        <v>45615596.119999997</v>
      </c>
      <c r="AO226">
        <v>45394872.939999998</v>
      </c>
      <c r="AP226">
        <v>45180404.609999999</v>
      </c>
      <c r="AQ226">
        <v>44980229.140000001</v>
      </c>
      <c r="AR226">
        <v>44781120.990000002</v>
      </c>
      <c r="AS226">
        <v>45291047.729999997</v>
      </c>
      <c r="AT226">
        <v>45895523.759999998</v>
      </c>
      <c r="AU226">
        <v>46512792.659999996</v>
      </c>
      <c r="AV226">
        <v>47133952.100000001</v>
      </c>
      <c r="AW226">
        <v>47791628.75</v>
      </c>
    </row>
    <row r="227" spans="2:49" x14ac:dyDescent="0.25">
      <c r="B227" t="s">
        <v>326</v>
      </c>
      <c r="C227">
        <v>431252676.25727201</v>
      </c>
      <c r="D227">
        <v>438176577.46721298</v>
      </c>
      <c r="E227">
        <v>445211644.60000002</v>
      </c>
      <c r="F227">
        <v>443095861.30000001</v>
      </c>
      <c r="G227">
        <v>423919459.5</v>
      </c>
      <c r="H227">
        <v>400741444.69999999</v>
      </c>
      <c r="I227">
        <v>401541980.89999998</v>
      </c>
      <c r="J227">
        <v>394360055.80000001</v>
      </c>
      <c r="K227">
        <v>375998273.69999999</v>
      </c>
      <c r="L227">
        <v>365380160.69999999</v>
      </c>
      <c r="M227">
        <v>360868088.69999999</v>
      </c>
      <c r="N227">
        <v>358786099.19999999</v>
      </c>
      <c r="O227">
        <v>356148282.30000001</v>
      </c>
      <c r="P227">
        <v>346296894</v>
      </c>
      <c r="Q227">
        <v>332533485.39999998</v>
      </c>
      <c r="R227">
        <v>322489264.5</v>
      </c>
      <c r="S227">
        <v>316734044</v>
      </c>
      <c r="T227">
        <v>312963603.39999998</v>
      </c>
      <c r="U227">
        <v>309296010.19999999</v>
      </c>
      <c r="V227">
        <v>306551939</v>
      </c>
      <c r="W227">
        <v>302245099.10000002</v>
      </c>
      <c r="X227">
        <v>296854478.10000002</v>
      </c>
      <c r="Y227">
        <v>293354627.30000001</v>
      </c>
      <c r="Z227">
        <v>291299023.30000001</v>
      </c>
      <c r="AA227">
        <v>290119833.69999999</v>
      </c>
      <c r="AB227">
        <v>289548864.89999998</v>
      </c>
      <c r="AC227">
        <v>289389893.89999998</v>
      </c>
      <c r="AD227">
        <v>288687135.10000002</v>
      </c>
      <c r="AE227">
        <v>287996981.10000002</v>
      </c>
      <c r="AF227">
        <v>287015831.30000001</v>
      </c>
      <c r="AG227">
        <v>286309709.39999998</v>
      </c>
      <c r="AH227">
        <v>285710774.5</v>
      </c>
      <c r="AI227">
        <v>285148776.30000001</v>
      </c>
      <c r="AJ227">
        <v>284532450.5</v>
      </c>
      <c r="AK227">
        <v>284001120.39999998</v>
      </c>
      <c r="AL227">
        <v>283503247.39999998</v>
      </c>
      <c r="AM227">
        <v>283008161.30000001</v>
      </c>
      <c r="AN227">
        <v>282521084.80000001</v>
      </c>
      <c r="AO227">
        <v>281984264.19999999</v>
      </c>
      <c r="AP227">
        <v>281448911.39999998</v>
      </c>
      <c r="AQ227">
        <v>281023042.69999999</v>
      </c>
      <c r="AR227">
        <v>280578824.69999999</v>
      </c>
      <c r="AS227">
        <v>280806653.80000001</v>
      </c>
      <c r="AT227">
        <v>281242705.19999999</v>
      </c>
      <c r="AU227">
        <v>281763003.80000001</v>
      </c>
      <c r="AV227">
        <v>282391091.89999998</v>
      </c>
      <c r="AW227">
        <v>283482084.5</v>
      </c>
    </row>
    <row r="228" spans="2:49" x14ac:dyDescent="0.25">
      <c r="B228" t="s">
        <v>327</v>
      </c>
      <c r="C228">
        <v>259.678215133631</v>
      </c>
      <c r="D228">
        <v>263.84743287290001</v>
      </c>
      <c r="E228">
        <v>268.92818929999999</v>
      </c>
      <c r="F228">
        <v>274.72021840000002</v>
      </c>
      <c r="G228">
        <v>275.22303499999998</v>
      </c>
      <c r="H228">
        <v>264.42750230000001</v>
      </c>
      <c r="I228">
        <v>273.27189290000001</v>
      </c>
      <c r="J228">
        <v>274.24519670000001</v>
      </c>
      <c r="K228">
        <v>268.39997890000001</v>
      </c>
      <c r="L228">
        <v>263.3227028</v>
      </c>
      <c r="M228">
        <v>260.8927837</v>
      </c>
      <c r="N228">
        <v>258.21138789999998</v>
      </c>
      <c r="O228">
        <v>256.20266830000003</v>
      </c>
      <c r="P228">
        <v>252.79489960000001</v>
      </c>
      <c r="Q228">
        <v>248.17755310000001</v>
      </c>
      <c r="R228">
        <v>242.03244960000001</v>
      </c>
      <c r="S228">
        <v>230.6403147</v>
      </c>
      <c r="T228">
        <v>225.19623630000001</v>
      </c>
      <c r="U228">
        <v>221.2961052</v>
      </c>
      <c r="V228">
        <v>218.2745898</v>
      </c>
      <c r="W228">
        <v>225.95016240000001</v>
      </c>
      <c r="X228">
        <v>232.14114570000001</v>
      </c>
      <c r="Y228">
        <v>229.8603258</v>
      </c>
      <c r="Z228">
        <v>227.69637030000001</v>
      </c>
      <c r="AA228">
        <v>225.8426584</v>
      </c>
      <c r="AB228">
        <v>224.0787934</v>
      </c>
      <c r="AC228">
        <v>222.69874110000001</v>
      </c>
      <c r="AD228">
        <v>218.1700214</v>
      </c>
      <c r="AE228">
        <v>214.20546379999999</v>
      </c>
      <c r="AF228">
        <v>211.82008740000001</v>
      </c>
      <c r="AG228">
        <v>208.98712370000001</v>
      </c>
      <c r="AH228">
        <v>206.4460713</v>
      </c>
      <c r="AI228">
        <v>204.29392350000001</v>
      </c>
      <c r="AJ228">
        <v>202.2632461</v>
      </c>
      <c r="AK228">
        <v>200.3638632</v>
      </c>
      <c r="AL228">
        <v>198.6049213</v>
      </c>
      <c r="AM228">
        <v>196.91966790000001</v>
      </c>
      <c r="AN228">
        <v>195.52687760000001</v>
      </c>
      <c r="AO228">
        <v>194.1327168</v>
      </c>
      <c r="AP228">
        <v>192.7539491</v>
      </c>
      <c r="AQ228">
        <v>191.4259199</v>
      </c>
      <c r="AR228">
        <v>190.1121823</v>
      </c>
      <c r="AS228">
        <v>189.4863537</v>
      </c>
      <c r="AT228">
        <v>188.88971380000001</v>
      </c>
      <c r="AU228">
        <v>188.3118671</v>
      </c>
      <c r="AV228">
        <v>187.76099590000001</v>
      </c>
      <c r="AW228">
        <v>187.3540107</v>
      </c>
    </row>
    <row r="229" spans="2:49" x14ac:dyDescent="0.25">
      <c r="B229" t="s">
        <v>328</v>
      </c>
      <c r="C229">
        <v>5.5705789795526002</v>
      </c>
      <c r="D229">
        <v>5.6600164269241402</v>
      </c>
      <c r="E229">
        <v>5.7508898210000003</v>
      </c>
      <c r="F229">
        <v>5.7774923170000001</v>
      </c>
      <c r="G229">
        <v>4.9993879789999998</v>
      </c>
      <c r="H229">
        <v>4.2504416760000003</v>
      </c>
      <c r="I229">
        <v>4.5163721109999999</v>
      </c>
      <c r="J229">
        <v>4.4003766850000003</v>
      </c>
      <c r="K229">
        <v>4.2012535030000002</v>
      </c>
      <c r="L229">
        <v>4.4248131610000003</v>
      </c>
      <c r="M229">
        <v>4.5879828659999999</v>
      </c>
      <c r="N229">
        <v>4.5938666509999999</v>
      </c>
      <c r="O229">
        <v>3.925566908</v>
      </c>
      <c r="P229">
        <v>3.2604485510000001</v>
      </c>
      <c r="Q229">
        <v>2.8433755110000001</v>
      </c>
      <c r="R229">
        <v>2.641495747</v>
      </c>
      <c r="S229">
        <v>2.4817315610000001</v>
      </c>
      <c r="T229">
        <v>2.4116555960000001</v>
      </c>
      <c r="U229">
        <v>2.4041688040000002</v>
      </c>
      <c r="V229">
        <v>2.4275120509999999</v>
      </c>
      <c r="W229">
        <v>2.4518346559999999</v>
      </c>
      <c r="X229">
        <v>2.4771915459999998</v>
      </c>
      <c r="Y229">
        <v>2.504138733</v>
      </c>
      <c r="Z229">
        <v>2.53742263</v>
      </c>
      <c r="AA229">
        <v>2.5762120670000002</v>
      </c>
      <c r="AB229">
        <v>2.6202879920000002</v>
      </c>
      <c r="AC229">
        <v>2.6689234829999999</v>
      </c>
      <c r="AD229">
        <v>2.7191684700000001</v>
      </c>
      <c r="AE229">
        <v>2.7693410420000002</v>
      </c>
      <c r="AF229">
        <v>2.8195068120000002</v>
      </c>
      <c r="AG229">
        <v>2.8697290280000001</v>
      </c>
      <c r="AH229">
        <v>2.9208819479999999</v>
      </c>
      <c r="AI229">
        <v>2.97072833</v>
      </c>
      <c r="AJ229">
        <v>3.020804751</v>
      </c>
      <c r="AK229">
        <v>3.0725041869999998</v>
      </c>
      <c r="AL229">
        <v>3.1251764240000002</v>
      </c>
      <c r="AM229">
        <v>3.1786665680000001</v>
      </c>
      <c r="AN229">
        <v>3.2325413510000001</v>
      </c>
      <c r="AO229">
        <v>3.2863637400000001</v>
      </c>
      <c r="AP229">
        <v>3.340289426</v>
      </c>
      <c r="AQ229">
        <v>3.3951661940000002</v>
      </c>
      <c r="AR229">
        <v>3.4497928240000002</v>
      </c>
      <c r="AS229">
        <v>3.507535721</v>
      </c>
      <c r="AT229">
        <v>3.5678423320000001</v>
      </c>
      <c r="AU229">
        <v>3.629867323</v>
      </c>
      <c r="AV229">
        <v>3.6936297640000002</v>
      </c>
      <c r="AW229">
        <v>3.762311145</v>
      </c>
    </row>
    <row r="230" spans="2:49" x14ac:dyDescent="0.25">
      <c r="B230" t="s">
        <v>329</v>
      </c>
      <c r="C230">
        <v>5.5705789795526002</v>
      </c>
      <c r="D230">
        <v>5.6600164269241402</v>
      </c>
      <c r="E230">
        <v>5.7508898210000003</v>
      </c>
      <c r="F230">
        <v>5.7774923170000001</v>
      </c>
      <c r="G230">
        <v>4.9993879789999998</v>
      </c>
      <c r="H230">
        <v>4.2504416760000003</v>
      </c>
      <c r="I230">
        <v>4.5163721109999999</v>
      </c>
      <c r="J230">
        <v>4.4003766850000003</v>
      </c>
      <c r="K230">
        <v>4.2012535030000002</v>
      </c>
      <c r="L230">
        <v>4.4248131610000003</v>
      </c>
      <c r="M230">
        <v>4.5879828659999999</v>
      </c>
      <c r="N230">
        <v>4.5938666509999999</v>
      </c>
      <c r="O230">
        <v>3.925566908</v>
      </c>
      <c r="P230">
        <v>3.2604485510000001</v>
      </c>
      <c r="Q230">
        <v>2.8433755110000001</v>
      </c>
      <c r="R230">
        <v>2.641495747</v>
      </c>
      <c r="S230">
        <v>2.4817315610000001</v>
      </c>
      <c r="T230">
        <v>2.4116555960000001</v>
      </c>
      <c r="U230">
        <v>2.4041688040000002</v>
      </c>
      <c r="V230">
        <v>2.4275120509999999</v>
      </c>
      <c r="W230">
        <v>2.4518346559999999</v>
      </c>
      <c r="X230">
        <v>2.4771915459999998</v>
      </c>
      <c r="Y230">
        <v>2.504138733</v>
      </c>
      <c r="Z230">
        <v>2.53742263</v>
      </c>
      <c r="AA230">
        <v>2.5762120670000002</v>
      </c>
      <c r="AB230">
        <v>2.6202879920000002</v>
      </c>
      <c r="AC230">
        <v>2.6689234829999999</v>
      </c>
      <c r="AD230">
        <v>2.7191684700000001</v>
      </c>
      <c r="AE230">
        <v>2.7693410420000002</v>
      </c>
      <c r="AF230">
        <v>2.8195068120000002</v>
      </c>
      <c r="AG230">
        <v>2.8697290280000001</v>
      </c>
      <c r="AH230">
        <v>2.9208819479999999</v>
      </c>
      <c r="AI230">
        <v>2.97072833</v>
      </c>
      <c r="AJ230">
        <v>3.020804751</v>
      </c>
      <c r="AK230">
        <v>3.0725041869999998</v>
      </c>
      <c r="AL230">
        <v>3.1251764240000002</v>
      </c>
      <c r="AM230">
        <v>3.1786665680000001</v>
      </c>
      <c r="AN230">
        <v>3.2325413510000001</v>
      </c>
      <c r="AO230">
        <v>3.2863637400000001</v>
      </c>
      <c r="AP230">
        <v>3.340289426</v>
      </c>
      <c r="AQ230">
        <v>3.3951661940000002</v>
      </c>
      <c r="AR230">
        <v>3.4497928240000002</v>
      </c>
      <c r="AS230">
        <v>3.507535721</v>
      </c>
      <c r="AT230">
        <v>3.5678423320000001</v>
      </c>
      <c r="AU230">
        <v>3.629867323</v>
      </c>
      <c r="AV230">
        <v>3.6936297640000002</v>
      </c>
      <c r="AW230">
        <v>3.762311145</v>
      </c>
    </row>
    <row r="231" spans="2:49" x14ac:dyDescent="0.25">
      <c r="B231" t="s">
        <v>330</v>
      </c>
      <c r="C231">
        <v>85.960981581352499</v>
      </c>
      <c r="D231">
        <v>87.341112945508399</v>
      </c>
      <c r="E231">
        <v>88.747785539999995</v>
      </c>
      <c r="F231">
        <v>88.317586759999998</v>
      </c>
      <c r="G231">
        <v>84.473531249999894</v>
      </c>
      <c r="H231">
        <v>80.765229779999999</v>
      </c>
      <c r="I231">
        <v>80.377110169999995</v>
      </c>
      <c r="J231">
        <v>78.492826320000006</v>
      </c>
      <c r="K231">
        <v>74.449679029999999</v>
      </c>
      <c r="L231">
        <v>71.94011107</v>
      </c>
      <c r="M231">
        <v>70.905759489999994</v>
      </c>
      <c r="N231">
        <v>70.502505619999994</v>
      </c>
      <c r="O231">
        <v>70.793236980000003</v>
      </c>
      <c r="P231">
        <v>69.572622719999998</v>
      </c>
      <c r="Q231">
        <v>67.643619000000001</v>
      </c>
      <c r="R231">
        <v>66.740425860000002</v>
      </c>
      <c r="S231">
        <v>67.162672310000005</v>
      </c>
      <c r="T231">
        <v>67.337816739999994</v>
      </c>
      <c r="U231">
        <v>67.242132620000007</v>
      </c>
      <c r="V231">
        <v>67.129554429999999</v>
      </c>
      <c r="W231">
        <v>66.019448679999996</v>
      </c>
      <c r="X231">
        <v>64.678421670000006</v>
      </c>
      <c r="Y231">
        <v>63.677272350000003</v>
      </c>
      <c r="Z231">
        <v>63.075881690000003</v>
      </c>
      <c r="AA231">
        <v>62.755165839999997</v>
      </c>
      <c r="AB231">
        <v>62.635535470000001</v>
      </c>
      <c r="AC231">
        <v>62.642799709999998</v>
      </c>
      <c r="AD231">
        <v>62.475218159999997</v>
      </c>
      <c r="AE231">
        <v>62.325890530000002</v>
      </c>
      <c r="AF231">
        <v>62.078231850000002</v>
      </c>
      <c r="AG231">
        <v>61.891504300000001</v>
      </c>
      <c r="AH231">
        <v>61.702681650000002</v>
      </c>
      <c r="AI231">
        <v>61.436091589999997</v>
      </c>
      <c r="AJ231">
        <v>61.137823869999998</v>
      </c>
      <c r="AK231">
        <v>60.835685439999999</v>
      </c>
      <c r="AL231">
        <v>60.531858900000003</v>
      </c>
      <c r="AM231">
        <v>60.220095899999997</v>
      </c>
      <c r="AN231">
        <v>59.930497029999998</v>
      </c>
      <c r="AO231">
        <v>59.624053189999998</v>
      </c>
      <c r="AP231">
        <v>59.3134011</v>
      </c>
      <c r="AQ231">
        <v>59.019854129999999</v>
      </c>
      <c r="AR231">
        <v>58.72552305</v>
      </c>
      <c r="AS231">
        <v>58.418325719999999</v>
      </c>
      <c r="AT231">
        <v>58.138912140000002</v>
      </c>
      <c r="AU231">
        <v>57.882181920000001</v>
      </c>
      <c r="AV231">
        <v>57.655261490000001</v>
      </c>
      <c r="AW231">
        <v>57.517519970000002</v>
      </c>
    </row>
    <row r="232" spans="2:49" x14ac:dyDescent="0.25">
      <c r="B232" t="s">
        <v>331</v>
      </c>
      <c r="C232">
        <v>0.67805251130835598</v>
      </c>
      <c r="D232">
        <v>0.68893886369971102</v>
      </c>
      <c r="E232">
        <v>0.70003457099999999</v>
      </c>
      <c r="F232">
        <v>1.106456938</v>
      </c>
      <c r="G232">
        <v>1.4521842309999999</v>
      </c>
      <c r="H232">
        <v>1.766862876</v>
      </c>
      <c r="I232">
        <v>2.1368147409999998</v>
      </c>
      <c r="J232">
        <v>2.4726821710000002</v>
      </c>
      <c r="K232">
        <v>2.715747377</v>
      </c>
      <c r="L232">
        <v>2.985944457</v>
      </c>
      <c r="M232">
        <v>3.3029395570000002</v>
      </c>
      <c r="N232">
        <v>3.645101779</v>
      </c>
      <c r="O232">
        <v>3.870118266</v>
      </c>
      <c r="P232">
        <v>4.0216016569999997</v>
      </c>
      <c r="Q232">
        <v>4.1344388040000002</v>
      </c>
      <c r="R232">
        <v>4.313289524</v>
      </c>
      <c r="S232">
        <v>3.3437416400000002</v>
      </c>
      <c r="T232">
        <v>3.5444537390000002</v>
      </c>
      <c r="U232">
        <v>3.7274702510000002</v>
      </c>
      <c r="V232">
        <v>3.905391039</v>
      </c>
      <c r="W232">
        <v>3.9601408500000002</v>
      </c>
      <c r="X232">
        <v>3.997569033</v>
      </c>
      <c r="Y232">
        <v>3.931331981</v>
      </c>
      <c r="Z232">
        <v>3.8898819090000001</v>
      </c>
      <c r="AA232">
        <v>3.8657999209999998</v>
      </c>
      <c r="AB232">
        <v>3.854703497</v>
      </c>
      <c r="AC232">
        <v>3.8514976089999999</v>
      </c>
      <c r="AD232">
        <v>3.8318325409999998</v>
      </c>
      <c r="AE232">
        <v>3.8131783490000002</v>
      </c>
      <c r="AF232">
        <v>3.794250688</v>
      </c>
      <c r="AG232">
        <v>3.7749450979999999</v>
      </c>
      <c r="AH232">
        <v>3.7553766730000002</v>
      </c>
      <c r="AI232">
        <v>3.736980945</v>
      </c>
      <c r="AJ232">
        <v>3.7167707179999998</v>
      </c>
      <c r="AK232">
        <v>3.6964440889999999</v>
      </c>
      <c r="AL232">
        <v>3.6749438090000002</v>
      </c>
      <c r="AM232">
        <v>3.6530717369999999</v>
      </c>
      <c r="AN232">
        <v>3.6467186680000001</v>
      </c>
      <c r="AO232">
        <v>3.6397538969999998</v>
      </c>
      <c r="AP232">
        <v>3.6329644409999999</v>
      </c>
      <c r="AQ232">
        <v>3.6276824159999999</v>
      </c>
      <c r="AR232">
        <v>3.622842522</v>
      </c>
      <c r="AS232">
        <v>3.6218622640000002</v>
      </c>
      <c r="AT232">
        <v>3.62284015</v>
      </c>
      <c r="AU232">
        <v>3.6254912369999999</v>
      </c>
      <c r="AV232">
        <v>3.630295356</v>
      </c>
      <c r="AW232">
        <v>3.6410505930000001</v>
      </c>
    </row>
    <row r="233" spans="2:49" x14ac:dyDescent="0.25">
      <c r="B233" t="s">
        <v>332</v>
      </c>
      <c r="C233">
        <v>85.960981581352499</v>
      </c>
      <c r="D233">
        <v>87.341112945508399</v>
      </c>
      <c r="E233">
        <v>88.747785539999995</v>
      </c>
      <c r="F233">
        <v>88.317586759999998</v>
      </c>
      <c r="G233">
        <v>84.473531249999894</v>
      </c>
      <c r="H233">
        <v>80.765229779999999</v>
      </c>
      <c r="I233">
        <v>80.377110169999995</v>
      </c>
      <c r="J233">
        <v>78.492826320000006</v>
      </c>
      <c r="K233">
        <v>74.449679029999999</v>
      </c>
      <c r="L233">
        <v>71.94011107</v>
      </c>
      <c r="M233">
        <v>70.905759489999994</v>
      </c>
      <c r="N233">
        <v>70.502505619999994</v>
      </c>
      <c r="O233">
        <v>70.793236980000003</v>
      </c>
      <c r="P233">
        <v>69.572622719999998</v>
      </c>
      <c r="Q233">
        <v>67.643619000000001</v>
      </c>
      <c r="R233">
        <v>66.740425860000002</v>
      </c>
      <c r="S233">
        <v>67.162672310000005</v>
      </c>
      <c r="T233">
        <v>67.337816739999994</v>
      </c>
      <c r="U233">
        <v>67.242132620000007</v>
      </c>
      <c r="V233">
        <v>67.129554429999999</v>
      </c>
      <c r="W233">
        <v>66.019448679999996</v>
      </c>
      <c r="X233">
        <v>64.678421670000006</v>
      </c>
      <c r="Y233">
        <v>63.677272350000003</v>
      </c>
      <c r="Z233">
        <v>63.075881690000003</v>
      </c>
      <c r="AA233">
        <v>62.755165839999997</v>
      </c>
      <c r="AB233">
        <v>62.635535470000001</v>
      </c>
      <c r="AC233">
        <v>62.642799709999998</v>
      </c>
      <c r="AD233">
        <v>62.475218159999997</v>
      </c>
      <c r="AE233">
        <v>62.325890530000002</v>
      </c>
      <c r="AF233">
        <v>62.078231850000002</v>
      </c>
      <c r="AG233">
        <v>61.891504300000001</v>
      </c>
      <c r="AH233">
        <v>61.702681650000002</v>
      </c>
      <c r="AI233">
        <v>61.436091589999997</v>
      </c>
      <c r="AJ233">
        <v>61.137823869999998</v>
      </c>
      <c r="AK233">
        <v>60.835685439999999</v>
      </c>
      <c r="AL233">
        <v>60.531858900000003</v>
      </c>
      <c r="AM233">
        <v>60.220095899999997</v>
      </c>
      <c r="AN233">
        <v>59.930497029999998</v>
      </c>
      <c r="AO233">
        <v>59.624053189999998</v>
      </c>
      <c r="AP233">
        <v>59.3134011</v>
      </c>
      <c r="AQ233">
        <v>59.019854129999999</v>
      </c>
      <c r="AR233">
        <v>58.72552305</v>
      </c>
      <c r="AS233">
        <v>58.418325719999999</v>
      </c>
      <c r="AT233">
        <v>58.138912140000002</v>
      </c>
      <c r="AU233">
        <v>57.882181920000001</v>
      </c>
      <c r="AV233">
        <v>57.655261490000001</v>
      </c>
      <c r="AW233">
        <v>57.517519970000002</v>
      </c>
    </row>
    <row r="234" spans="2:49" x14ac:dyDescent="0.25">
      <c r="B234" t="s">
        <v>333</v>
      </c>
      <c r="C234">
        <v>0.67805251130835598</v>
      </c>
      <c r="D234">
        <v>0.68893886369971102</v>
      </c>
      <c r="E234">
        <v>0.70003457099999999</v>
      </c>
      <c r="F234">
        <v>1.106456938</v>
      </c>
      <c r="G234">
        <v>1.4521842309999999</v>
      </c>
      <c r="H234">
        <v>1.766862876</v>
      </c>
      <c r="I234">
        <v>2.1368147409999998</v>
      </c>
      <c r="J234">
        <v>2.4726821710000002</v>
      </c>
      <c r="K234">
        <v>2.715747377</v>
      </c>
      <c r="L234">
        <v>2.985944457</v>
      </c>
      <c r="M234">
        <v>3.3029395570000002</v>
      </c>
      <c r="N234">
        <v>3.645101779</v>
      </c>
      <c r="O234">
        <v>3.870118266</v>
      </c>
      <c r="P234">
        <v>4.0216016569999997</v>
      </c>
      <c r="Q234">
        <v>4.1344388040000002</v>
      </c>
      <c r="R234">
        <v>4.313289524</v>
      </c>
      <c r="S234">
        <v>3.3437416400000002</v>
      </c>
      <c r="T234">
        <v>3.5444537390000002</v>
      </c>
      <c r="U234">
        <v>3.7274702510000002</v>
      </c>
      <c r="V234">
        <v>3.905391039</v>
      </c>
      <c r="W234">
        <v>3.9601408500000002</v>
      </c>
      <c r="X234">
        <v>3.997569033</v>
      </c>
      <c r="Y234">
        <v>3.931331981</v>
      </c>
      <c r="Z234">
        <v>3.8898819090000001</v>
      </c>
      <c r="AA234">
        <v>3.8657999209999998</v>
      </c>
      <c r="AB234">
        <v>3.854703497</v>
      </c>
      <c r="AC234">
        <v>3.8514976089999999</v>
      </c>
      <c r="AD234">
        <v>3.8318325409999998</v>
      </c>
      <c r="AE234">
        <v>3.8131783490000002</v>
      </c>
      <c r="AF234">
        <v>3.794250688</v>
      </c>
      <c r="AG234">
        <v>3.7749450979999999</v>
      </c>
      <c r="AH234">
        <v>3.7553766730000002</v>
      </c>
      <c r="AI234">
        <v>3.736980945</v>
      </c>
      <c r="AJ234">
        <v>3.7167707179999998</v>
      </c>
      <c r="AK234">
        <v>3.6964440889999999</v>
      </c>
      <c r="AL234">
        <v>3.6749438090000002</v>
      </c>
      <c r="AM234">
        <v>3.6530717369999999</v>
      </c>
      <c r="AN234">
        <v>3.6467186680000001</v>
      </c>
      <c r="AO234">
        <v>3.6397538969999998</v>
      </c>
      <c r="AP234">
        <v>3.6329644409999999</v>
      </c>
      <c r="AQ234">
        <v>3.6276824159999999</v>
      </c>
      <c r="AR234">
        <v>3.622842522</v>
      </c>
      <c r="AS234">
        <v>3.6218622640000002</v>
      </c>
      <c r="AT234">
        <v>3.62284015</v>
      </c>
      <c r="AU234">
        <v>3.6254912369999999</v>
      </c>
      <c r="AV234">
        <v>3.630295356</v>
      </c>
      <c r="AW234">
        <v>3.6410505930000001</v>
      </c>
    </row>
    <row r="235" spans="2:49" x14ac:dyDescent="0.25">
      <c r="B235" t="s">
        <v>334</v>
      </c>
      <c r="C235">
        <v>114.221490567207</v>
      </c>
      <c r="D235">
        <v>116.055353544252</v>
      </c>
      <c r="E235">
        <v>118.47422469999999</v>
      </c>
      <c r="F235">
        <v>123.55157579999999</v>
      </c>
      <c r="G235">
        <v>128.69009030000001</v>
      </c>
      <c r="H235">
        <v>124.1363374</v>
      </c>
      <c r="I235">
        <v>131.21065709999999</v>
      </c>
      <c r="J235">
        <v>133.32481390000001</v>
      </c>
      <c r="K235">
        <v>132.5927275</v>
      </c>
      <c r="L235">
        <v>130.24432640000001</v>
      </c>
      <c r="M235">
        <v>128.3084748</v>
      </c>
      <c r="N235">
        <v>125.1957852</v>
      </c>
      <c r="O235">
        <v>121.8356095</v>
      </c>
      <c r="P235">
        <v>119.5638522</v>
      </c>
      <c r="Q235">
        <v>117.68277329999999</v>
      </c>
      <c r="R235">
        <v>113.1112857</v>
      </c>
      <c r="S235">
        <v>103.2860992</v>
      </c>
      <c r="T235">
        <v>99.545099239999999</v>
      </c>
      <c r="U235">
        <v>96.979519890000006</v>
      </c>
      <c r="V235">
        <v>95.037455159999894</v>
      </c>
      <c r="W235">
        <v>102.72898410000001</v>
      </c>
      <c r="X235">
        <v>109.5870602</v>
      </c>
      <c r="Y235">
        <v>108.079087</v>
      </c>
      <c r="Z235">
        <v>106.3316112</v>
      </c>
      <c r="AA235">
        <v>104.6498045</v>
      </c>
      <c r="AB235">
        <v>102.9509717</v>
      </c>
      <c r="AC235">
        <v>101.4974943</v>
      </c>
      <c r="AD235">
        <v>97.031239380000002</v>
      </c>
      <c r="AE235">
        <v>93.107556509999995</v>
      </c>
      <c r="AF235">
        <v>90.641633839999997</v>
      </c>
      <c r="AG235">
        <v>87.683603570000002</v>
      </c>
      <c r="AH235">
        <v>84.959248619999997</v>
      </c>
      <c r="AI235">
        <v>82.508327789999996</v>
      </c>
      <c r="AJ235">
        <v>80.186521740000003</v>
      </c>
      <c r="AK235">
        <v>77.974928980000001</v>
      </c>
      <c r="AL235">
        <v>75.820500319999894</v>
      </c>
      <c r="AM235">
        <v>73.741202400000006</v>
      </c>
      <c r="AN235">
        <v>71.900327110000006</v>
      </c>
      <c r="AO235">
        <v>70.075979869999998</v>
      </c>
      <c r="AP235">
        <v>68.270272219999995</v>
      </c>
      <c r="AQ235">
        <v>66.487318020000004</v>
      </c>
      <c r="AR235">
        <v>64.722064739999894</v>
      </c>
      <c r="AS235">
        <v>63.19909062</v>
      </c>
      <c r="AT235">
        <v>61.666431090000003</v>
      </c>
      <c r="AU235">
        <v>60.123199759999999</v>
      </c>
      <c r="AV235">
        <v>58.568323130000003</v>
      </c>
      <c r="AW235">
        <v>57.018164319999997</v>
      </c>
    </row>
    <row r="236" spans="2:49" x14ac:dyDescent="0.25">
      <c r="B236" t="s">
        <v>335</v>
      </c>
      <c r="C236">
        <v>1.2736350545564401</v>
      </c>
      <c r="D236">
        <v>1.2940836773262701</v>
      </c>
      <c r="E236">
        <v>1.321055477</v>
      </c>
      <c r="F236">
        <v>1.2468766499999999</v>
      </c>
      <c r="G236">
        <v>1.1754577470000001</v>
      </c>
      <c r="H236">
        <v>1.026257728</v>
      </c>
      <c r="I236">
        <v>0.98181865089999998</v>
      </c>
      <c r="J236">
        <v>0.91269400140000001</v>
      </c>
      <c r="K236">
        <v>0.83036695869999999</v>
      </c>
      <c r="L236">
        <v>0.74615529690000004</v>
      </c>
      <c r="M236">
        <v>0.67240283089999997</v>
      </c>
      <c r="N236">
        <v>0.60013811579999998</v>
      </c>
      <c r="O236">
        <v>0.53357587100000003</v>
      </c>
      <c r="P236">
        <v>0.47836462089999998</v>
      </c>
      <c r="Q236">
        <v>0.43011579929999999</v>
      </c>
      <c r="R236">
        <v>0.3776306834</v>
      </c>
      <c r="S236">
        <v>0.3275240418</v>
      </c>
      <c r="T236">
        <v>0.51376224770000001</v>
      </c>
      <c r="U236">
        <v>0.68490687839999997</v>
      </c>
      <c r="V236">
        <v>0.84391129850000002</v>
      </c>
      <c r="W236">
        <v>0.78837782339999996</v>
      </c>
      <c r="X236">
        <v>0.71067919580000005</v>
      </c>
      <c r="Y236">
        <v>0.69543403690000005</v>
      </c>
      <c r="Z236">
        <v>0.67879969920000005</v>
      </c>
      <c r="AA236">
        <v>0.6627454626</v>
      </c>
      <c r="AB236">
        <v>0.64694234510000004</v>
      </c>
      <c r="AC236">
        <v>0.63283649119999996</v>
      </c>
      <c r="AD236">
        <v>0.62540821089999998</v>
      </c>
      <c r="AE236">
        <v>0.62014139670000001</v>
      </c>
      <c r="AF236">
        <v>0.62288604599999997</v>
      </c>
      <c r="AG236">
        <v>0.6229556691</v>
      </c>
      <c r="AH236">
        <v>0.62383635640000001</v>
      </c>
      <c r="AI236">
        <v>0.61275643599999996</v>
      </c>
      <c r="AJ236">
        <v>0.60244607829999997</v>
      </c>
      <c r="AK236">
        <v>0.59278666579999995</v>
      </c>
      <c r="AL236">
        <v>0.58360148290000002</v>
      </c>
      <c r="AM236">
        <v>0.57484482589999997</v>
      </c>
      <c r="AN236">
        <v>0.58130924360000003</v>
      </c>
      <c r="AO236">
        <v>0.58765324910000005</v>
      </c>
      <c r="AP236">
        <v>0.59389507819999998</v>
      </c>
      <c r="AQ236" s="39">
        <v>0.60007378170000003</v>
      </c>
      <c r="AR236" s="39">
        <v>0.60614832060000001</v>
      </c>
      <c r="AS236" s="39">
        <v>0.61090661089999998</v>
      </c>
      <c r="AT236" s="39">
        <v>0.61568503779999995</v>
      </c>
      <c r="AU236" s="39">
        <v>0.62047541620000002</v>
      </c>
      <c r="AV236" s="39">
        <v>0.6252664268</v>
      </c>
      <c r="AW236" s="39">
        <v>0.63023788920000001</v>
      </c>
    </row>
    <row r="237" spans="2:49" x14ac:dyDescent="0.25">
      <c r="B237" t="s">
        <v>336</v>
      </c>
      <c r="C237">
        <v>3.4574974609126801</v>
      </c>
      <c r="D237">
        <v>3.51300870100687</v>
      </c>
      <c r="E237">
        <v>3.5862282059999999</v>
      </c>
      <c r="F237">
        <v>3.567069467</v>
      </c>
      <c r="G237">
        <v>3.543904699</v>
      </c>
      <c r="H237">
        <v>3.2608834089999998</v>
      </c>
      <c r="I237">
        <v>3.2880008850000002</v>
      </c>
      <c r="J237">
        <v>3.238223906</v>
      </c>
      <c r="K237">
        <v>3.1212955889999998</v>
      </c>
      <c r="L237">
        <v>2.9715246249999998</v>
      </c>
      <c r="M237">
        <v>2.8370500340000002</v>
      </c>
      <c r="N237">
        <v>2.6827369509999999</v>
      </c>
      <c r="O237">
        <v>2.9058166860000001</v>
      </c>
      <c r="P237">
        <v>3.1739938410000001</v>
      </c>
      <c r="Q237">
        <v>3.477265338</v>
      </c>
      <c r="R237">
        <v>3.720112839</v>
      </c>
      <c r="S237">
        <v>5.7526616290000003</v>
      </c>
      <c r="T237">
        <v>4.2137295229999996</v>
      </c>
      <c r="U237">
        <v>2.862769669</v>
      </c>
      <c r="V237">
        <v>1.637843937</v>
      </c>
      <c r="W237">
        <v>1.6832162989999999</v>
      </c>
      <c r="X237">
        <v>1.7055229999999999</v>
      </c>
      <c r="Y237">
        <v>1.6676855269999999</v>
      </c>
      <c r="Z237">
        <v>1.6266575190000001</v>
      </c>
      <c r="AA237">
        <v>1.5871580080000001</v>
      </c>
      <c r="AB237">
        <v>1.548976073</v>
      </c>
      <c r="AC237">
        <v>1.5148723019999999</v>
      </c>
      <c r="AD237">
        <v>1.4714650060000001</v>
      </c>
      <c r="AE237">
        <v>1.4344165550000001</v>
      </c>
      <c r="AF237">
        <v>1.425221284</v>
      </c>
      <c r="AG237">
        <v>1.404516675</v>
      </c>
      <c r="AH237">
        <v>1.3863028589999999</v>
      </c>
      <c r="AI237">
        <v>1.3724686909999999</v>
      </c>
      <c r="AJ237">
        <v>1.3598923570000001</v>
      </c>
      <c r="AK237">
        <v>1.3483457109999999</v>
      </c>
      <c r="AL237">
        <v>1.3384603829999999</v>
      </c>
      <c r="AM237">
        <v>1.3291588080000001</v>
      </c>
      <c r="AN237">
        <v>1.3247894250000001</v>
      </c>
      <c r="AO237">
        <v>1.3202736100000001</v>
      </c>
      <c r="AP237">
        <v>1.315652442</v>
      </c>
      <c r="AQ237">
        <v>1.3110102539999999</v>
      </c>
      <c r="AR237">
        <v>1.30625423</v>
      </c>
      <c r="AS237">
        <v>1.7906716490000001</v>
      </c>
      <c r="AT237">
        <v>2.2731489389999999</v>
      </c>
      <c r="AU237">
        <v>2.753617674</v>
      </c>
      <c r="AV237">
        <v>3.2319684880000001</v>
      </c>
      <c r="AW237">
        <v>3.7091844209999998</v>
      </c>
    </row>
    <row r="238" spans="2:49" x14ac:dyDescent="0.25">
      <c r="B238" t="s">
        <v>337</v>
      </c>
      <c r="C238">
        <v>5.0750954082325404</v>
      </c>
      <c r="D238">
        <v>5.1565777065978304</v>
      </c>
      <c r="E238">
        <v>5.2640531209999999</v>
      </c>
      <c r="F238">
        <v>5.1234423610000004</v>
      </c>
      <c r="G238">
        <v>4.9806329829999996</v>
      </c>
      <c r="H238">
        <v>4.4840775370000001</v>
      </c>
      <c r="I238">
        <v>4.4237146589999998</v>
      </c>
      <c r="J238">
        <v>4.2405303869999997</v>
      </c>
      <c r="K238">
        <v>3.9783610880000002</v>
      </c>
      <c r="L238">
        <v>3.6864005340000001</v>
      </c>
      <c r="M238">
        <v>3.425642061</v>
      </c>
      <c r="N238">
        <v>3.1528464110000001</v>
      </c>
      <c r="O238">
        <v>2.8646167</v>
      </c>
      <c r="P238">
        <v>2.624127471</v>
      </c>
      <c r="Q238">
        <v>2.410498858</v>
      </c>
      <c r="R238">
        <v>2.1618611730000001</v>
      </c>
      <c r="S238">
        <v>0.90267165650000003</v>
      </c>
      <c r="T238">
        <v>0.70882417909999995</v>
      </c>
      <c r="U238">
        <v>0.54082703539999999</v>
      </c>
      <c r="V238">
        <v>0.39000376190000002</v>
      </c>
      <c r="W238">
        <v>0.33289240930000003</v>
      </c>
      <c r="X238">
        <v>0.26089780499999998</v>
      </c>
      <c r="Y238">
        <v>0.25722990950000002</v>
      </c>
      <c r="Z238">
        <v>0.25299760830000001</v>
      </c>
      <c r="AA238">
        <v>0.2489271418</v>
      </c>
      <c r="AB238">
        <v>0.2448067793</v>
      </c>
      <c r="AC238">
        <v>0.24127321099999999</v>
      </c>
      <c r="AD238">
        <v>0.23528424549999999</v>
      </c>
      <c r="AE238">
        <v>0.23029386530000001</v>
      </c>
      <c r="AF238">
        <v>0.22876231559999999</v>
      </c>
      <c r="AG238">
        <v>0.2259947658</v>
      </c>
      <c r="AH238">
        <v>0.22362612500000001</v>
      </c>
      <c r="AI238">
        <v>0.22201062660000001</v>
      </c>
      <c r="AJ238">
        <v>0.22059870300000001</v>
      </c>
      <c r="AK238">
        <v>0.21935496870000001</v>
      </c>
      <c r="AL238">
        <v>0.2183422844</v>
      </c>
      <c r="AM238">
        <v>0.21742748049999999</v>
      </c>
      <c r="AN238">
        <v>0.21736909439999999</v>
      </c>
      <c r="AO238">
        <v>0.21729274940000001</v>
      </c>
      <c r="AP238">
        <v>0.2172051431</v>
      </c>
      <c r="AQ238">
        <v>0.21712021870000001</v>
      </c>
      <c r="AR238">
        <v>0.21702266540000001</v>
      </c>
      <c r="AS238">
        <v>0.21793261429999999</v>
      </c>
      <c r="AT238">
        <v>0.2188461991</v>
      </c>
      <c r="AU238">
        <v>0.2197604963</v>
      </c>
      <c r="AV238">
        <v>0.22067151779999999</v>
      </c>
      <c r="AW238">
        <v>0.22164255159999999</v>
      </c>
    </row>
    <row r="239" spans="2:49" x14ac:dyDescent="0.25">
      <c r="B239" t="s">
        <v>338</v>
      </c>
      <c r="C239">
        <v>0.35516190417563898</v>
      </c>
      <c r="D239">
        <v>0.36086414342755202</v>
      </c>
      <c r="E239">
        <v>0.36838541540000003</v>
      </c>
      <c r="F239">
        <v>0.60907177290000003</v>
      </c>
      <c r="G239">
        <v>0.83692335350000002</v>
      </c>
      <c r="H239">
        <v>0.97351656519999996</v>
      </c>
      <c r="I239">
        <v>1.1750360820000001</v>
      </c>
      <c r="J239">
        <v>1.3658520510000001</v>
      </c>
      <c r="K239">
        <v>1.5106160689999999</v>
      </c>
      <c r="L239">
        <v>1.612103936</v>
      </c>
      <c r="M239">
        <v>1.689592642</v>
      </c>
      <c r="N239">
        <v>1.7183561730000001</v>
      </c>
      <c r="O239">
        <v>1.9345646759999999</v>
      </c>
      <c r="P239">
        <v>2.1963578180000001</v>
      </c>
      <c r="Q239">
        <v>2.5010296529999998</v>
      </c>
      <c r="R239">
        <v>2.7811417770000002</v>
      </c>
      <c r="S239">
        <v>3.6755991799999999</v>
      </c>
      <c r="T239">
        <v>3.7481701059999999</v>
      </c>
      <c r="U239">
        <v>3.8473923729999999</v>
      </c>
      <c r="V239">
        <v>3.9580708840000001</v>
      </c>
      <c r="W239">
        <v>4.5400225790000004</v>
      </c>
      <c r="X239">
        <v>5.1061309589999997</v>
      </c>
      <c r="Y239">
        <v>5.3747742690000004</v>
      </c>
      <c r="Z239">
        <v>5.6220322500000002</v>
      </c>
      <c r="AA239">
        <v>5.8627329499999998</v>
      </c>
      <c r="AB239">
        <v>5.9898926689999996</v>
      </c>
      <c r="AC239">
        <v>6.1246201200000003</v>
      </c>
      <c r="AD239">
        <v>6.3404048560000001</v>
      </c>
      <c r="AE239">
        <v>6.5683699009999996</v>
      </c>
      <c r="AF239">
        <v>6.8055638519999997</v>
      </c>
      <c r="AG239">
        <v>7.0618451179999999</v>
      </c>
      <c r="AH239">
        <v>7.3222240730000001</v>
      </c>
      <c r="AI239">
        <v>7.6057956769999997</v>
      </c>
      <c r="AJ239">
        <v>7.8910719379999996</v>
      </c>
      <c r="AK239">
        <v>8.1777902030000007</v>
      </c>
      <c r="AL239">
        <v>8.4780702849999905</v>
      </c>
      <c r="AM239">
        <v>8.7785789239999996</v>
      </c>
      <c r="AN239">
        <v>9.1105672290000008</v>
      </c>
      <c r="AO239">
        <v>9.4410007910000004</v>
      </c>
      <c r="AP239">
        <v>9.7701605499999999</v>
      </c>
      <c r="AQ239">
        <v>10.098705069999999</v>
      </c>
      <c r="AR239">
        <v>10.42597234</v>
      </c>
      <c r="AS239">
        <v>10.78522238</v>
      </c>
      <c r="AT239">
        <v>11.147068239999999</v>
      </c>
      <c r="AU239">
        <v>11.511378000000001</v>
      </c>
      <c r="AV239">
        <v>11.87794562</v>
      </c>
      <c r="AW239">
        <v>12.25026051</v>
      </c>
    </row>
    <row r="240" spans="2:49" x14ac:dyDescent="0.25">
      <c r="B240" t="s">
        <v>339</v>
      </c>
      <c r="C240">
        <v>7.99114284395189E-2</v>
      </c>
      <c r="D240">
        <v>8.1194432271199296E-2</v>
      </c>
      <c r="E240">
        <v>8.2886718499999998E-2</v>
      </c>
      <c r="F240">
        <v>0.104792555</v>
      </c>
      <c r="G240">
        <v>0.1323022552</v>
      </c>
      <c r="H240">
        <v>0.15466152289999999</v>
      </c>
      <c r="I240">
        <v>0.19807844290000001</v>
      </c>
      <c r="J240">
        <v>0.25364159130000002</v>
      </c>
      <c r="K240">
        <v>0.3179794192</v>
      </c>
      <c r="L240">
        <v>0.39386497640000001</v>
      </c>
      <c r="M240">
        <v>0.48944538009999999</v>
      </c>
      <c r="N240">
        <v>0.60264624069999995</v>
      </c>
      <c r="O240">
        <v>0.70008978379999998</v>
      </c>
      <c r="P240">
        <v>0.8201528589</v>
      </c>
      <c r="Q240">
        <v>0.96367761740000002</v>
      </c>
      <c r="R240">
        <v>1.105750851</v>
      </c>
      <c r="S240">
        <v>1.6198554080000001</v>
      </c>
      <c r="T240">
        <v>1.6518377870000001</v>
      </c>
      <c r="U240">
        <v>1.6955655489999999</v>
      </c>
      <c r="V240">
        <v>1.744342136</v>
      </c>
      <c r="W240">
        <v>1.920891291</v>
      </c>
      <c r="X240">
        <v>2.0845277750000002</v>
      </c>
      <c r="Y240">
        <v>2.20812499</v>
      </c>
      <c r="Z240">
        <v>2.3225667470000002</v>
      </c>
      <c r="AA240">
        <v>2.4339316869999998</v>
      </c>
      <c r="AB240">
        <v>2.5431334959999998</v>
      </c>
      <c r="AC240">
        <v>2.6539037589999999</v>
      </c>
      <c r="AD240">
        <v>2.9287588059999998</v>
      </c>
      <c r="AE240">
        <v>3.2016687770000001</v>
      </c>
      <c r="AF240">
        <v>3.4731744529999999</v>
      </c>
      <c r="AG240">
        <v>3.757109764</v>
      </c>
      <c r="AH240">
        <v>4.0391635749999999</v>
      </c>
      <c r="AI240">
        <v>4.337116075</v>
      </c>
      <c r="AJ240">
        <v>4.6335710739999998</v>
      </c>
      <c r="AK240">
        <v>4.9287686019999999</v>
      </c>
      <c r="AL240">
        <v>5.2354994880000003</v>
      </c>
      <c r="AM240">
        <v>5.5407764689999999</v>
      </c>
      <c r="AN240">
        <v>5.8704126649999999</v>
      </c>
      <c r="AO240">
        <v>6.198584597</v>
      </c>
      <c r="AP240">
        <v>6.5254744130000004</v>
      </c>
      <c r="AQ240">
        <v>6.8515330920000004</v>
      </c>
      <c r="AR240">
        <v>7.1763280360000001</v>
      </c>
      <c r="AS240">
        <v>7.3803807890000002</v>
      </c>
      <c r="AT240">
        <v>7.5859005279999998</v>
      </c>
      <c r="AU240">
        <v>7.7927954149999996</v>
      </c>
      <c r="AV240">
        <v>8.0009257460000001</v>
      </c>
      <c r="AW240">
        <v>8.2126319859999999</v>
      </c>
    </row>
    <row r="241" spans="2:49" x14ac:dyDescent="0.25">
      <c r="B241" t="s">
        <v>340</v>
      </c>
      <c r="C241">
        <v>4.4799793836545803</v>
      </c>
      <c r="D241">
        <v>4.5519069017495504</v>
      </c>
      <c r="E241">
        <v>4.6467795299999999</v>
      </c>
      <c r="F241">
        <v>4.749494952</v>
      </c>
      <c r="G241">
        <v>4.8481702310000001</v>
      </c>
      <c r="H241">
        <v>4.5828022810000002</v>
      </c>
      <c r="I241">
        <v>4.7464593539999997</v>
      </c>
      <c r="J241">
        <v>4.892178672</v>
      </c>
      <c r="K241">
        <v>4.9364432130000004</v>
      </c>
      <c r="L241">
        <v>4.9212879120000004</v>
      </c>
      <c r="M241">
        <v>4.921911991</v>
      </c>
      <c r="N241">
        <v>4.8772059560000001</v>
      </c>
      <c r="O241">
        <v>4.9798677949999997</v>
      </c>
      <c r="P241">
        <v>5.1275578050000004</v>
      </c>
      <c r="Q241">
        <v>5.2953596120000004</v>
      </c>
      <c r="R241">
        <v>5.3402932429999996</v>
      </c>
      <c r="S241">
        <v>4.8271244739999997</v>
      </c>
      <c r="T241">
        <v>4.9192160410000003</v>
      </c>
      <c r="U241">
        <v>5.046143388</v>
      </c>
      <c r="V241">
        <v>5.1879219049999996</v>
      </c>
      <c r="W241">
        <v>5.2622261239999997</v>
      </c>
      <c r="X241">
        <v>5.2639765250000004</v>
      </c>
      <c r="Y241">
        <v>5.1770657609999997</v>
      </c>
      <c r="Z241">
        <v>5.0792338240000001</v>
      </c>
      <c r="AA241">
        <v>4.9851070059999998</v>
      </c>
      <c r="AB241">
        <v>4.8998024449999997</v>
      </c>
      <c r="AC241">
        <v>4.8263299740000001</v>
      </c>
      <c r="AD241">
        <v>4.7469262429999999</v>
      </c>
      <c r="AE241">
        <v>4.6867978380000004</v>
      </c>
      <c r="AF241">
        <v>4.6536566629999996</v>
      </c>
      <c r="AG241">
        <v>4.6222584790000001</v>
      </c>
      <c r="AH241">
        <v>4.5988705129999996</v>
      </c>
      <c r="AI241">
        <v>4.5867344750000001</v>
      </c>
      <c r="AJ241">
        <v>4.5788239620000004</v>
      </c>
      <c r="AK241">
        <v>4.5744594019999996</v>
      </c>
      <c r="AL241">
        <v>4.5737111209999997</v>
      </c>
      <c r="AM241">
        <v>4.575114653</v>
      </c>
      <c r="AN241">
        <v>4.5879512699999996</v>
      </c>
      <c r="AO241">
        <v>4.6005479999999999</v>
      </c>
      <c r="AP241">
        <v>4.6130452350000004</v>
      </c>
      <c r="AQ241">
        <v>4.6257394920000001</v>
      </c>
      <c r="AR241">
        <v>4.6383058119999996</v>
      </c>
      <c r="AS241">
        <v>4.6615077180000002</v>
      </c>
      <c r="AT241">
        <v>4.6848351929999996</v>
      </c>
      <c r="AU241">
        <v>4.7082260720000004</v>
      </c>
      <c r="AV241">
        <v>4.7315951629999997</v>
      </c>
      <c r="AW241">
        <v>4.7563006919999999</v>
      </c>
    </row>
    <row r="242" spans="2:49" x14ac:dyDescent="0.25">
      <c r="B242" t="s">
        <v>341</v>
      </c>
      <c r="C242">
        <v>1.4169855567767899</v>
      </c>
      <c r="D242">
        <v>1.4397357182278101</v>
      </c>
      <c r="E242">
        <v>1.469743255</v>
      </c>
      <c r="F242">
        <v>1.60472426</v>
      </c>
      <c r="G242">
        <v>1.7498486900000001</v>
      </c>
      <c r="H242">
        <v>1.7669581110000001</v>
      </c>
      <c r="I242">
        <v>1.9549561600000001</v>
      </c>
      <c r="J242">
        <v>2.0911323419999999</v>
      </c>
      <c r="K242">
        <v>2.1891469250000002</v>
      </c>
      <c r="L242">
        <v>2.2635004030000001</v>
      </c>
      <c r="M242">
        <v>2.347066393</v>
      </c>
      <c r="N242">
        <v>2.410402436</v>
      </c>
      <c r="O242">
        <v>2.6724259899999998</v>
      </c>
      <c r="P242">
        <v>2.9852713799999999</v>
      </c>
      <c r="Q242">
        <v>3.3415333870000001</v>
      </c>
      <c r="R242">
        <v>3.6488638139999998</v>
      </c>
      <c r="S242">
        <v>2.6297481789999999</v>
      </c>
      <c r="T242">
        <v>3.2043261580000002</v>
      </c>
      <c r="U242">
        <v>3.687042709</v>
      </c>
      <c r="V242">
        <v>4.0855919119999999</v>
      </c>
      <c r="W242">
        <v>4.253854488</v>
      </c>
      <c r="X242">
        <v>4.3738018959999998</v>
      </c>
      <c r="Y242">
        <v>4.2726298749999998</v>
      </c>
      <c r="Z242">
        <v>4.1471364639999999</v>
      </c>
      <c r="AA242">
        <v>4.0101397920000004</v>
      </c>
      <c r="AB242">
        <v>3.90565294</v>
      </c>
      <c r="AC242">
        <v>3.7988188709999999</v>
      </c>
      <c r="AD242">
        <v>3.6583190600000002</v>
      </c>
      <c r="AE242">
        <v>3.5319663459999999</v>
      </c>
      <c r="AF242">
        <v>3.534644933</v>
      </c>
      <c r="AG242">
        <v>3.4740948089999999</v>
      </c>
      <c r="AH242">
        <v>3.4181831150000002</v>
      </c>
      <c r="AI242">
        <v>3.4562043849999999</v>
      </c>
      <c r="AJ242">
        <v>3.4783595909999998</v>
      </c>
      <c r="AK242">
        <v>3.4846886129999999</v>
      </c>
      <c r="AL242">
        <v>3.5233568659999999</v>
      </c>
      <c r="AM242">
        <v>3.5490217820000001</v>
      </c>
      <c r="AN242">
        <v>3.5440977870000001</v>
      </c>
      <c r="AO242">
        <v>3.5377175639999998</v>
      </c>
      <c r="AP242">
        <v>3.5299969560000002</v>
      </c>
      <c r="AQ242">
        <v>3.521168528</v>
      </c>
      <c r="AR242">
        <v>3.5109892870000001</v>
      </c>
      <c r="AS242">
        <v>3.5290104169999998</v>
      </c>
      <c r="AT242">
        <v>3.545936003</v>
      </c>
      <c r="AU242">
        <v>3.5617054939999999</v>
      </c>
      <c r="AV242">
        <v>3.5762409430000002</v>
      </c>
      <c r="AW242">
        <v>3.5905542979999998</v>
      </c>
    </row>
    <row r="243" spans="2:49" x14ac:dyDescent="0.25">
      <c r="B243" t="s">
        <v>342</v>
      </c>
      <c r="C243">
        <v>114.221490567207</v>
      </c>
      <c r="D243">
        <v>116.055353544252</v>
      </c>
      <c r="E243">
        <v>118.47422469999999</v>
      </c>
      <c r="F243">
        <v>123.55157579999999</v>
      </c>
      <c r="G243">
        <v>128.69009030000001</v>
      </c>
      <c r="H243">
        <v>124.1363374</v>
      </c>
      <c r="I243">
        <v>131.21065709999999</v>
      </c>
      <c r="J243">
        <v>133.32481390000001</v>
      </c>
      <c r="K243">
        <v>132.5927275</v>
      </c>
      <c r="L243">
        <v>130.24432640000001</v>
      </c>
      <c r="M243">
        <v>128.3084748</v>
      </c>
      <c r="N243">
        <v>125.1957852</v>
      </c>
      <c r="O243">
        <v>121.8356095</v>
      </c>
      <c r="P243">
        <v>119.5638522</v>
      </c>
      <c r="Q243">
        <v>117.68277329999999</v>
      </c>
      <c r="R243">
        <v>113.1112857</v>
      </c>
      <c r="S243">
        <v>103.2860992</v>
      </c>
      <c r="T243">
        <v>99.545099239999999</v>
      </c>
      <c r="U243">
        <v>96.979519890000006</v>
      </c>
      <c r="V243">
        <v>95.037455159999894</v>
      </c>
      <c r="W243">
        <v>102.72898410000001</v>
      </c>
      <c r="X243">
        <v>109.5870602</v>
      </c>
      <c r="Y243">
        <v>108.079087</v>
      </c>
      <c r="Z243">
        <v>106.3316112</v>
      </c>
      <c r="AA243">
        <v>104.6498045</v>
      </c>
      <c r="AB243">
        <v>102.9509717</v>
      </c>
      <c r="AC243">
        <v>101.4974943</v>
      </c>
      <c r="AD243">
        <v>97.031239380000002</v>
      </c>
      <c r="AE243">
        <v>93.107556509999995</v>
      </c>
      <c r="AF243">
        <v>90.641633839999997</v>
      </c>
      <c r="AG243">
        <v>87.683603570000002</v>
      </c>
      <c r="AH243">
        <v>84.959248619999997</v>
      </c>
      <c r="AI243">
        <v>82.508327789999996</v>
      </c>
      <c r="AJ243">
        <v>80.186521740000003</v>
      </c>
      <c r="AK243">
        <v>77.974928980000001</v>
      </c>
      <c r="AL243">
        <v>75.820500319999894</v>
      </c>
      <c r="AM243">
        <v>73.741202400000006</v>
      </c>
      <c r="AN243">
        <v>71.900327110000006</v>
      </c>
      <c r="AO243">
        <v>70.075979869999998</v>
      </c>
      <c r="AP243">
        <v>68.270272219999995</v>
      </c>
      <c r="AQ243">
        <v>66.487318020000004</v>
      </c>
      <c r="AR243">
        <v>64.722064739999894</v>
      </c>
      <c r="AS243">
        <v>63.19909062</v>
      </c>
      <c r="AT243">
        <v>61.666431090000003</v>
      </c>
      <c r="AU243">
        <v>60.123199759999999</v>
      </c>
      <c r="AV243">
        <v>58.568323130000003</v>
      </c>
      <c r="AW243">
        <v>57.018164319999997</v>
      </c>
    </row>
    <row r="244" spans="2:49" x14ac:dyDescent="0.25">
      <c r="B244" t="s">
        <v>343</v>
      </c>
      <c r="C244">
        <v>1.2736350545564401</v>
      </c>
      <c r="D244">
        <v>1.2940836773262701</v>
      </c>
      <c r="E244">
        <v>1.321055477</v>
      </c>
      <c r="F244">
        <v>1.2468766499999999</v>
      </c>
      <c r="G244">
        <v>1.1754577470000001</v>
      </c>
      <c r="H244">
        <v>1.026257728</v>
      </c>
      <c r="I244">
        <v>0.98181865089999998</v>
      </c>
      <c r="J244">
        <v>0.91269400140000001</v>
      </c>
      <c r="K244">
        <v>0.83036695869999999</v>
      </c>
      <c r="L244">
        <v>0.74615529690000004</v>
      </c>
      <c r="M244">
        <v>0.67240283089999997</v>
      </c>
      <c r="N244">
        <v>0.60013811579999998</v>
      </c>
      <c r="O244">
        <v>0.53357587100000003</v>
      </c>
      <c r="P244">
        <v>0.47836462089999998</v>
      </c>
      <c r="Q244">
        <v>0.43011579929999999</v>
      </c>
      <c r="R244">
        <v>0.3776306834</v>
      </c>
      <c r="S244">
        <v>0.3275240418</v>
      </c>
      <c r="T244">
        <v>0.51376224770000001</v>
      </c>
      <c r="U244">
        <v>0.68490687839999997</v>
      </c>
      <c r="V244">
        <v>0.84391129850000002</v>
      </c>
      <c r="W244">
        <v>0.78837782339999996</v>
      </c>
      <c r="X244">
        <v>0.71067919580000005</v>
      </c>
      <c r="Y244">
        <v>0.69543403690000005</v>
      </c>
      <c r="Z244">
        <v>0.67879969920000005</v>
      </c>
      <c r="AA244">
        <v>0.6627454626</v>
      </c>
      <c r="AB244">
        <v>0.64694234510000004</v>
      </c>
      <c r="AC244">
        <v>0.63283649119999996</v>
      </c>
      <c r="AD244">
        <v>0.62540821089999998</v>
      </c>
      <c r="AE244">
        <v>0.62014139670000001</v>
      </c>
      <c r="AF244">
        <v>0.62288604599999997</v>
      </c>
      <c r="AG244">
        <v>0.6229556691</v>
      </c>
      <c r="AH244">
        <v>0.62383635640000001</v>
      </c>
      <c r="AI244">
        <v>0.61275643599999996</v>
      </c>
      <c r="AJ244">
        <v>0.60244607829999997</v>
      </c>
      <c r="AK244">
        <v>0.59278666579999995</v>
      </c>
      <c r="AL244">
        <v>0.58360148290000002</v>
      </c>
      <c r="AM244">
        <v>0.57484482589999997</v>
      </c>
      <c r="AN244">
        <v>0.58130924360000003</v>
      </c>
      <c r="AO244">
        <v>0.58765324910000005</v>
      </c>
      <c r="AP244">
        <v>0.59389507819999998</v>
      </c>
      <c r="AQ244" s="39">
        <v>0.60007378170000003</v>
      </c>
      <c r="AR244" s="39">
        <v>0.60614832060000001</v>
      </c>
      <c r="AS244" s="39">
        <v>0.61090661089999998</v>
      </c>
      <c r="AT244" s="39">
        <v>0.61568503779999995</v>
      </c>
      <c r="AU244" s="39">
        <v>0.62047541620000002</v>
      </c>
      <c r="AV244" s="39">
        <v>0.6252664268</v>
      </c>
      <c r="AW244" s="39">
        <v>0.63023788920000001</v>
      </c>
    </row>
    <row r="245" spans="2:49" x14ac:dyDescent="0.25">
      <c r="B245" t="s">
        <v>344</v>
      </c>
      <c r="C245">
        <v>3.4574974609126801</v>
      </c>
      <c r="D245">
        <v>3.51300870100687</v>
      </c>
      <c r="E245">
        <v>3.5862282059999999</v>
      </c>
      <c r="F245">
        <v>3.567069467</v>
      </c>
      <c r="G245">
        <v>3.543904699</v>
      </c>
      <c r="H245">
        <v>3.2608834089999998</v>
      </c>
      <c r="I245">
        <v>3.2880008850000002</v>
      </c>
      <c r="J245">
        <v>3.238223906</v>
      </c>
      <c r="K245">
        <v>3.1212955889999998</v>
      </c>
      <c r="L245">
        <v>2.9715246249999998</v>
      </c>
      <c r="M245">
        <v>2.8370500340000002</v>
      </c>
      <c r="N245">
        <v>2.6827369509999999</v>
      </c>
      <c r="O245">
        <v>2.9058166860000001</v>
      </c>
      <c r="P245">
        <v>3.1739938410000001</v>
      </c>
      <c r="Q245">
        <v>3.477265338</v>
      </c>
      <c r="R245">
        <v>3.720112839</v>
      </c>
      <c r="S245">
        <v>5.7526616290000003</v>
      </c>
      <c r="T245">
        <v>4.2137295229999996</v>
      </c>
      <c r="U245">
        <v>2.862769669</v>
      </c>
      <c r="V245">
        <v>1.637843937</v>
      </c>
      <c r="W245">
        <v>1.6832162989999999</v>
      </c>
      <c r="X245">
        <v>1.7055229999999999</v>
      </c>
      <c r="Y245">
        <v>1.6676855269999999</v>
      </c>
      <c r="Z245">
        <v>1.6266575190000001</v>
      </c>
      <c r="AA245">
        <v>1.5871580080000001</v>
      </c>
      <c r="AB245">
        <v>1.548976073</v>
      </c>
      <c r="AC245">
        <v>1.5148723019999999</v>
      </c>
      <c r="AD245">
        <v>1.4714650060000001</v>
      </c>
      <c r="AE245">
        <v>1.4344165550000001</v>
      </c>
      <c r="AF245">
        <v>1.425221284</v>
      </c>
      <c r="AG245">
        <v>1.404516675</v>
      </c>
      <c r="AH245">
        <v>1.3863028589999999</v>
      </c>
      <c r="AI245">
        <v>1.3724686909999999</v>
      </c>
      <c r="AJ245">
        <v>1.3598923570000001</v>
      </c>
      <c r="AK245">
        <v>1.3483457109999999</v>
      </c>
      <c r="AL245">
        <v>1.3384603829999999</v>
      </c>
      <c r="AM245">
        <v>1.3291588080000001</v>
      </c>
      <c r="AN245">
        <v>1.3247894250000001</v>
      </c>
      <c r="AO245">
        <v>1.3202736100000001</v>
      </c>
      <c r="AP245">
        <v>1.315652442</v>
      </c>
      <c r="AQ245">
        <v>1.3110102539999999</v>
      </c>
      <c r="AR245">
        <v>1.30625423</v>
      </c>
      <c r="AS245">
        <v>1.7906716490000001</v>
      </c>
      <c r="AT245">
        <v>2.2731489389999999</v>
      </c>
      <c r="AU245">
        <v>2.753617674</v>
      </c>
      <c r="AV245">
        <v>3.2319684880000001</v>
      </c>
      <c r="AW245">
        <v>3.7091844209999998</v>
      </c>
    </row>
    <row r="246" spans="2:49" x14ac:dyDescent="0.25">
      <c r="B246" t="s">
        <v>345</v>
      </c>
      <c r="C246">
        <v>5.0750954082325404</v>
      </c>
      <c r="D246">
        <v>5.1565777065978304</v>
      </c>
      <c r="E246">
        <v>5.2640531209999999</v>
      </c>
      <c r="F246">
        <v>5.1234423610000004</v>
      </c>
      <c r="G246">
        <v>4.9806329829999996</v>
      </c>
      <c r="H246">
        <v>4.4840775370000001</v>
      </c>
      <c r="I246">
        <v>4.4237146589999998</v>
      </c>
      <c r="J246">
        <v>4.2405303869999997</v>
      </c>
      <c r="K246">
        <v>3.9783610880000002</v>
      </c>
      <c r="L246">
        <v>3.6864005340000001</v>
      </c>
      <c r="M246">
        <v>3.425642061</v>
      </c>
      <c r="N246">
        <v>3.1528464110000001</v>
      </c>
      <c r="O246">
        <v>2.8646167</v>
      </c>
      <c r="P246">
        <v>2.624127471</v>
      </c>
      <c r="Q246">
        <v>2.410498858</v>
      </c>
      <c r="R246">
        <v>2.1618611730000001</v>
      </c>
      <c r="S246">
        <v>0.90267165650000003</v>
      </c>
      <c r="T246">
        <v>0.70882417909999995</v>
      </c>
      <c r="U246">
        <v>0.54082703539999999</v>
      </c>
      <c r="V246">
        <v>0.39000376190000002</v>
      </c>
      <c r="W246">
        <v>0.33289240930000003</v>
      </c>
      <c r="X246">
        <v>0.26089780499999998</v>
      </c>
      <c r="Y246">
        <v>0.25722990950000002</v>
      </c>
      <c r="Z246">
        <v>0.25299760830000001</v>
      </c>
      <c r="AA246">
        <v>0.2489271418</v>
      </c>
      <c r="AB246">
        <v>0.2448067793</v>
      </c>
      <c r="AC246">
        <v>0.24127321099999999</v>
      </c>
      <c r="AD246">
        <v>0.23528424549999999</v>
      </c>
      <c r="AE246">
        <v>0.23029386530000001</v>
      </c>
      <c r="AF246">
        <v>0.22876231559999999</v>
      </c>
      <c r="AG246">
        <v>0.2259947658</v>
      </c>
      <c r="AH246">
        <v>0.22362612500000001</v>
      </c>
      <c r="AI246">
        <v>0.22201062660000001</v>
      </c>
      <c r="AJ246">
        <v>0.22059870300000001</v>
      </c>
      <c r="AK246">
        <v>0.21935496870000001</v>
      </c>
      <c r="AL246">
        <v>0.2183422844</v>
      </c>
      <c r="AM246">
        <v>0.21742748049999999</v>
      </c>
      <c r="AN246">
        <v>0.21736909439999999</v>
      </c>
      <c r="AO246">
        <v>0.21729274940000001</v>
      </c>
      <c r="AP246">
        <v>0.2172051431</v>
      </c>
      <c r="AQ246">
        <v>0.21712021870000001</v>
      </c>
      <c r="AR246">
        <v>0.21702266540000001</v>
      </c>
      <c r="AS246">
        <v>0.21793261429999999</v>
      </c>
      <c r="AT246">
        <v>0.2188461991</v>
      </c>
      <c r="AU246">
        <v>0.2197604963</v>
      </c>
      <c r="AV246">
        <v>0.22067151779999999</v>
      </c>
      <c r="AW246">
        <v>0.22164255159999999</v>
      </c>
    </row>
    <row r="247" spans="2:49" x14ac:dyDescent="0.25">
      <c r="B247" t="s">
        <v>346</v>
      </c>
      <c r="C247">
        <v>0.35516190417563898</v>
      </c>
      <c r="D247">
        <v>0.36086414342755202</v>
      </c>
      <c r="E247">
        <v>0.36838541540000003</v>
      </c>
      <c r="F247">
        <v>0.60907177290000003</v>
      </c>
      <c r="G247">
        <v>0.83692335350000002</v>
      </c>
      <c r="H247">
        <v>0.97351656519999996</v>
      </c>
      <c r="I247">
        <v>1.1750360820000001</v>
      </c>
      <c r="J247">
        <v>1.3658520510000001</v>
      </c>
      <c r="K247">
        <v>1.5106160689999999</v>
      </c>
      <c r="L247">
        <v>1.612103936</v>
      </c>
      <c r="M247">
        <v>1.689592642</v>
      </c>
      <c r="N247">
        <v>1.7183561730000001</v>
      </c>
      <c r="O247">
        <v>1.9345646759999999</v>
      </c>
      <c r="P247">
        <v>2.1963578180000001</v>
      </c>
      <c r="Q247">
        <v>2.5010296529999998</v>
      </c>
      <c r="R247">
        <v>2.7811417770000002</v>
      </c>
      <c r="S247">
        <v>3.6755991799999999</v>
      </c>
      <c r="T247">
        <v>3.7481701059999999</v>
      </c>
      <c r="U247">
        <v>3.8473923729999999</v>
      </c>
      <c r="V247">
        <v>3.9580708840000001</v>
      </c>
      <c r="W247">
        <v>4.5400225790000004</v>
      </c>
      <c r="X247">
        <v>5.1061309589999997</v>
      </c>
      <c r="Y247">
        <v>5.3747742690000004</v>
      </c>
      <c r="Z247">
        <v>5.6220322500000002</v>
      </c>
      <c r="AA247">
        <v>5.8627329499999998</v>
      </c>
      <c r="AB247">
        <v>5.9898926689999996</v>
      </c>
      <c r="AC247">
        <v>6.1246201200000003</v>
      </c>
      <c r="AD247">
        <v>6.3404048560000001</v>
      </c>
      <c r="AE247">
        <v>6.5683699009999996</v>
      </c>
      <c r="AF247">
        <v>6.8055638519999997</v>
      </c>
      <c r="AG247">
        <v>7.0618451179999999</v>
      </c>
      <c r="AH247">
        <v>7.3222240730000001</v>
      </c>
      <c r="AI247">
        <v>7.6057956769999997</v>
      </c>
      <c r="AJ247">
        <v>7.8910719379999996</v>
      </c>
      <c r="AK247">
        <v>8.1777902030000007</v>
      </c>
      <c r="AL247">
        <v>8.4780702849999905</v>
      </c>
      <c r="AM247">
        <v>8.7785789239999996</v>
      </c>
      <c r="AN247">
        <v>9.1105672290000008</v>
      </c>
      <c r="AO247">
        <v>9.4410007910000004</v>
      </c>
      <c r="AP247">
        <v>9.7701605499999999</v>
      </c>
      <c r="AQ247">
        <v>10.098705069999999</v>
      </c>
      <c r="AR247">
        <v>10.42597234</v>
      </c>
      <c r="AS247">
        <v>10.78522238</v>
      </c>
      <c r="AT247">
        <v>11.147068239999999</v>
      </c>
      <c r="AU247">
        <v>11.511378000000001</v>
      </c>
      <c r="AV247">
        <v>11.87794562</v>
      </c>
      <c r="AW247">
        <v>12.25026051</v>
      </c>
    </row>
    <row r="248" spans="2:49" x14ac:dyDescent="0.25">
      <c r="B248" t="s">
        <v>347</v>
      </c>
      <c r="C248">
        <v>7.99114284395189E-2</v>
      </c>
      <c r="D248">
        <v>8.1194432271199296E-2</v>
      </c>
      <c r="E248">
        <v>8.2886718499999998E-2</v>
      </c>
      <c r="F248">
        <v>0.104792555</v>
      </c>
      <c r="G248">
        <v>0.1323022552</v>
      </c>
      <c r="H248">
        <v>0.15466152289999999</v>
      </c>
      <c r="I248">
        <v>0.19807844290000001</v>
      </c>
      <c r="J248">
        <v>0.25364159130000002</v>
      </c>
      <c r="K248">
        <v>0.3179794192</v>
      </c>
      <c r="L248">
        <v>0.39386497640000001</v>
      </c>
      <c r="M248">
        <v>0.48944538009999999</v>
      </c>
      <c r="N248">
        <v>0.60264624069999995</v>
      </c>
      <c r="O248">
        <v>0.70008978379999998</v>
      </c>
      <c r="P248">
        <v>0.8201528589</v>
      </c>
      <c r="Q248">
        <v>0.96367761740000002</v>
      </c>
      <c r="R248">
        <v>1.105750851</v>
      </c>
      <c r="S248">
        <v>1.6198554080000001</v>
      </c>
      <c r="T248">
        <v>1.6518377870000001</v>
      </c>
      <c r="U248">
        <v>1.6955655489999999</v>
      </c>
      <c r="V248">
        <v>1.744342136</v>
      </c>
      <c r="W248">
        <v>1.920891291</v>
      </c>
      <c r="X248">
        <v>2.0845277750000002</v>
      </c>
      <c r="Y248">
        <v>2.20812499</v>
      </c>
      <c r="Z248">
        <v>2.3225667470000002</v>
      </c>
      <c r="AA248">
        <v>2.4339316869999998</v>
      </c>
      <c r="AB248">
        <v>2.5431334959999998</v>
      </c>
      <c r="AC248">
        <v>2.6539037589999999</v>
      </c>
      <c r="AD248">
        <v>2.9287588059999998</v>
      </c>
      <c r="AE248">
        <v>3.2016687770000001</v>
      </c>
      <c r="AF248">
        <v>3.4731744529999999</v>
      </c>
      <c r="AG248">
        <v>3.757109764</v>
      </c>
      <c r="AH248">
        <v>4.0391635749999999</v>
      </c>
      <c r="AI248">
        <v>4.337116075</v>
      </c>
      <c r="AJ248">
        <v>4.6335710739999998</v>
      </c>
      <c r="AK248">
        <v>4.9287686019999999</v>
      </c>
      <c r="AL248">
        <v>5.2354994880000003</v>
      </c>
      <c r="AM248">
        <v>5.5407764689999999</v>
      </c>
      <c r="AN248">
        <v>5.8704126649999999</v>
      </c>
      <c r="AO248">
        <v>6.198584597</v>
      </c>
      <c r="AP248">
        <v>6.5254744130000004</v>
      </c>
      <c r="AQ248">
        <v>6.8515330920000004</v>
      </c>
      <c r="AR248">
        <v>7.1763280360000001</v>
      </c>
      <c r="AS248">
        <v>7.3803807890000002</v>
      </c>
      <c r="AT248">
        <v>7.5859005279999998</v>
      </c>
      <c r="AU248">
        <v>7.7927954149999996</v>
      </c>
      <c r="AV248">
        <v>8.0009257460000001</v>
      </c>
      <c r="AW248">
        <v>8.2126319859999999</v>
      </c>
    </row>
    <row r="249" spans="2:49" x14ac:dyDescent="0.25">
      <c r="B249" t="s">
        <v>348</v>
      </c>
      <c r="C249">
        <v>4.4799793836545803</v>
      </c>
      <c r="D249">
        <v>4.5519069017495504</v>
      </c>
      <c r="E249">
        <v>4.6467795299999999</v>
      </c>
      <c r="F249">
        <v>4.749494952</v>
      </c>
      <c r="G249">
        <v>4.8481702310000001</v>
      </c>
      <c r="H249">
        <v>4.5828022810000002</v>
      </c>
      <c r="I249">
        <v>4.7464593539999997</v>
      </c>
      <c r="J249">
        <v>4.892178672</v>
      </c>
      <c r="K249">
        <v>4.9364432130000004</v>
      </c>
      <c r="L249">
        <v>4.9212879120000004</v>
      </c>
      <c r="M249">
        <v>4.921911991</v>
      </c>
      <c r="N249">
        <v>4.8772059560000001</v>
      </c>
      <c r="O249">
        <v>4.9798677949999997</v>
      </c>
      <c r="P249">
        <v>5.1275578050000004</v>
      </c>
      <c r="Q249">
        <v>5.2953596120000004</v>
      </c>
      <c r="R249">
        <v>5.3402932429999996</v>
      </c>
      <c r="S249">
        <v>4.8271244739999997</v>
      </c>
      <c r="T249">
        <v>4.9192160410000003</v>
      </c>
      <c r="U249">
        <v>5.046143388</v>
      </c>
      <c r="V249">
        <v>5.1879219049999996</v>
      </c>
      <c r="W249">
        <v>5.2622261239999997</v>
      </c>
      <c r="X249">
        <v>5.2639765250000004</v>
      </c>
      <c r="Y249">
        <v>5.1770657609999997</v>
      </c>
      <c r="Z249">
        <v>5.0792338240000001</v>
      </c>
      <c r="AA249">
        <v>4.9851070059999998</v>
      </c>
      <c r="AB249">
        <v>4.8998024449999997</v>
      </c>
      <c r="AC249">
        <v>4.8263299740000001</v>
      </c>
      <c r="AD249">
        <v>4.7469262429999999</v>
      </c>
      <c r="AE249">
        <v>4.6867978380000004</v>
      </c>
      <c r="AF249">
        <v>4.6536566629999996</v>
      </c>
      <c r="AG249">
        <v>4.6222584790000001</v>
      </c>
      <c r="AH249">
        <v>4.5988705129999996</v>
      </c>
      <c r="AI249">
        <v>4.5867344750000001</v>
      </c>
      <c r="AJ249">
        <v>4.5788239620000004</v>
      </c>
      <c r="AK249">
        <v>4.5744594019999996</v>
      </c>
      <c r="AL249">
        <v>4.5737111209999997</v>
      </c>
      <c r="AM249">
        <v>4.575114653</v>
      </c>
      <c r="AN249">
        <v>4.5879512699999996</v>
      </c>
      <c r="AO249">
        <v>4.6005479999999999</v>
      </c>
      <c r="AP249">
        <v>4.6130452350000004</v>
      </c>
      <c r="AQ249">
        <v>4.6257394920000001</v>
      </c>
      <c r="AR249">
        <v>4.6383058119999996</v>
      </c>
      <c r="AS249">
        <v>4.6615077180000002</v>
      </c>
      <c r="AT249">
        <v>4.6848351929999996</v>
      </c>
      <c r="AU249">
        <v>4.7082260720000004</v>
      </c>
      <c r="AV249">
        <v>4.7315951629999997</v>
      </c>
      <c r="AW249">
        <v>4.7563006919999999</v>
      </c>
    </row>
    <row r="250" spans="2:49" x14ac:dyDescent="0.25">
      <c r="B250" t="s">
        <v>349</v>
      </c>
      <c r="C250">
        <v>1.4169855567767899</v>
      </c>
      <c r="D250">
        <v>1.4397357182278101</v>
      </c>
      <c r="E250">
        <v>1.469743255</v>
      </c>
      <c r="F250">
        <v>1.60472426</v>
      </c>
      <c r="G250">
        <v>1.7498486900000001</v>
      </c>
      <c r="H250">
        <v>1.7669581110000001</v>
      </c>
      <c r="I250">
        <v>1.9549561600000001</v>
      </c>
      <c r="J250">
        <v>2.0911323419999999</v>
      </c>
      <c r="K250">
        <v>2.1891469250000002</v>
      </c>
      <c r="L250">
        <v>2.2635004030000001</v>
      </c>
      <c r="M250">
        <v>2.347066393</v>
      </c>
      <c r="N250">
        <v>2.410402436</v>
      </c>
      <c r="O250">
        <v>2.6724259899999998</v>
      </c>
      <c r="P250">
        <v>2.9852713799999999</v>
      </c>
      <c r="Q250">
        <v>3.3415333870000001</v>
      </c>
      <c r="R250">
        <v>3.6488638139999998</v>
      </c>
      <c r="S250">
        <v>2.6297481789999999</v>
      </c>
      <c r="T250">
        <v>3.2043261580000002</v>
      </c>
      <c r="U250">
        <v>3.687042709</v>
      </c>
      <c r="V250">
        <v>4.0855919119999999</v>
      </c>
      <c r="W250">
        <v>4.253854488</v>
      </c>
      <c r="X250">
        <v>4.3738018959999998</v>
      </c>
      <c r="Y250">
        <v>4.2726298749999998</v>
      </c>
      <c r="Z250">
        <v>4.1471364639999999</v>
      </c>
      <c r="AA250">
        <v>4.0101397920000004</v>
      </c>
      <c r="AB250">
        <v>3.90565294</v>
      </c>
      <c r="AC250">
        <v>3.7988188709999999</v>
      </c>
      <c r="AD250">
        <v>3.6583190600000002</v>
      </c>
      <c r="AE250">
        <v>3.5319663459999999</v>
      </c>
      <c r="AF250">
        <v>3.534644933</v>
      </c>
      <c r="AG250">
        <v>3.4740948089999999</v>
      </c>
      <c r="AH250">
        <v>3.4181831150000002</v>
      </c>
      <c r="AI250">
        <v>3.4562043849999999</v>
      </c>
      <c r="AJ250">
        <v>3.4783595909999998</v>
      </c>
      <c r="AK250">
        <v>3.4846886129999999</v>
      </c>
      <c r="AL250">
        <v>3.5233568659999999</v>
      </c>
      <c r="AM250">
        <v>3.5490217820000001</v>
      </c>
      <c r="AN250">
        <v>3.5440977870000001</v>
      </c>
      <c r="AO250">
        <v>3.5377175639999998</v>
      </c>
      <c r="AP250">
        <v>3.5299969560000002</v>
      </c>
      <c r="AQ250">
        <v>3.521168528</v>
      </c>
      <c r="AR250">
        <v>3.5109892870000001</v>
      </c>
      <c r="AS250">
        <v>3.5290104169999998</v>
      </c>
      <c r="AT250">
        <v>3.545936003</v>
      </c>
      <c r="AU250">
        <v>3.5617054939999999</v>
      </c>
      <c r="AV250">
        <v>3.5762409430000002</v>
      </c>
      <c r="AW250">
        <v>3.5905542979999998</v>
      </c>
    </row>
    <row r="251" spans="2:49" x14ac:dyDescent="0.25">
      <c r="B251" t="s">
        <v>350</v>
      </c>
      <c r="C251">
        <v>34.067295461021303</v>
      </c>
      <c r="D251">
        <v>34.614256909026899</v>
      </c>
      <c r="E251">
        <v>35.359228450000003</v>
      </c>
      <c r="F251">
        <v>35.492058389999997</v>
      </c>
      <c r="G251">
        <v>34.656555240000003</v>
      </c>
      <c r="H251">
        <v>33.419066209999997</v>
      </c>
      <c r="I251">
        <v>34.053754490000003</v>
      </c>
      <c r="J251">
        <v>34.068277850000001</v>
      </c>
      <c r="K251">
        <v>32.943117610000002</v>
      </c>
      <c r="L251">
        <v>32.341734850000002</v>
      </c>
      <c r="M251">
        <v>32.353453950000002</v>
      </c>
      <c r="N251">
        <v>32.844374299999998</v>
      </c>
      <c r="O251">
        <v>32.673807230000001</v>
      </c>
      <c r="P251">
        <v>31.305591159999999</v>
      </c>
      <c r="Q251">
        <v>28.731917589999998</v>
      </c>
      <c r="R251">
        <v>26.16045622</v>
      </c>
      <c r="S251">
        <v>23.756728379999998</v>
      </c>
      <c r="T251">
        <v>22.815079170000001</v>
      </c>
      <c r="U251">
        <v>22.163475940000001</v>
      </c>
      <c r="V251">
        <v>21.631385359999999</v>
      </c>
      <c r="W251">
        <v>21.473963250000001</v>
      </c>
      <c r="X251">
        <v>21.183582820000002</v>
      </c>
      <c r="Y251">
        <v>21.049088950000002</v>
      </c>
      <c r="Z251">
        <v>20.91021168</v>
      </c>
      <c r="AA251">
        <v>20.74111199</v>
      </c>
      <c r="AB251">
        <v>20.539844039999998</v>
      </c>
      <c r="AC251">
        <v>20.321456850000001</v>
      </c>
      <c r="AD251">
        <v>20.040623660000001</v>
      </c>
      <c r="AE251">
        <v>19.731264880000001</v>
      </c>
      <c r="AF251">
        <v>19.435503799999999</v>
      </c>
      <c r="AG251">
        <v>19.156458700000002</v>
      </c>
      <c r="AH251">
        <v>18.905041130000001</v>
      </c>
      <c r="AI251">
        <v>18.79073356</v>
      </c>
      <c r="AJ251">
        <v>18.69775306</v>
      </c>
      <c r="AK251">
        <v>18.625144389999999</v>
      </c>
      <c r="AL251">
        <v>18.563694940000001</v>
      </c>
      <c r="AM251">
        <v>18.51233865</v>
      </c>
      <c r="AN251">
        <v>18.41342028</v>
      </c>
      <c r="AO251">
        <v>18.317143229999999</v>
      </c>
      <c r="AP251">
        <v>18.223625240000001</v>
      </c>
      <c r="AQ251">
        <v>18.136229879999998</v>
      </c>
      <c r="AR251">
        <v>18.049478969999999</v>
      </c>
      <c r="AS251">
        <v>17.966955769999998</v>
      </c>
      <c r="AT251">
        <v>17.886645290000001</v>
      </c>
      <c r="AU251">
        <v>17.806891660000002</v>
      </c>
      <c r="AV251">
        <v>17.728918929999999</v>
      </c>
      <c r="AW251">
        <v>17.666327209999999</v>
      </c>
    </row>
    <row r="252" spans="2:49" x14ac:dyDescent="0.25">
      <c r="B252" t="s">
        <v>351</v>
      </c>
      <c r="C252">
        <v>1.54983431156195</v>
      </c>
      <c r="D252">
        <v>1.57471740274219</v>
      </c>
      <c r="E252">
        <v>1.60860863</v>
      </c>
      <c r="F252">
        <v>1.873045319</v>
      </c>
      <c r="G252">
        <v>2.0754828320000001</v>
      </c>
      <c r="H252">
        <v>2.2326556489999998</v>
      </c>
      <c r="I252">
        <v>2.5031527339999999</v>
      </c>
      <c r="J252">
        <v>2.7132406210000002</v>
      </c>
      <c r="K252">
        <v>2.8130885280000002</v>
      </c>
      <c r="L252">
        <v>2.9335619909999999</v>
      </c>
      <c r="M252">
        <v>3.0904030819999999</v>
      </c>
      <c r="N252">
        <v>3.2769155200000002</v>
      </c>
      <c r="O252">
        <v>4.2821445499999999</v>
      </c>
      <c r="P252">
        <v>5.3894280940000003</v>
      </c>
      <c r="Q252">
        <v>6.4975023869999999</v>
      </c>
      <c r="R252">
        <v>7.7712358689999999</v>
      </c>
      <c r="S252">
        <v>6.5733521970000002</v>
      </c>
      <c r="T252">
        <v>6.555451197</v>
      </c>
      <c r="U252">
        <v>6.6019253830000002</v>
      </c>
      <c r="V252">
        <v>6.669583061</v>
      </c>
      <c r="W252">
        <v>6.704502637</v>
      </c>
      <c r="X252">
        <v>6.6991098100000004</v>
      </c>
      <c r="Y252">
        <v>6.8091535639999998</v>
      </c>
      <c r="Z252">
        <v>6.9192327450000004</v>
      </c>
      <c r="AA252">
        <v>7.0205522120000001</v>
      </c>
      <c r="AB252">
        <v>7.1141374300000004</v>
      </c>
      <c r="AC252">
        <v>7.2022574930000003</v>
      </c>
      <c r="AD252">
        <v>7.262972403</v>
      </c>
      <c r="AE252">
        <v>7.31068652</v>
      </c>
      <c r="AF252">
        <v>7.360102296</v>
      </c>
      <c r="AG252">
        <v>7.4153520650000004</v>
      </c>
      <c r="AH252">
        <v>7.478983779</v>
      </c>
      <c r="AI252">
        <v>7.4849607809999998</v>
      </c>
      <c r="AJ252">
        <v>7.499118878</v>
      </c>
      <c r="AK252">
        <v>7.521245543</v>
      </c>
      <c r="AL252">
        <v>7.5480326140000003</v>
      </c>
      <c r="AM252">
        <v>7.578881462</v>
      </c>
      <c r="AN252">
        <v>7.6174589270000004</v>
      </c>
      <c r="AO252">
        <v>7.6571611089999996</v>
      </c>
      <c r="AP252">
        <v>7.698072797</v>
      </c>
      <c r="AQ252">
        <v>7.7416671770000001</v>
      </c>
      <c r="AR252">
        <v>7.785664777</v>
      </c>
      <c r="AS252">
        <v>7.8007998220000001</v>
      </c>
      <c r="AT252">
        <v>7.8172745480000003</v>
      </c>
      <c r="AU252">
        <v>7.8343891750000001</v>
      </c>
      <c r="AV252">
        <v>7.8527008389999997</v>
      </c>
      <c r="AW252">
        <v>7.8783010579999999</v>
      </c>
    </row>
    <row r="253" spans="2:49" x14ac:dyDescent="0.25">
      <c r="B253" t="s">
        <v>352</v>
      </c>
      <c r="C253">
        <v>0.19372928894524399</v>
      </c>
      <c r="D253">
        <v>0.196839675342774</v>
      </c>
      <c r="E253">
        <v>0.2010760788</v>
      </c>
      <c r="F253">
        <v>0.1902792401</v>
      </c>
      <c r="G253">
        <v>0.17516535259999999</v>
      </c>
      <c r="H253">
        <v>0.15924276849999999</v>
      </c>
      <c r="I253">
        <v>0.15297941749999999</v>
      </c>
      <c r="J253">
        <v>0.1437322305</v>
      </c>
      <c r="K253">
        <v>0.13046221690000001</v>
      </c>
      <c r="L253">
        <v>0.120157716</v>
      </c>
      <c r="M253">
        <v>0.1126933895</v>
      </c>
      <c r="N253">
        <v>0.1071802558</v>
      </c>
      <c r="O253">
        <v>0.10699243379999999</v>
      </c>
      <c r="P253">
        <v>0.1028671303</v>
      </c>
      <c r="Q253">
        <v>9.4737645999999995E-2</v>
      </c>
      <c r="R253">
        <v>8.6558242800000004E-2</v>
      </c>
      <c r="S253">
        <v>0.36762147350000002</v>
      </c>
      <c r="T253">
        <v>0.33217637799999999</v>
      </c>
      <c r="U253">
        <v>0.30259717549999998</v>
      </c>
      <c r="V253">
        <v>0.27590039960000001</v>
      </c>
      <c r="W253">
        <v>0.3552394257</v>
      </c>
      <c r="X253">
        <v>0.43335136689999998</v>
      </c>
      <c r="Y253">
        <v>0.4347727287</v>
      </c>
      <c r="Z253">
        <v>0.43614289360000003</v>
      </c>
      <c r="AA253">
        <v>0.4369162103</v>
      </c>
      <c r="AB253">
        <v>0.4370336494</v>
      </c>
      <c r="AC253">
        <v>0.43679902269999998</v>
      </c>
      <c r="AD253">
        <v>0.45119646149999998</v>
      </c>
      <c r="AE253">
        <v>0.46461254229999999</v>
      </c>
      <c r="AF253">
        <v>0.47795504950000001</v>
      </c>
      <c r="AG253">
        <v>0.49161671689999997</v>
      </c>
      <c r="AH253">
        <v>0.50569271500000001</v>
      </c>
      <c r="AI253">
        <v>0.52452848939999996</v>
      </c>
      <c r="AJ253">
        <v>0.54382685119999996</v>
      </c>
      <c r="AK253">
        <v>0.56363296370000004</v>
      </c>
      <c r="AL253">
        <v>0.58413361659999996</v>
      </c>
      <c r="AM253">
        <v>0.60493531330000005</v>
      </c>
      <c r="AN253">
        <v>0.62311880070000003</v>
      </c>
      <c r="AO253">
        <v>0.6414013086</v>
      </c>
      <c r="AP253">
        <v>0.65979659469999996</v>
      </c>
      <c r="AQ253">
        <v>0.6784406167</v>
      </c>
      <c r="AR253">
        <v>0.69714441770000002</v>
      </c>
      <c r="AS253">
        <v>0.71289609369999996</v>
      </c>
      <c r="AT253">
        <v>0.72887718950000002</v>
      </c>
      <c r="AU253">
        <v>0.74502915459999997</v>
      </c>
      <c r="AV253">
        <v>0.76141014709999999</v>
      </c>
      <c r="AW253">
        <v>0.77862949690000005</v>
      </c>
    </row>
    <row r="254" spans="2:49" x14ac:dyDescent="0.25">
      <c r="B254" t="s">
        <v>353</v>
      </c>
      <c r="C254">
        <v>0.71679836909740502</v>
      </c>
      <c r="D254">
        <v>0.72830679876826598</v>
      </c>
      <c r="E254">
        <v>0.74398149140000003</v>
      </c>
      <c r="F254">
        <v>0.73782267030000004</v>
      </c>
      <c r="G254">
        <v>0.71181585489999999</v>
      </c>
      <c r="H254">
        <v>0.67816915259999999</v>
      </c>
      <c r="I254">
        <v>0.68276331410000002</v>
      </c>
      <c r="J254">
        <v>0.67228001790000003</v>
      </c>
      <c r="K254">
        <v>0.63949868320000003</v>
      </c>
      <c r="L254">
        <v>0.61725615300000003</v>
      </c>
      <c r="M254">
        <v>0.60669591020000002</v>
      </c>
      <c r="N254">
        <v>0.60470878490000002</v>
      </c>
      <c r="O254">
        <v>0.61982287560000005</v>
      </c>
      <c r="P254">
        <v>0.61185936799999996</v>
      </c>
      <c r="Q254">
        <v>0.57854229629999998</v>
      </c>
      <c r="R254">
        <v>0.54266928039999995</v>
      </c>
      <c r="S254">
        <v>1.4182780349999999</v>
      </c>
      <c r="T254">
        <v>1.196133559</v>
      </c>
      <c r="U254">
        <v>1.002805817</v>
      </c>
      <c r="V254">
        <v>0.82532822149999996</v>
      </c>
      <c r="W254">
        <v>0.83720245390000003</v>
      </c>
      <c r="X254">
        <v>0.84408429920000005</v>
      </c>
      <c r="Y254">
        <v>0.84570265580000004</v>
      </c>
      <c r="Z254">
        <v>0.84721021669999996</v>
      </c>
      <c r="AA254">
        <v>0.84754885820000003</v>
      </c>
      <c r="AB254">
        <v>0.84645499639999999</v>
      </c>
      <c r="AC254">
        <v>0.84467714380000003</v>
      </c>
      <c r="AD254">
        <v>0.83450630709999996</v>
      </c>
      <c r="AE254">
        <v>0.82312952829999997</v>
      </c>
      <c r="AF254">
        <v>0.81336375110000003</v>
      </c>
      <c r="AG254">
        <v>0.803628377</v>
      </c>
      <c r="AH254">
        <v>0.79502852560000004</v>
      </c>
      <c r="AI254">
        <v>0.79041331780000001</v>
      </c>
      <c r="AJ254">
        <v>0.78669550759999995</v>
      </c>
      <c r="AK254">
        <v>0.78383553620000002</v>
      </c>
      <c r="AL254">
        <v>0.78151162419999998</v>
      </c>
      <c r="AM254">
        <v>0.77961395580000004</v>
      </c>
      <c r="AN254">
        <v>0.77834794289999998</v>
      </c>
      <c r="AO254">
        <v>0.77719566330000001</v>
      </c>
      <c r="AP254">
        <v>0.77616341820000001</v>
      </c>
      <c r="AQ254">
        <v>0.77539638710000003</v>
      </c>
      <c r="AR254">
        <v>0.77466252219999998</v>
      </c>
      <c r="AS254">
        <v>0.77656483109999996</v>
      </c>
      <c r="AT254">
        <v>0.77860389080000003</v>
      </c>
      <c r="AU254">
        <v>0.78071019249999996</v>
      </c>
      <c r="AV254">
        <v>0.78293940390000005</v>
      </c>
      <c r="AW254">
        <v>0.78589939060000003</v>
      </c>
    </row>
    <row r="255" spans="2:49" x14ac:dyDescent="0.25">
      <c r="B255" t="s">
        <v>354</v>
      </c>
      <c r="C255">
        <v>0.19372928894524399</v>
      </c>
      <c r="D255">
        <v>0.196839675342774</v>
      </c>
      <c r="E255">
        <v>0.2010760788</v>
      </c>
      <c r="F255">
        <v>0.21079328010000001</v>
      </c>
      <c r="G255">
        <v>0.21497052380000001</v>
      </c>
      <c r="H255">
        <v>0.21649894259999999</v>
      </c>
      <c r="I255">
        <v>0.2304063354</v>
      </c>
      <c r="J255">
        <v>0.23981753380000001</v>
      </c>
      <c r="K255">
        <v>0.24114422999999999</v>
      </c>
      <c r="L255">
        <v>0.2460419378</v>
      </c>
      <c r="M255">
        <v>0.25563556189999997</v>
      </c>
      <c r="N255">
        <v>0.26934131140000001</v>
      </c>
      <c r="O255">
        <v>0.28780789359999998</v>
      </c>
      <c r="P255">
        <v>0.29620181270000001</v>
      </c>
      <c r="Q255">
        <v>0.29200825590000001</v>
      </c>
      <c r="R255">
        <v>0.28558962469999999</v>
      </c>
      <c r="S255">
        <v>0.32150135439999999</v>
      </c>
      <c r="T255">
        <v>0.3007210078</v>
      </c>
      <c r="U255">
        <v>0.28439853139999999</v>
      </c>
      <c r="V255">
        <v>0.27009322930000002</v>
      </c>
      <c r="W255">
        <v>0.27531734670000002</v>
      </c>
      <c r="X255">
        <v>0.27893050879999998</v>
      </c>
      <c r="Y255">
        <v>0.28322407599999999</v>
      </c>
      <c r="Z255">
        <v>0.2875164114</v>
      </c>
      <c r="AA255">
        <v>0.29144249049999998</v>
      </c>
      <c r="AB255">
        <v>0.29493372099999998</v>
      </c>
      <c r="AC255">
        <v>0.29819725349999998</v>
      </c>
      <c r="AD255">
        <v>0.295251235</v>
      </c>
      <c r="AE255">
        <v>0.29186522650000002</v>
      </c>
      <c r="AF255">
        <v>0.28863974599999997</v>
      </c>
      <c r="AG255">
        <v>0.28569259219999998</v>
      </c>
      <c r="AH255">
        <v>0.28314013529999998</v>
      </c>
      <c r="AI255">
        <v>0.28194435089999997</v>
      </c>
      <c r="AJ255">
        <v>0.2810652756</v>
      </c>
      <c r="AK255">
        <v>0.28049027040000002</v>
      </c>
      <c r="AL255">
        <v>0.28012273049999997</v>
      </c>
      <c r="AM255">
        <v>0.27990691350000002</v>
      </c>
      <c r="AN255">
        <v>0.27998969410000002</v>
      </c>
      <c r="AO255">
        <v>0.28011319169999999</v>
      </c>
      <c r="AP255">
        <v>0.28027991670000002</v>
      </c>
      <c r="AQ255">
        <v>0.28054264540000001</v>
      </c>
      <c r="AR255">
        <v>0.28081781430000002</v>
      </c>
      <c r="AS255">
        <v>0.28186873909999999</v>
      </c>
      <c r="AT255">
        <v>0.28297182409999999</v>
      </c>
      <c r="AU255">
        <v>0.2841019736</v>
      </c>
      <c r="AV255">
        <v>0.28527957259999998</v>
      </c>
      <c r="AW255">
        <v>0.28672657460000001</v>
      </c>
    </row>
    <row r="256" spans="2:49" x14ac:dyDescent="0.25">
      <c r="B256" t="s">
        <v>355</v>
      </c>
      <c r="C256">
        <v>0.38745857789048899</v>
      </c>
      <c r="D256">
        <v>0.39367935068554899</v>
      </c>
      <c r="E256">
        <v>0.4021521575</v>
      </c>
      <c r="F256">
        <v>0.45763559390000003</v>
      </c>
      <c r="G256">
        <v>0.50661143289999999</v>
      </c>
      <c r="H256">
        <v>0.55384072799999995</v>
      </c>
      <c r="I256">
        <v>0.63981816309999995</v>
      </c>
      <c r="J256">
        <v>0.72289649430000003</v>
      </c>
      <c r="K256">
        <v>0.78905104439999996</v>
      </c>
      <c r="L256">
        <v>0.87391742959999996</v>
      </c>
      <c r="M256">
        <v>0.98563375740000003</v>
      </c>
      <c r="N256">
        <v>1.127276124</v>
      </c>
      <c r="O256">
        <v>1.216604156</v>
      </c>
      <c r="P256">
        <v>1.264601122</v>
      </c>
      <c r="Q256">
        <v>1.259158024</v>
      </c>
      <c r="R256">
        <v>1.243789222</v>
      </c>
      <c r="S256">
        <v>2.1934039360000002</v>
      </c>
      <c r="T256">
        <v>2.1977836810000002</v>
      </c>
      <c r="U256">
        <v>2.22296322</v>
      </c>
      <c r="V256">
        <v>2.2547010009999999</v>
      </c>
      <c r="W256">
        <v>2.36204795</v>
      </c>
      <c r="X256">
        <v>2.4563073179999999</v>
      </c>
      <c r="Y256">
        <v>2.5936094270000001</v>
      </c>
      <c r="Z256">
        <v>2.731834788</v>
      </c>
      <c r="AA256">
        <v>2.8673622490000001</v>
      </c>
      <c r="AB256">
        <v>3.0056841319999998</v>
      </c>
      <c r="AC256">
        <v>3.1419834880000002</v>
      </c>
      <c r="AD256">
        <v>3.2214463860000002</v>
      </c>
      <c r="AE256">
        <v>3.2942840329999998</v>
      </c>
      <c r="AF256">
        <v>3.366990054</v>
      </c>
      <c r="AG256">
        <v>3.4458180249999999</v>
      </c>
      <c r="AH256">
        <v>3.5277894519999999</v>
      </c>
      <c r="AI256">
        <v>3.5761279739999998</v>
      </c>
      <c r="AJ256">
        <v>3.6281017699999998</v>
      </c>
      <c r="AK256">
        <v>3.6837576200000002</v>
      </c>
      <c r="AL256">
        <v>3.7439043760000001</v>
      </c>
      <c r="AM256">
        <v>3.806032015</v>
      </c>
      <c r="AN256">
        <v>3.8679610879999999</v>
      </c>
      <c r="AO256">
        <v>3.9304810360000002</v>
      </c>
      <c r="AP256">
        <v>3.9936541330000002</v>
      </c>
      <c r="AQ256">
        <v>4.0582719530000002</v>
      </c>
      <c r="AR256">
        <v>4.1231700130000002</v>
      </c>
      <c r="AS256">
        <v>4.224821897</v>
      </c>
      <c r="AT256">
        <v>4.3278952119999996</v>
      </c>
      <c r="AU256">
        <v>4.4320460930000003</v>
      </c>
      <c r="AV256">
        <v>4.537623387</v>
      </c>
      <c r="AW256">
        <v>4.648268571</v>
      </c>
    </row>
    <row r="257" spans="2:49" x14ac:dyDescent="0.25">
      <c r="B257" t="s">
        <v>356</v>
      </c>
      <c r="C257">
        <v>34.067295461021303</v>
      </c>
      <c r="D257">
        <v>34.614256909026899</v>
      </c>
      <c r="E257">
        <v>35.359228450000003</v>
      </c>
      <c r="F257">
        <v>35.492058389999997</v>
      </c>
      <c r="G257">
        <v>34.656555240000003</v>
      </c>
      <c r="H257">
        <v>33.419066209999997</v>
      </c>
      <c r="I257">
        <v>34.053754490000003</v>
      </c>
      <c r="J257">
        <v>34.068277850000001</v>
      </c>
      <c r="K257">
        <v>32.943117610000002</v>
      </c>
      <c r="L257">
        <v>32.341734850000002</v>
      </c>
      <c r="M257">
        <v>32.353453950000002</v>
      </c>
      <c r="N257">
        <v>32.844374299999998</v>
      </c>
      <c r="O257">
        <v>32.673807230000001</v>
      </c>
      <c r="P257">
        <v>31.305591159999999</v>
      </c>
      <c r="Q257">
        <v>28.731917589999998</v>
      </c>
      <c r="R257">
        <v>26.16045622</v>
      </c>
      <c r="S257">
        <v>23.756728379999998</v>
      </c>
      <c r="T257">
        <v>22.815079170000001</v>
      </c>
      <c r="U257">
        <v>22.163475940000001</v>
      </c>
      <c r="V257">
        <v>21.631385359999999</v>
      </c>
      <c r="W257">
        <v>21.473963250000001</v>
      </c>
      <c r="X257">
        <v>21.183582820000002</v>
      </c>
      <c r="Y257">
        <v>21.049088950000002</v>
      </c>
      <c r="Z257">
        <v>20.91021168</v>
      </c>
      <c r="AA257">
        <v>20.74111199</v>
      </c>
      <c r="AB257">
        <v>20.539844039999998</v>
      </c>
      <c r="AC257">
        <v>20.321456850000001</v>
      </c>
      <c r="AD257">
        <v>20.040623660000001</v>
      </c>
      <c r="AE257">
        <v>19.731264880000001</v>
      </c>
      <c r="AF257">
        <v>19.435503799999999</v>
      </c>
      <c r="AG257">
        <v>19.156458700000002</v>
      </c>
      <c r="AH257">
        <v>18.905041130000001</v>
      </c>
      <c r="AI257">
        <v>18.79073356</v>
      </c>
      <c r="AJ257">
        <v>18.69775306</v>
      </c>
      <c r="AK257">
        <v>18.625144389999999</v>
      </c>
      <c r="AL257">
        <v>18.563694940000001</v>
      </c>
      <c r="AM257">
        <v>18.51233865</v>
      </c>
      <c r="AN257">
        <v>18.41342028</v>
      </c>
      <c r="AO257">
        <v>18.317143229999999</v>
      </c>
      <c r="AP257">
        <v>18.223625240000001</v>
      </c>
      <c r="AQ257">
        <v>18.136229879999998</v>
      </c>
      <c r="AR257">
        <v>18.049478969999999</v>
      </c>
      <c r="AS257">
        <v>17.966955769999998</v>
      </c>
      <c r="AT257">
        <v>17.886645290000001</v>
      </c>
      <c r="AU257">
        <v>17.806891660000002</v>
      </c>
      <c r="AV257">
        <v>17.728918929999999</v>
      </c>
      <c r="AW257">
        <v>17.666327209999999</v>
      </c>
    </row>
    <row r="258" spans="2:49" x14ac:dyDescent="0.25">
      <c r="B258" t="s">
        <v>357</v>
      </c>
      <c r="C258">
        <v>1.54983431156195</v>
      </c>
      <c r="D258">
        <v>1.57471740274219</v>
      </c>
      <c r="E258">
        <v>1.60860863</v>
      </c>
      <c r="F258">
        <v>1.873045319</v>
      </c>
      <c r="G258">
        <v>2.0754828320000001</v>
      </c>
      <c r="H258">
        <v>2.2326556489999998</v>
      </c>
      <c r="I258">
        <v>2.5031527339999999</v>
      </c>
      <c r="J258">
        <v>2.7132406210000002</v>
      </c>
      <c r="K258">
        <v>2.8130885280000002</v>
      </c>
      <c r="L258">
        <v>2.9335619909999999</v>
      </c>
      <c r="M258">
        <v>3.0904030819999999</v>
      </c>
      <c r="N258">
        <v>3.2769155200000002</v>
      </c>
      <c r="O258">
        <v>4.2821445499999999</v>
      </c>
      <c r="P258">
        <v>5.3894280940000003</v>
      </c>
      <c r="Q258">
        <v>6.4975023869999999</v>
      </c>
      <c r="R258">
        <v>7.7712358689999999</v>
      </c>
      <c r="S258">
        <v>6.5733521970000002</v>
      </c>
      <c r="T258">
        <v>6.555451197</v>
      </c>
      <c r="U258">
        <v>6.6019253830000002</v>
      </c>
      <c r="V258">
        <v>6.669583061</v>
      </c>
      <c r="W258">
        <v>6.704502637</v>
      </c>
      <c r="X258">
        <v>6.6991098100000004</v>
      </c>
      <c r="Y258">
        <v>6.8091535639999998</v>
      </c>
      <c r="Z258">
        <v>6.9192327450000004</v>
      </c>
      <c r="AA258">
        <v>7.0205522120000001</v>
      </c>
      <c r="AB258">
        <v>7.1141374300000004</v>
      </c>
      <c r="AC258">
        <v>7.2022574930000003</v>
      </c>
      <c r="AD258">
        <v>7.262972403</v>
      </c>
      <c r="AE258">
        <v>7.31068652</v>
      </c>
      <c r="AF258">
        <v>7.360102296</v>
      </c>
      <c r="AG258">
        <v>7.4153520650000004</v>
      </c>
      <c r="AH258">
        <v>7.478983779</v>
      </c>
      <c r="AI258">
        <v>7.4849607809999998</v>
      </c>
      <c r="AJ258">
        <v>7.499118878</v>
      </c>
      <c r="AK258">
        <v>7.521245543</v>
      </c>
      <c r="AL258">
        <v>7.5480326140000003</v>
      </c>
      <c r="AM258">
        <v>7.578881462</v>
      </c>
      <c r="AN258">
        <v>7.6174589270000004</v>
      </c>
      <c r="AO258">
        <v>7.6571611089999996</v>
      </c>
      <c r="AP258">
        <v>7.698072797</v>
      </c>
      <c r="AQ258">
        <v>7.7416671770000001</v>
      </c>
      <c r="AR258">
        <v>7.785664777</v>
      </c>
      <c r="AS258">
        <v>7.8007998220000001</v>
      </c>
      <c r="AT258">
        <v>7.8172745480000003</v>
      </c>
      <c r="AU258">
        <v>7.8343891750000001</v>
      </c>
      <c r="AV258">
        <v>7.8527008389999997</v>
      </c>
      <c r="AW258">
        <v>7.8783010579999999</v>
      </c>
    </row>
    <row r="259" spans="2:49" x14ac:dyDescent="0.25">
      <c r="B259" t="s">
        <v>358</v>
      </c>
      <c r="C259">
        <v>0.19372928894524399</v>
      </c>
      <c r="D259">
        <v>0.196839675342774</v>
      </c>
      <c r="E259">
        <v>0.2010760788</v>
      </c>
      <c r="F259">
        <v>0.1902792401</v>
      </c>
      <c r="G259">
        <v>0.17516535259999999</v>
      </c>
      <c r="H259">
        <v>0.15924276849999999</v>
      </c>
      <c r="I259">
        <v>0.15297941749999999</v>
      </c>
      <c r="J259">
        <v>0.1437322305</v>
      </c>
      <c r="K259">
        <v>0.13046221690000001</v>
      </c>
      <c r="L259">
        <v>0.120157716</v>
      </c>
      <c r="M259">
        <v>0.1126933895</v>
      </c>
      <c r="N259">
        <v>0.1071802558</v>
      </c>
      <c r="O259">
        <v>0.10699243379999999</v>
      </c>
      <c r="P259">
        <v>0.1028671303</v>
      </c>
      <c r="Q259">
        <v>9.4737645999999995E-2</v>
      </c>
      <c r="R259">
        <v>8.6558242800000004E-2</v>
      </c>
      <c r="S259">
        <v>0.36762147350000002</v>
      </c>
      <c r="T259">
        <v>0.33217637799999999</v>
      </c>
      <c r="U259">
        <v>0.30259717549999998</v>
      </c>
      <c r="V259">
        <v>0.27590039960000001</v>
      </c>
      <c r="W259">
        <v>0.3552394257</v>
      </c>
      <c r="X259">
        <v>0.43335136689999998</v>
      </c>
      <c r="Y259">
        <v>0.4347727287</v>
      </c>
      <c r="Z259">
        <v>0.43614289360000003</v>
      </c>
      <c r="AA259">
        <v>0.4369162103</v>
      </c>
      <c r="AB259">
        <v>0.4370336494</v>
      </c>
      <c r="AC259">
        <v>0.43679902269999998</v>
      </c>
      <c r="AD259">
        <v>0.45119646149999998</v>
      </c>
      <c r="AE259">
        <v>0.46461254229999999</v>
      </c>
      <c r="AF259">
        <v>0.47795504950000001</v>
      </c>
      <c r="AG259">
        <v>0.49161671689999997</v>
      </c>
      <c r="AH259">
        <v>0.50569271500000001</v>
      </c>
      <c r="AI259">
        <v>0.52452848939999996</v>
      </c>
      <c r="AJ259">
        <v>0.54382685119999996</v>
      </c>
      <c r="AK259">
        <v>0.56363296370000004</v>
      </c>
      <c r="AL259">
        <v>0.58413361659999996</v>
      </c>
      <c r="AM259">
        <v>0.60493531330000005</v>
      </c>
      <c r="AN259">
        <v>0.62311880070000003</v>
      </c>
      <c r="AO259">
        <v>0.6414013086</v>
      </c>
      <c r="AP259">
        <v>0.65979659469999996</v>
      </c>
      <c r="AQ259">
        <v>0.6784406167</v>
      </c>
      <c r="AR259">
        <v>0.69714441770000002</v>
      </c>
      <c r="AS259">
        <v>0.71289609369999996</v>
      </c>
      <c r="AT259">
        <v>0.72887718950000002</v>
      </c>
      <c r="AU259">
        <v>0.74502915459999997</v>
      </c>
      <c r="AV259">
        <v>0.76141014709999999</v>
      </c>
      <c r="AW259">
        <v>0.77862949690000005</v>
      </c>
    </row>
    <row r="260" spans="2:49" x14ac:dyDescent="0.25">
      <c r="B260" t="s">
        <v>359</v>
      </c>
      <c r="C260">
        <v>0.71679836909740502</v>
      </c>
      <c r="D260">
        <v>0.72830679876826598</v>
      </c>
      <c r="E260">
        <v>0.74398149140000003</v>
      </c>
      <c r="F260">
        <v>0.73782267030000004</v>
      </c>
      <c r="G260">
        <v>0.71181585489999999</v>
      </c>
      <c r="H260">
        <v>0.67816915259999999</v>
      </c>
      <c r="I260">
        <v>0.68276331410000002</v>
      </c>
      <c r="J260">
        <v>0.67228001790000003</v>
      </c>
      <c r="K260">
        <v>0.63949868320000003</v>
      </c>
      <c r="L260">
        <v>0.61725615300000003</v>
      </c>
      <c r="M260">
        <v>0.60669591020000002</v>
      </c>
      <c r="N260">
        <v>0.60470878490000002</v>
      </c>
      <c r="O260">
        <v>0.61982287560000005</v>
      </c>
      <c r="P260">
        <v>0.61185936799999996</v>
      </c>
      <c r="Q260">
        <v>0.57854229629999998</v>
      </c>
      <c r="R260">
        <v>0.54266928039999995</v>
      </c>
      <c r="S260">
        <v>1.4182780349999999</v>
      </c>
      <c r="T260">
        <v>1.196133559</v>
      </c>
      <c r="U260">
        <v>1.002805817</v>
      </c>
      <c r="V260">
        <v>0.82532822149999996</v>
      </c>
      <c r="W260">
        <v>0.83720245390000003</v>
      </c>
      <c r="X260">
        <v>0.84408429920000005</v>
      </c>
      <c r="Y260">
        <v>0.84570265580000004</v>
      </c>
      <c r="Z260">
        <v>0.84721021669999996</v>
      </c>
      <c r="AA260">
        <v>0.84754885820000003</v>
      </c>
      <c r="AB260">
        <v>0.84645499639999999</v>
      </c>
      <c r="AC260">
        <v>0.84467714380000003</v>
      </c>
      <c r="AD260">
        <v>0.83450630709999996</v>
      </c>
      <c r="AE260">
        <v>0.82312952829999997</v>
      </c>
      <c r="AF260">
        <v>0.81336375110000003</v>
      </c>
      <c r="AG260">
        <v>0.803628377</v>
      </c>
      <c r="AH260">
        <v>0.79502852560000004</v>
      </c>
      <c r="AI260">
        <v>0.79041331780000001</v>
      </c>
      <c r="AJ260">
        <v>0.78669550759999995</v>
      </c>
      <c r="AK260">
        <v>0.78383553620000002</v>
      </c>
      <c r="AL260">
        <v>0.78151162419999998</v>
      </c>
      <c r="AM260">
        <v>0.77961395580000004</v>
      </c>
      <c r="AN260">
        <v>0.77834794289999998</v>
      </c>
      <c r="AO260">
        <v>0.77719566330000001</v>
      </c>
      <c r="AP260">
        <v>0.77616341820000001</v>
      </c>
      <c r="AQ260">
        <v>0.77539638710000003</v>
      </c>
      <c r="AR260">
        <v>0.77466252219999998</v>
      </c>
      <c r="AS260">
        <v>0.77656483109999996</v>
      </c>
      <c r="AT260">
        <v>0.77860389080000003</v>
      </c>
      <c r="AU260">
        <v>0.78071019249999996</v>
      </c>
      <c r="AV260">
        <v>0.78293940390000005</v>
      </c>
      <c r="AW260">
        <v>0.78589939060000003</v>
      </c>
    </row>
    <row r="261" spans="2:49" x14ac:dyDescent="0.25">
      <c r="B261" t="s">
        <v>360</v>
      </c>
      <c r="C261">
        <v>0.19372928894524399</v>
      </c>
      <c r="D261">
        <v>0.196839675342774</v>
      </c>
      <c r="E261">
        <v>0.2010760788</v>
      </c>
      <c r="F261">
        <v>0.21079328010000001</v>
      </c>
      <c r="G261">
        <v>0.21497052380000001</v>
      </c>
      <c r="H261">
        <v>0.21649894259999999</v>
      </c>
      <c r="I261">
        <v>0.2304063354</v>
      </c>
      <c r="J261">
        <v>0.23981753380000001</v>
      </c>
      <c r="K261">
        <v>0.24114422999999999</v>
      </c>
      <c r="L261">
        <v>0.2460419378</v>
      </c>
      <c r="M261">
        <v>0.25563556189999997</v>
      </c>
      <c r="N261">
        <v>0.26934131140000001</v>
      </c>
      <c r="O261">
        <v>0.28780789359999998</v>
      </c>
      <c r="P261">
        <v>0.29620181270000001</v>
      </c>
      <c r="Q261">
        <v>0.29200825590000001</v>
      </c>
      <c r="R261">
        <v>0.28558962469999999</v>
      </c>
      <c r="S261">
        <v>0.32150135439999999</v>
      </c>
      <c r="T261">
        <v>0.3007210078</v>
      </c>
      <c r="U261">
        <v>0.28439853139999999</v>
      </c>
      <c r="V261">
        <v>0.27009322930000002</v>
      </c>
      <c r="W261">
        <v>0.27531734670000002</v>
      </c>
      <c r="X261">
        <v>0.27893050879999998</v>
      </c>
      <c r="Y261">
        <v>0.28322407599999999</v>
      </c>
      <c r="Z261">
        <v>0.2875164114</v>
      </c>
      <c r="AA261">
        <v>0.29144249049999998</v>
      </c>
      <c r="AB261">
        <v>0.29493372099999998</v>
      </c>
      <c r="AC261">
        <v>0.29819725349999998</v>
      </c>
      <c r="AD261">
        <v>0.295251235</v>
      </c>
      <c r="AE261">
        <v>0.29186522650000002</v>
      </c>
      <c r="AF261">
        <v>0.28863974599999997</v>
      </c>
      <c r="AG261">
        <v>0.28569259219999998</v>
      </c>
      <c r="AH261">
        <v>0.28314013529999998</v>
      </c>
      <c r="AI261">
        <v>0.28194435089999997</v>
      </c>
      <c r="AJ261">
        <v>0.2810652756</v>
      </c>
      <c r="AK261">
        <v>0.28049027040000002</v>
      </c>
      <c r="AL261">
        <v>0.28012273049999997</v>
      </c>
      <c r="AM261">
        <v>0.27990691350000002</v>
      </c>
      <c r="AN261">
        <v>0.27998969410000002</v>
      </c>
      <c r="AO261">
        <v>0.28011319169999999</v>
      </c>
      <c r="AP261">
        <v>0.28027991670000002</v>
      </c>
      <c r="AQ261">
        <v>0.28054264540000001</v>
      </c>
      <c r="AR261">
        <v>0.28081781430000002</v>
      </c>
      <c r="AS261">
        <v>0.28186873909999999</v>
      </c>
      <c r="AT261">
        <v>0.28297182409999999</v>
      </c>
      <c r="AU261">
        <v>0.2841019736</v>
      </c>
      <c r="AV261">
        <v>0.28527957259999998</v>
      </c>
      <c r="AW261">
        <v>0.28672657460000001</v>
      </c>
    </row>
    <row r="262" spans="2:49" x14ac:dyDescent="0.25">
      <c r="B262" t="s">
        <v>361</v>
      </c>
      <c r="C262">
        <v>0.38745857789048899</v>
      </c>
      <c r="D262">
        <v>0.39367935068554899</v>
      </c>
      <c r="E262">
        <v>0.4021521575</v>
      </c>
      <c r="F262">
        <v>0.45763559390000003</v>
      </c>
      <c r="G262">
        <v>0.50661143289999999</v>
      </c>
      <c r="H262">
        <v>0.55384072799999995</v>
      </c>
      <c r="I262">
        <v>0.63981816309999995</v>
      </c>
      <c r="J262">
        <v>0.72289649430000003</v>
      </c>
      <c r="K262">
        <v>0.78905104439999996</v>
      </c>
      <c r="L262">
        <v>0.87391742959999996</v>
      </c>
      <c r="M262">
        <v>0.98563375740000003</v>
      </c>
      <c r="N262">
        <v>1.127276124</v>
      </c>
      <c r="O262">
        <v>1.216604156</v>
      </c>
      <c r="P262">
        <v>1.264601122</v>
      </c>
      <c r="Q262">
        <v>1.259158024</v>
      </c>
      <c r="R262">
        <v>1.243789222</v>
      </c>
      <c r="S262">
        <v>2.1934039360000002</v>
      </c>
      <c r="T262">
        <v>2.1977836810000002</v>
      </c>
      <c r="U262">
        <v>2.22296322</v>
      </c>
      <c r="V262">
        <v>2.2547010009999999</v>
      </c>
      <c r="W262">
        <v>2.36204795</v>
      </c>
      <c r="X262">
        <v>2.4563073179999999</v>
      </c>
      <c r="Y262">
        <v>2.5936094270000001</v>
      </c>
      <c r="Z262">
        <v>2.731834788</v>
      </c>
      <c r="AA262">
        <v>2.8673622490000001</v>
      </c>
      <c r="AB262">
        <v>3.0056841319999998</v>
      </c>
      <c r="AC262">
        <v>3.1419834880000002</v>
      </c>
      <c r="AD262">
        <v>3.2214463860000002</v>
      </c>
      <c r="AE262">
        <v>3.2942840329999998</v>
      </c>
      <c r="AF262">
        <v>3.366990054</v>
      </c>
      <c r="AG262">
        <v>3.4458180249999999</v>
      </c>
      <c r="AH262">
        <v>3.5277894519999999</v>
      </c>
      <c r="AI262">
        <v>3.5761279739999998</v>
      </c>
      <c r="AJ262">
        <v>3.6281017699999998</v>
      </c>
      <c r="AK262">
        <v>3.6837576200000002</v>
      </c>
      <c r="AL262">
        <v>3.7439043760000001</v>
      </c>
      <c r="AM262">
        <v>3.806032015</v>
      </c>
      <c r="AN262">
        <v>3.8679610879999999</v>
      </c>
      <c r="AO262">
        <v>3.9304810360000002</v>
      </c>
      <c r="AP262">
        <v>3.9936541330000002</v>
      </c>
      <c r="AQ262">
        <v>4.0582719530000002</v>
      </c>
      <c r="AR262">
        <v>4.1231700130000002</v>
      </c>
      <c r="AS262">
        <v>4.224821897</v>
      </c>
      <c r="AT262">
        <v>4.3278952119999996</v>
      </c>
      <c r="AU262">
        <v>4.4320460930000003</v>
      </c>
      <c r="AV262">
        <v>4.537623387</v>
      </c>
      <c r="AW262">
        <v>4.648268571</v>
      </c>
    </row>
    <row r="263" spans="2:49" x14ac:dyDescent="0.25">
      <c r="B263" t="s">
        <v>362</v>
      </c>
      <c r="C263">
        <v>1.1905732046364299</v>
      </c>
      <c r="D263">
        <v>1.2096882425386799</v>
      </c>
      <c r="E263">
        <v>1.229110199</v>
      </c>
      <c r="F263">
        <v>1.2315210999999999</v>
      </c>
      <c r="G263">
        <v>1.1449188429999999</v>
      </c>
      <c r="H263">
        <v>0.92601537540000001</v>
      </c>
      <c r="I263">
        <v>1.0179878149999999</v>
      </c>
      <c r="J263">
        <v>1.0425590179999999</v>
      </c>
      <c r="K263">
        <v>0.98423611229999997</v>
      </c>
      <c r="L263">
        <v>0.97518998599999995</v>
      </c>
      <c r="M263">
        <v>0.97964696429999998</v>
      </c>
      <c r="N263">
        <v>0.95446373070000001</v>
      </c>
      <c r="O263">
        <v>0.94806492229999995</v>
      </c>
      <c r="P263">
        <v>0.93623516900000003</v>
      </c>
      <c r="Q263">
        <v>0.92345924999999995</v>
      </c>
      <c r="R263">
        <v>0.9124546469</v>
      </c>
      <c r="S263">
        <v>0.90586023299999996</v>
      </c>
      <c r="T263">
        <v>0.89597723630000004</v>
      </c>
      <c r="U263">
        <v>0.89595426860000005</v>
      </c>
      <c r="V263">
        <v>0.90144454419999998</v>
      </c>
      <c r="W263">
        <v>0.90504408469999997</v>
      </c>
      <c r="X263">
        <v>0.90761694920000002</v>
      </c>
      <c r="Y263">
        <v>0.91224373179999996</v>
      </c>
      <c r="Z263">
        <v>0.91959770169999999</v>
      </c>
      <c r="AA263">
        <v>0.92869951910000004</v>
      </c>
      <c r="AB263">
        <v>0.93917606200000003</v>
      </c>
      <c r="AC263">
        <v>0.95089913670000004</v>
      </c>
      <c r="AD263">
        <v>0.963883131</v>
      </c>
      <c r="AE263">
        <v>0.97776890520000004</v>
      </c>
      <c r="AF263">
        <v>0.99250076099999995</v>
      </c>
      <c r="AG263">
        <v>1.0079884640000001</v>
      </c>
      <c r="AH263">
        <v>1.0243095680000001</v>
      </c>
      <c r="AI263">
        <v>1.040907424</v>
      </c>
      <c r="AJ263">
        <v>1.0579323009999999</v>
      </c>
      <c r="AK263">
        <v>1.075598565</v>
      </c>
      <c r="AL263">
        <v>1.0936757319999999</v>
      </c>
      <c r="AM263" s="39">
        <v>1.1120997020000001</v>
      </c>
      <c r="AN263" s="39">
        <v>1.1301758850000001</v>
      </c>
      <c r="AO263" s="39">
        <v>1.1479170809999999</v>
      </c>
      <c r="AP263" s="39">
        <v>1.1654215299999999</v>
      </c>
      <c r="AQ263" s="39">
        <v>1.1828878730000001</v>
      </c>
      <c r="AR263" s="39">
        <v>1.19999659</v>
      </c>
      <c r="AS263" s="39">
        <v>1.2175686370000001</v>
      </c>
      <c r="AT263" s="39">
        <v>1.2354129309999999</v>
      </c>
      <c r="AU263" s="39">
        <v>1.2533498510000001</v>
      </c>
      <c r="AV263">
        <v>1.27137481</v>
      </c>
      <c r="AW263">
        <v>1.2901501879999999</v>
      </c>
    </row>
    <row r="264" spans="2:49" x14ac:dyDescent="0.25">
      <c r="B264" t="s">
        <v>363</v>
      </c>
      <c r="C264">
        <v>1.7112081308179601</v>
      </c>
      <c r="D264">
        <v>1.7386821308642</v>
      </c>
      <c r="E264">
        <v>1.7665972050000001</v>
      </c>
      <c r="F264">
        <v>1.7874172859999999</v>
      </c>
      <c r="G264">
        <v>1.810204693</v>
      </c>
      <c r="H264">
        <v>1.7022867370000001</v>
      </c>
      <c r="I264">
        <v>1.7767746740000001</v>
      </c>
      <c r="J264">
        <v>1.810578816</v>
      </c>
      <c r="K264">
        <v>1.7917017690000001</v>
      </c>
      <c r="L264">
        <v>1.7992125489999999</v>
      </c>
      <c r="M264">
        <v>1.8081034</v>
      </c>
      <c r="N264">
        <v>1.846004934</v>
      </c>
      <c r="O264">
        <v>1.892970214</v>
      </c>
      <c r="P264">
        <v>1.9151763690000001</v>
      </c>
      <c r="Q264">
        <v>1.925898796</v>
      </c>
      <c r="R264">
        <v>1.9410791430000001</v>
      </c>
      <c r="S264">
        <v>1.960923475</v>
      </c>
      <c r="T264">
        <v>1.9603669720000001</v>
      </c>
      <c r="U264">
        <v>1.9617282869999999</v>
      </c>
      <c r="V264">
        <v>1.9674134940000001</v>
      </c>
      <c r="W264">
        <v>1.969347441</v>
      </c>
      <c r="X264">
        <v>1.968064732</v>
      </c>
      <c r="Y264">
        <v>1.9800731009999999</v>
      </c>
      <c r="Z264">
        <v>2.0024720060000001</v>
      </c>
      <c r="AA264">
        <v>2.032270644</v>
      </c>
      <c r="AB264">
        <v>2.0670609889999998</v>
      </c>
      <c r="AC264">
        <v>2.1052074529999998</v>
      </c>
      <c r="AD264">
        <v>2.1455842340000002</v>
      </c>
      <c r="AE264">
        <v>2.1874848679999999</v>
      </c>
      <c r="AF264">
        <v>2.2305791720000001</v>
      </c>
      <c r="AG264">
        <v>2.2747298159999998</v>
      </c>
      <c r="AH264">
        <v>2.3199071020000002</v>
      </c>
      <c r="AI264">
        <v>2.365091703</v>
      </c>
      <c r="AJ264">
        <v>2.4106867599999999</v>
      </c>
      <c r="AK264">
        <v>2.456868638</v>
      </c>
      <c r="AL264">
        <v>2.5037456709999999</v>
      </c>
      <c r="AM264">
        <v>2.5513709429999998</v>
      </c>
      <c r="AN264">
        <v>2.5992899139999999</v>
      </c>
      <c r="AO264">
        <v>2.6476398049999998</v>
      </c>
      <c r="AP264">
        <v>2.6964728770000002</v>
      </c>
      <c r="AQ264">
        <v>2.7458540920000001</v>
      </c>
      <c r="AR264">
        <v>2.7957516939999998</v>
      </c>
      <c r="AS264">
        <v>2.8458110649999999</v>
      </c>
      <c r="AT264">
        <v>2.896157504</v>
      </c>
      <c r="AU264">
        <v>2.9469055630000001</v>
      </c>
      <c r="AV264">
        <v>2.9981434440000001</v>
      </c>
      <c r="AW264">
        <v>3.0500323709999999</v>
      </c>
    </row>
    <row r="265" spans="2:49" x14ac:dyDescent="0.25">
      <c r="B265" t="s">
        <v>364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365</v>
      </c>
      <c r="C266">
        <v>1.5692072404564801</v>
      </c>
      <c r="D266">
        <v>1.5944013702764701</v>
      </c>
      <c r="E266">
        <v>1.6200002060000001</v>
      </c>
      <c r="F266">
        <v>1.63897655</v>
      </c>
      <c r="G266">
        <v>1.6632321880000001</v>
      </c>
      <c r="H266">
        <v>1.5517598960000001</v>
      </c>
      <c r="I266">
        <v>1.6288639650000001</v>
      </c>
      <c r="J266">
        <v>1.676108572</v>
      </c>
      <c r="K266">
        <v>1.666470092</v>
      </c>
      <c r="L266">
        <v>1.6732764179999999</v>
      </c>
      <c r="M266">
        <v>1.6801271179999999</v>
      </c>
      <c r="N266">
        <v>1.696717206</v>
      </c>
      <c r="O266">
        <v>1.770981457</v>
      </c>
      <c r="P266">
        <v>1.8488290300000001</v>
      </c>
      <c r="Q266">
        <v>1.9178634219999999</v>
      </c>
      <c r="R266">
        <v>1.9760837449999999</v>
      </c>
      <c r="S266">
        <v>2.019670149</v>
      </c>
      <c r="T266">
        <v>2.0117124240000002</v>
      </c>
      <c r="U266">
        <v>1.99933271</v>
      </c>
      <c r="V266">
        <v>1.990857324</v>
      </c>
      <c r="W266">
        <v>1.97832973</v>
      </c>
      <c r="X266">
        <v>1.962330073</v>
      </c>
      <c r="Y266">
        <v>1.969360212</v>
      </c>
      <c r="Z266">
        <v>1.987723296</v>
      </c>
      <c r="AA266">
        <v>2.0120307799999999</v>
      </c>
      <c r="AB266">
        <v>2.0396809139999998</v>
      </c>
      <c r="AC266">
        <v>2.0695546280000001</v>
      </c>
      <c r="AD266">
        <v>2.1005692979999999</v>
      </c>
      <c r="AE266">
        <v>2.1327841969999999</v>
      </c>
      <c r="AF266">
        <v>2.1662688750000001</v>
      </c>
      <c r="AG266">
        <v>2.2009898080000001</v>
      </c>
      <c r="AH266">
        <v>2.2369247620000001</v>
      </c>
      <c r="AI266">
        <v>2.2743128260000001</v>
      </c>
      <c r="AJ266">
        <v>2.3128784840000001</v>
      </c>
      <c r="AK266">
        <v>2.3524216870000001</v>
      </c>
      <c r="AL266">
        <v>2.3928374849999998</v>
      </c>
      <c r="AM266">
        <v>2.4340772290000001</v>
      </c>
      <c r="AN266">
        <v>2.4759185779999999</v>
      </c>
      <c r="AO266">
        <v>2.5184095320000002</v>
      </c>
      <c r="AP266">
        <v>2.5614499450000001</v>
      </c>
      <c r="AQ266">
        <v>2.6049736960000001</v>
      </c>
      <c r="AR266">
        <v>2.6488532079999998</v>
      </c>
      <c r="AS266">
        <v>2.6927275169999998</v>
      </c>
      <c r="AT266">
        <v>2.736542365</v>
      </c>
      <c r="AU266" s="39">
        <v>2.7803688860000002</v>
      </c>
      <c r="AV266">
        <v>2.8242677600000001</v>
      </c>
      <c r="AW266">
        <v>2.8683256130000001</v>
      </c>
    </row>
    <row r="267" spans="2:49" x14ac:dyDescent="0.25">
      <c r="B267" t="s">
        <v>366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0.9825309122</v>
      </c>
      <c r="H267">
        <v>0.97786704400000002</v>
      </c>
      <c r="I267">
        <v>0.97325872599999996</v>
      </c>
      <c r="J267">
        <v>0.96867471760000001</v>
      </c>
      <c r="K267">
        <v>0.96412077529999995</v>
      </c>
      <c r="L267">
        <v>0.95959348609999995</v>
      </c>
      <c r="M267">
        <v>0.95507471379999997</v>
      </c>
      <c r="N267">
        <v>0.95058949660000003</v>
      </c>
      <c r="O267">
        <v>0.94786272520000003</v>
      </c>
      <c r="P267">
        <v>0.94500640739999997</v>
      </c>
      <c r="Q267">
        <v>0.94201180610000002</v>
      </c>
      <c r="R267">
        <v>0.93884564820000005</v>
      </c>
      <c r="S267">
        <v>0.95295074899999999</v>
      </c>
      <c r="T267">
        <v>0.95005600690000003</v>
      </c>
      <c r="U267">
        <v>0.94719941689999998</v>
      </c>
      <c r="V267">
        <v>0.94437781890000005</v>
      </c>
      <c r="W267">
        <v>0.94265205860000001</v>
      </c>
      <c r="X267">
        <v>0.94091802189999996</v>
      </c>
      <c r="Y267">
        <v>0.94096047800000004</v>
      </c>
      <c r="Z267">
        <v>0.94100226310000001</v>
      </c>
      <c r="AA267">
        <v>0.94104344390000005</v>
      </c>
      <c r="AB267">
        <v>0.94106609009999997</v>
      </c>
      <c r="AC267">
        <v>0.94108716410000004</v>
      </c>
      <c r="AD267">
        <v>0.94118109080000001</v>
      </c>
      <c r="AE267">
        <v>0.94127871799999996</v>
      </c>
      <c r="AF267">
        <v>0.94138060530000001</v>
      </c>
      <c r="AG267">
        <v>0.94147904370000002</v>
      </c>
      <c r="AH267">
        <v>0.94158167390000003</v>
      </c>
      <c r="AI267">
        <v>0.94160904010000002</v>
      </c>
      <c r="AJ267">
        <v>0.94163711910000003</v>
      </c>
      <c r="AK267">
        <v>0.94166504719999999</v>
      </c>
      <c r="AL267">
        <v>0.94170307799999997</v>
      </c>
      <c r="AM267">
        <v>0.94174163889999996</v>
      </c>
      <c r="AN267">
        <v>0.94158934139999995</v>
      </c>
      <c r="AO267">
        <v>0.94143095379999997</v>
      </c>
      <c r="AP267">
        <v>0.94126561040000001</v>
      </c>
      <c r="AQ267">
        <v>0.94109197359999996</v>
      </c>
      <c r="AR267">
        <v>0.9409102573</v>
      </c>
      <c r="AS267">
        <v>0.94068503020000005</v>
      </c>
      <c r="AT267">
        <v>0.94045349469999995</v>
      </c>
      <c r="AU267">
        <v>0.94021572379999996</v>
      </c>
      <c r="AV267">
        <v>0.93997115529999997</v>
      </c>
      <c r="AW267">
        <v>0.93971648279999997</v>
      </c>
    </row>
    <row r="268" spans="2:49" x14ac:dyDescent="0.25">
      <c r="B268" t="s">
        <v>367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1.7469087800000001E-2</v>
      </c>
      <c r="H268">
        <v>2.2132955999999999E-2</v>
      </c>
      <c r="I268">
        <v>2.6741273999999999E-2</v>
      </c>
      <c r="J268">
        <v>3.1325282400000001E-2</v>
      </c>
      <c r="K268">
        <v>3.5879224699999997E-2</v>
      </c>
      <c r="L268">
        <v>4.0406513900000003E-2</v>
      </c>
      <c r="M268">
        <v>4.4925286199999998E-2</v>
      </c>
      <c r="N268">
        <v>4.94105034E-2</v>
      </c>
      <c r="O268">
        <v>5.2137274800000001E-2</v>
      </c>
      <c r="P268">
        <v>5.4993592600000002E-2</v>
      </c>
      <c r="Q268">
        <v>5.7988193899999999E-2</v>
      </c>
      <c r="R268">
        <v>6.1154351799999999E-2</v>
      </c>
      <c r="S268">
        <v>4.7049251E-2</v>
      </c>
      <c r="T268">
        <v>4.99439931E-2</v>
      </c>
      <c r="U268">
        <v>5.2800583099999999E-2</v>
      </c>
      <c r="V268">
        <v>5.5622181100000001E-2</v>
      </c>
      <c r="W268">
        <v>5.7347941399999998E-2</v>
      </c>
      <c r="X268">
        <v>5.9081978100000002E-2</v>
      </c>
      <c r="Y268">
        <v>5.9039521999999997E-2</v>
      </c>
      <c r="Z268">
        <v>5.89977369E-2</v>
      </c>
      <c r="AA268">
        <v>5.8956556100000002E-2</v>
      </c>
      <c r="AB268">
        <v>5.8933909899999998E-2</v>
      </c>
      <c r="AC268">
        <v>5.8912835900000002E-2</v>
      </c>
      <c r="AD268">
        <v>5.8818909199999998E-2</v>
      </c>
      <c r="AE268">
        <v>5.8721282E-2</v>
      </c>
      <c r="AF268">
        <v>5.8619394700000001E-2</v>
      </c>
      <c r="AG268">
        <v>5.8520956300000003E-2</v>
      </c>
      <c r="AH268">
        <v>5.8418326100000001E-2</v>
      </c>
      <c r="AI268">
        <v>5.8390959899999997E-2</v>
      </c>
      <c r="AJ268">
        <v>5.8362880899999997E-2</v>
      </c>
      <c r="AK268">
        <v>5.8334952799999999E-2</v>
      </c>
      <c r="AL268">
        <v>5.8296922000000001E-2</v>
      </c>
      <c r="AM268">
        <v>5.8258361100000003E-2</v>
      </c>
      <c r="AN268">
        <v>5.8410658599999998E-2</v>
      </c>
      <c r="AO268">
        <v>5.8569046200000002E-2</v>
      </c>
      <c r="AP268">
        <v>5.8734389599999999E-2</v>
      </c>
      <c r="AQ268">
        <v>5.8908026400000001E-2</v>
      </c>
      <c r="AR268">
        <v>5.9089742700000003E-2</v>
      </c>
      <c r="AS268">
        <v>5.9314969799999999E-2</v>
      </c>
      <c r="AT268">
        <v>5.9546505299999997E-2</v>
      </c>
      <c r="AU268">
        <v>5.97842762E-2</v>
      </c>
      <c r="AV268">
        <v>6.00288447E-2</v>
      </c>
      <c r="AW268">
        <v>6.0283517199999997E-2</v>
      </c>
    </row>
    <row r="269" spans="2:49" x14ac:dyDescent="0.25">
      <c r="B269" t="s">
        <v>368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0.68868891460000004</v>
      </c>
      <c r="X269">
        <v>0.68626280289999997</v>
      </c>
      <c r="Y269">
        <v>0.67775046579999998</v>
      </c>
      <c r="Z269">
        <v>0.66938119969999998</v>
      </c>
      <c r="AA269">
        <v>0.66115142760000001</v>
      </c>
      <c r="AB269">
        <v>0.65475837879999998</v>
      </c>
      <c r="AC269">
        <v>0.64846858620000003</v>
      </c>
      <c r="AD269">
        <v>0.63469239889999995</v>
      </c>
      <c r="AE269">
        <v>0.62123754340000004</v>
      </c>
      <c r="AF269">
        <v>0.60809290640000002</v>
      </c>
      <c r="AG269">
        <v>0.59456247490000003</v>
      </c>
      <c r="AH269">
        <v>0.58133482650000001</v>
      </c>
      <c r="AI269">
        <v>0.5666115799</v>
      </c>
      <c r="AJ269">
        <v>0.55218208820000003</v>
      </c>
      <c r="AK269">
        <v>0.53803764679999999</v>
      </c>
      <c r="AL269">
        <v>0.52355173580000003</v>
      </c>
      <c r="AM269">
        <v>0.50934324639999995</v>
      </c>
      <c r="AN269">
        <v>0.4958055864</v>
      </c>
      <c r="AO269">
        <v>0.48247065709999998</v>
      </c>
      <c r="AP269">
        <v>0.4693339386</v>
      </c>
      <c r="AQ269">
        <v>0.45639104400000002</v>
      </c>
      <c r="AR269">
        <v>0.4436377152</v>
      </c>
      <c r="AS269">
        <v>0.42915867419999998</v>
      </c>
      <c r="AT269">
        <v>0.4148590452</v>
      </c>
      <c r="AU269">
        <v>0.40073551400000001</v>
      </c>
      <c r="AV269">
        <v>0.38678484769999999</v>
      </c>
      <c r="AW269">
        <v>0.3730038919</v>
      </c>
    </row>
    <row r="270" spans="2:49" x14ac:dyDescent="0.25">
      <c r="B270" t="s">
        <v>369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7.0718760800000001E-3</v>
      </c>
      <c r="X270">
        <v>5.9768316400000002E-3</v>
      </c>
      <c r="Y270">
        <v>5.8664569800000003E-3</v>
      </c>
      <c r="Z270">
        <v>5.7579374500000002E-3</v>
      </c>
      <c r="AA270">
        <v>5.6512266499999997E-3</v>
      </c>
      <c r="AB270">
        <v>5.5609613300000001E-3</v>
      </c>
      <c r="AC270">
        <v>5.4721539300000002E-3</v>
      </c>
      <c r="AD270">
        <v>5.5302444400000001E-3</v>
      </c>
      <c r="AE270">
        <v>5.5869799900000001E-3</v>
      </c>
      <c r="AF270">
        <v>5.6424074200000004E-3</v>
      </c>
      <c r="AG270">
        <v>5.6994452399999999E-3</v>
      </c>
      <c r="AH270">
        <v>5.7552066799999996E-3</v>
      </c>
      <c r="AI270" s="39">
        <v>5.6820847899999999E-3</v>
      </c>
      <c r="AJ270" s="39">
        <v>5.6104218100000002E-3</v>
      </c>
      <c r="AK270" s="39">
        <v>5.5401745099999998E-3</v>
      </c>
      <c r="AL270" s="39">
        <v>5.4682570800000004E-3</v>
      </c>
      <c r="AM270" s="39">
        <v>5.39771696E-3</v>
      </c>
      <c r="AN270" s="39">
        <v>5.4498631800000003E-3</v>
      </c>
      <c r="AO270" s="39">
        <v>5.5012285000000001E-3</v>
      </c>
      <c r="AP270" s="39">
        <v>5.5518303200000002E-3</v>
      </c>
      <c r="AQ270" s="39">
        <v>5.6016855499999999E-3</v>
      </c>
      <c r="AR270" s="39">
        <v>5.6508105800000003E-3</v>
      </c>
      <c r="AS270" s="39">
        <v>5.6479370500000002E-3</v>
      </c>
      <c r="AT270" s="39">
        <v>5.6450991200000002E-3</v>
      </c>
      <c r="AU270" s="39">
        <v>5.6422961400000001E-3</v>
      </c>
      <c r="AV270" s="39">
        <v>5.63952746E-3</v>
      </c>
      <c r="AW270" s="39">
        <v>5.6367924699999997E-3</v>
      </c>
    </row>
    <row r="271" spans="2:49" x14ac:dyDescent="0.25">
      <c r="B271" t="s">
        <v>370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1.8253908999999999E-2</v>
      </c>
      <c r="X271">
        <v>1.7461348000000002E-2</v>
      </c>
      <c r="Y271">
        <v>1.7267602999999999E-2</v>
      </c>
      <c r="Z271">
        <v>1.7077114399999999E-2</v>
      </c>
      <c r="AA271">
        <v>1.68898008E-2</v>
      </c>
      <c r="AB271">
        <v>1.6748364599999999E-2</v>
      </c>
      <c r="AC271">
        <v>1.6609212799999998E-2</v>
      </c>
      <c r="AD271">
        <v>1.6592279000000001E-2</v>
      </c>
      <c r="AE271">
        <v>1.6575740299999999E-2</v>
      </c>
      <c r="AF271">
        <v>1.65595828E-2</v>
      </c>
      <c r="AG271">
        <v>1.6543038600000001E-2</v>
      </c>
      <c r="AH271">
        <v>1.65268646E-2</v>
      </c>
      <c r="AI271">
        <v>1.6506447800000001E-2</v>
      </c>
      <c r="AJ271">
        <v>1.64864383E-2</v>
      </c>
      <c r="AK271">
        <v>1.6466824000000001E-2</v>
      </c>
      <c r="AL271">
        <v>1.6446748300000001E-2</v>
      </c>
      <c r="AM271">
        <v>1.64270571E-2</v>
      </c>
      <c r="AN271">
        <v>1.6406935399999999E-2</v>
      </c>
      <c r="AO271">
        <v>1.6387115099999999E-2</v>
      </c>
      <c r="AP271">
        <v>1.63675894E-2</v>
      </c>
      <c r="AQ271">
        <v>1.6348351800000001E-2</v>
      </c>
      <c r="AR271">
        <v>1.6329395999999999E-2</v>
      </c>
      <c r="AS271">
        <v>2.22887264E-2</v>
      </c>
      <c r="AT271">
        <v>2.81742138E-2</v>
      </c>
      <c r="AU271">
        <v>3.39872222E-2</v>
      </c>
      <c r="AV271">
        <v>3.9729082399999997E-2</v>
      </c>
      <c r="AW271">
        <v>4.5401092599999998E-2</v>
      </c>
    </row>
    <row r="272" spans="2:49" x14ac:dyDescent="0.25">
      <c r="B272" t="s">
        <v>371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2.1373302200000002E-3</v>
      </c>
      <c r="X272">
        <v>1.56403009E-3</v>
      </c>
      <c r="Y272">
        <v>1.54612841E-3</v>
      </c>
      <c r="Z272">
        <v>1.5285276199999999E-3</v>
      </c>
      <c r="AA272">
        <v>1.5112201900000001E-3</v>
      </c>
      <c r="AB272">
        <v>1.49802946E-3</v>
      </c>
      <c r="AC272">
        <v>1.48505177E-3</v>
      </c>
      <c r="AD272">
        <v>1.4831638899999999E-3</v>
      </c>
      <c r="AE272">
        <v>1.48132004E-3</v>
      </c>
      <c r="AF272">
        <v>1.47951871E-3</v>
      </c>
      <c r="AG272">
        <v>1.47766504E-3</v>
      </c>
      <c r="AH272">
        <v>1.47585285E-3</v>
      </c>
      <c r="AI272">
        <v>1.47396348E-3</v>
      </c>
      <c r="AJ272">
        <v>1.4721118E-3</v>
      </c>
      <c r="AK272">
        <v>1.4702966899999999E-3</v>
      </c>
      <c r="AL272">
        <v>1.4684384400000001E-3</v>
      </c>
      <c r="AM272">
        <v>1.4666157700000001E-3</v>
      </c>
      <c r="AN272">
        <v>1.46475898E-3</v>
      </c>
      <c r="AO272">
        <v>1.4629299899999999E-3</v>
      </c>
      <c r="AP272">
        <v>1.46112819E-3</v>
      </c>
      <c r="AQ272">
        <v>1.4593529699999999E-3</v>
      </c>
      <c r="AR272">
        <v>1.45760376E-3</v>
      </c>
      <c r="AS272">
        <v>1.45180257E-3</v>
      </c>
      <c r="AT272" s="39">
        <v>1.44607326E-3</v>
      </c>
      <c r="AU272" s="39">
        <v>1.44041451E-3</v>
      </c>
      <c r="AV272" s="39">
        <v>1.43482502E-3</v>
      </c>
      <c r="AW272" s="39">
        <v>1.4293035300000001E-3</v>
      </c>
    </row>
    <row r="273" spans="2:49" x14ac:dyDescent="0.25">
      <c r="B273" t="s">
        <v>372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0.1042878832</v>
      </c>
      <c r="X273">
        <v>0.1124167397</v>
      </c>
      <c r="Y273">
        <v>0.1188589171</v>
      </c>
      <c r="Z273">
        <v>0.12519281779999999</v>
      </c>
      <c r="AA273">
        <v>0.13142114860000001</v>
      </c>
      <c r="AB273">
        <v>0.1353528678</v>
      </c>
      <c r="AC273">
        <v>0.13922108429999999</v>
      </c>
      <c r="AD273">
        <v>0.14589482249999999</v>
      </c>
      <c r="AE273">
        <v>0.1524128947</v>
      </c>
      <c r="AF273">
        <v>0.15878068449999999</v>
      </c>
      <c r="AG273">
        <v>0.16533276180000001</v>
      </c>
      <c r="AH273">
        <v>0.17173821719999999</v>
      </c>
      <c r="AI273">
        <v>0.17830255079999999</v>
      </c>
      <c r="AJ273">
        <v>0.1847359143</v>
      </c>
      <c r="AK273">
        <v>0.1910421887</v>
      </c>
      <c r="AL273">
        <v>0.1974979879</v>
      </c>
      <c r="AM273">
        <v>0.2038301512</v>
      </c>
      <c r="AN273">
        <v>0.21036127960000001</v>
      </c>
      <c r="AO273">
        <v>0.21679460219999999</v>
      </c>
      <c r="AP273">
        <v>0.22313229970000001</v>
      </c>
      <c r="AQ273">
        <v>0.2293764885</v>
      </c>
      <c r="AR273">
        <v>0.23552922300000001</v>
      </c>
      <c r="AS273">
        <v>0.2412355598</v>
      </c>
      <c r="AT273">
        <v>0.24687118850000001</v>
      </c>
      <c r="AU273">
        <v>0.25243741520000001</v>
      </c>
      <c r="AV273">
        <v>0.25793551419999999</v>
      </c>
      <c r="AW273">
        <v>0.26336672849999998</v>
      </c>
    </row>
    <row r="274" spans="2:49" x14ac:dyDescent="0.25">
      <c r="B274" t="s">
        <v>373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4.4124381099999999E-2</v>
      </c>
      <c r="X274">
        <v>4.5893029000000002E-2</v>
      </c>
      <c r="Y274">
        <v>4.88309522E-2</v>
      </c>
      <c r="Z274">
        <v>5.1719496199999999E-2</v>
      </c>
      <c r="AA274">
        <v>5.4559895599999998E-2</v>
      </c>
      <c r="AB274">
        <v>5.7466874699999997E-2</v>
      </c>
      <c r="AC274">
        <v>6.0326902199999997E-2</v>
      </c>
      <c r="AD274">
        <v>6.7391713300000003E-2</v>
      </c>
      <c r="AE274">
        <v>7.4291736499999997E-2</v>
      </c>
      <c r="AF274">
        <v>8.1032671099999995E-2</v>
      </c>
      <c r="AG274">
        <v>8.7961902800000005E-2</v>
      </c>
      <c r="AH274">
        <v>9.4736072599999999E-2</v>
      </c>
      <c r="AI274">
        <v>0.1016749453</v>
      </c>
      <c r="AJ274">
        <v>0.10847537509999999</v>
      </c>
      <c r="AK274">
        <v>0.11514146460000001</v>
      </c>
      <c r="AL274">
        <v>0.12196178840000001</v>
      </c>
      <c r="AM274">
        <v>0.12865149540000001</v>
      </c>
      <c r="AN274">
        <v>0.1355467216</v>
      </c>
      <c r="AO274">
        <v>0.14233868960000001</v>
      </c>
      <c r="AP274">
        <v>0.14902970169999999</v>
      </c>
      <c r="AQ274">
        <v>0.1556219921</v>
      </c>
      <c r="AR274">
        <v>0.1621177298</v>
      </c>
      <c r="AS274">
        <v>0.16507868149999999</v>
      </c>
      <c r="AT274">
        <v>0.16800294369999999</v>
      </c>
      <c r="AU274">
        <v>0.170891194</v>
      </c>
      <c r="AV274">
        <v>0.17374409360000001</v>
      </c>
      <c r="AW274">
        <v>0.1765622875</v>
      </c>
    </row>
    <row r="275" spans="2:49" x14ac:dyDescent="0.25">
      <c r="B275" t="s">
        <v>374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0.1124973816</v>
      </c>
      <c r="X275">
        <v>0.1076721065</v>
      </c>
      <c r="Y275">
        <v>0.1064289512</v>
      </c>
      <c r="Z275">
        <v>0.10520669019999999</v>
      </c>
      <c r="AA275">
        <v>0.1040048011</v>
      </c>
      <c r="AB275">
        <v>0.1031054297</v>
      </c>
      <c r="AC275">
        <v>0.1022205843</v>
      </c>
      <c r="AD275">
        <v>0.10204557910000001</v>
      </c>
      <c r="AE275">
        <v>0.1018746559</v>
      </c>
      <c r="AF275">
        <v>0.10170767360000001</v>
      </c>
      <c r="AG275">
        <v>0.10154411570000001</v>
      </c>
      <c r="AH275">
        <v>0.101384218</v>
      </c>
      <c r="AI275">
        <v>0.1012243929</v>
      </c>
      <c r="AJ275">
        <v>0.1010677566</v>
      </c>
      <c r="AK275">
        <v>0.1009142147</v>
      </c>
      <c r="AL275">
        <v>0.1007616802</v>
      </c>
      <c r="AM275">
        <v>0.10061206690000001</v>
      </c>
      <c r="AN275">
        <v>0.1004634444</v>
      </c>
      <c r="AO275">
        <v>0.10031704769999999</v>
      </c>
      <c r="AP275">
        <v>0.1001728269</v>
      </c>
      <c r="AQ275">
        <v>0.1000307341</v>
      </c>
      <c r="AR275">
        <v>9.9890722400000007E-2</v>
      </c>
      <c r="AS275">
        <v>9.9485071199999997E-2</v>
      </c>
      <c r="AT275">
        <v>9.9084446500000006E-2</v>
      </c>
      <c r="AU275">
        <v>9.8688755399999994E-2</v>
      </c>
      <c r="AV275">
        <v>9.8297907300000001E-2</v>
      </c>
      <c r="AW275">
        <v>9.7911814E-2</v>
      </c>
    </row>
    <row r="276" spans="2:49" x14ac:dyDescent="0.25">
      <c r="B276" t="s">
        <v>375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2.2938324199999999E-2</v>
      </c>
      <c r="X276">
        <v>2.2753112200000002E-2</v>
      </c>
      <c r="Y276">
        <v>2.3450525400000002E-2</v>
      </c>
      <c r="Z276">
        <v>2.4136216700000001E-2</v>
      </c>
      <c r="AA276">
        <v>2.4810479399999998E-2</v>
      </c>
      <c r="AB276">
        <v>2.5509093699999999E-2</v>
      </c>
      <c r="AC276">
        <v>2.6196424400000001E-2</v>
      </c>
      <c r="AD276">
        <v>2.63697988E-2</v>
      </c>
      <c r="AE276">
        <v>2.6539129299999999E-2</v>
      </c>
      <c r="AF276">
        <v>2.6704555599999999E-2</v>
      </c>
      <c r="AG276">
        <v>2.68785959E-2</v>
      </c>
      <c r="AH276">
        <v>2.7048741599999999E-2</v>
      </c>
      <c r="AI276">
        <v>2.8524035100000001E-2</v>
      </c>
      <c r="AJ276">
        <v>2.9969893800000001E-2</v>
      </c>
      <c r="AK276">
        <v>3.1387190099999997E-2</v>
      </c>
      <c r="AL276">
        <v>3.2843363899999999E-2</v>
      </c>
      <c r="AM276">
        <v>3.4271650399999999E-2</v>
      </c>
      <c r="AN276">
        <v>3.4501410400000002E-2</v>
      </c>
      <c r="AO276">
        <v>3.4727729800000003E-2</v>
      </c>
      <c r="AP276">
        <v>3.4950685099999997E-2</v>
      </c>
      <c r="AQ276">
        <v>3.51703508E-2</v>
      </c>
      <c r="AR276">
        <v>3.5386799300000001E-2</v>
      </c>
      <c r="AS276">
        <v>3.5653547299999998E-2</v>
      </c>
      <c r="AT276">
        <v>3.5916990099999997E-2</v>
      </c>
      <c r="AU276">
        <v>3.6177188499999999E-2</v>
      </c>
      <c r="AV276">
        <v>3.6434202300000003E-2</v>
      </c>
      <c r="AW276">
        <v>3.66880895E-2</v>
      </c>
    </row>
    <row r="277" spans="2:49" x14ac:dyDescent="0.25">
      <c r="B277" t="s">
        <v>376</v>
      </c>
      <c r="C277">
        <v>0.92287069498865704</v>
      </c>
      <c r="D277">
        <v>0.92287069498865704</v>
      </c>
      <c r="E277">
        <v>0.92285345399999996</v>
      </c>
      <c r="F277">
        <v>0.91580034529999998</v>
      </c>
      <c r="G277">
        <v>0.90892121020000005</v>
      </c>
      <c r="H277">
        <v>0.90182100040000002</v>
      </c>
      <c r="I277">
        <v>0.89502774539999996</v>
      </c>
      <c r="J277">
        <v>0.88831504530000005</v>
      </c>
      <c r="K277">
        <v>0.88167424719999998</v>
      </c>
      <c r="L277">
        <v>0.87507795499999996</v>
      </c>
      <c r="M277">
        <v>0.86844089950000003</v>
      </c>
      <c r="N277">
        <v>0.86180687899999997</v>
      </c>
      <c r="O277">
        <v>0.83691507050000002</v>
      </c>
      <c r="P277">
        <v>0.80739078070000003</v>
      </c>
      <c r="Q277">
        <v>0.77289294850000001</v>
      </c>
      <c r="R277">
        <v>0.73287767159999995</v>
      </c>
      <c r="S277">
        <v>0.70217330580000004</v>
      </c>
      <c r="T277">
        <v>0.69973968689999999</v>
      </c>
      <c r="U277">
        <v>0.69714658640000005</v>
      </c>
      <c r="V277">
        <v>0.69457289769999997</v>
      </c>
      <c r="W277">
        <v>0.68789412240000003</v>
      </c>
      <c r="X277">
        <v>0.68120087259999995</v>
      </c>
      <c r="Y277">
        <v>0.67479635059999998</v>
      </c>
      <c r="Z277">
        <v>0.66849575059999999</v>
      </c>
      <c r="AA277">
        <v>0.66227533429999996</v>
      </c>
      <c r="AB277">
        <v>0.6559479869</v>
      </c>
      <c r="AC277">
        <v>0.64966225590000004</v>
      </c>
      <c r="AD277">
        <v>0.64437326340000001</v>
      </c>
      <c r="AE277">
        <v>0.63918741639999999</v>
      </c>
      <c r="AF277">
        <v>0.63406140450000004</v>
      </c>
      <c r="AG277">
        <v>0.62884964119999998</v>
      </c>
      <c r="AH277">
        <v>0.62367549929999999</v>
      </c>
      <c r="AI277">
        <v>0.62157480499999995</v>
      </c>
      <c r="AJ277">
        <v>0.61947605610000001</v>
      </c>
      <c r="AK277">
        <v>0.61737608840000002</v>
      </c>
      <c r="AL277">
        <v>0.61522572529999997</v>
      </c>
      <c r="AM277">
        <v>0.61308427509999996</v>
      </c>
      <c r="AN277">
        <v>0.61030593450000004</v>
      </c>
      <c r="AO277">
        <v>0.60754047629999997</v>
      </c>
      <c r="AP277">
        <v>0.60478624309999995</v>
      </c>
      <c r="AQ277">
        <v>0.60203643539999996</v>
      </c>
      <c r="AR277">
        <v>0.59929823859999998</v>
      </c>
      <c r="AS277">
        <v>0.5964694156</v>
      </c>
      <c r="AT277">
        <v>0.59362693619999995</v>
      </c>
      <c r="AU277">
        <v>0.59077424550000002</v>
      </c>
      <c r="AV277">
        <v>0.5879094587</v>
      </c>
      <c r="AW277">
        <v>0.5850065861</v>
      </c>
    </row>
    <row r="278" spans="2:49" x14ac:dyDescent="0.25">
      <c r="B278" t="s">
        <v>377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5.3373628800000003E-2</v>
      </c>
      <c r="H278">
        <v>5.9166883900000002E-2</v>
      </c>
      <c r="I278">
        <v>6.4519887999999997E-2</v>
      </c>
      <c r="J278">
        <v>6.9541571600000004E-2</v>
      </c>
      <c r="K278">
        <v>7.4210750800000003E-2</v>
      </c>
      <c r="L278">
        <v>7.8514797999999997E-2</v>
      </c>
      <c r="M278">
        <v>8.2473333600000004E-2</v>
      </c>
      <c r="N278">
        <v>8.6019352800000004E-2</v>
      </c>
      <c r="O278">
        <v>0.1092374544</v>
      </c>
      <c r="P278">
        <v>0.13749604639999999</v>
      </c>
      <c r="Q278">
        <v>0.17125812400000001</v>
      </c>
      <c r="R278">
        <v>0.2110888279</v>
      </c>
      <c r="S278">
        <v>0.18307039899999999</v>
      </c>
      <c r="T278">
        <v>0.18868094699999999</v>
      </c>
      <c r="U278">
        <v>0.1942981167</v>
      </c>
      <c r="V278">
        <v>0.19981644200000001</v>
      </c>
      <c r="W278">
        <v>0.20054130610000001</v>
      </c>
      <c r="X278">
        <v>0.20122423219999999</v>
      </c>
      <c r="Y278">
        <v>0.20371157779999999</v>
      </c>
      <c r="Z278">
        <v>0.2061319053</v>
      </c>
      <c r="AA278">
        <v>0.20850138460000001</v>
      </c>
      <c r="AB278">
        <v>0.21085147630000001</v>
      </c>
      <c r="AC278">
        <v>0.21317679749999999</v>
      </c>
      <c r="AD278">
        <v>0.21560462289999999</v>
      </c>
      <c r="AE278">
        <v>0.2179770137</v>
      </c>
      <c r="AF278">
        <v>0.22032029950000001</v>
      </c>
      <c r="AG278">
        <v>0.22264606079999999</v>
      </c>
      <c r="AH278">
        <v>0.22495677410000001</v>
      </c>
      <c r="AI278">
        <v>0.225161414</v>
      </c>
      <c r="AJ278">
        <v>0.22537205739999999</v>
      </c>
      <c r="AK278">
        <v>0.22559039610000001</v>
      </c>
      <c r="AL278">
        <v>0.22579709789999999</v>
      </c>
      <c r="AM278">
        <v>0.22600542409999999</v>
      </c>
      <c r="AN278">
        <v>0.2267208762</v>
      </c>
      <c r="AO278">
        <v>0.22743199610000001</v>
      </c>
      <c r="AP278">
        <v>0.2281397456</v>
      </c>
      <c r="AQ278">
        <v>0.22884802849999999</v>
      </c>
      <c r="AR278">
        <v>0.22955267809999999</v>
      </c>
      <c r="AS278">
        <v>0.2293293465</v>
      </c>
      <c r="AT278">
        <v>0.22911113490000001</v>
      </c>
      <c r="AU278">
        <v>0.22889598189999999</v>
      </c>
      <c r="AV278">
        <v>0.22868484789999999</v>
      </c>
      <c r="AW278">
        <v>0.22849193470000001</v>
      </c>
    </row>
    <row r="279" spans="2:49" x14ac:dyDescent="0.25">
      <c r="B279" t="s">
        <v>378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4.5045954500000001E-3</v>
      </c>
      <c r="H279">
        <v>4.2200409999999999E-3</v>
      </c>
      <c r="I279">
        <v>3.9431133200000003E-3</v>
      </c>
      <c r="J279">
        <v>3.6839214099999998E-3</v>
      </c>
      <c r="K279">
        <v>3.4416617100000001E-3</v>
      </c>
      <c r="L279">
        <v>3.2159398099999999E-3</v>
      </c>
      <c r="M279">
        <v>3.0074392400000001E-3</v>
      </c>
      <c r="N279">
        <v>2.8134922E-3</v>
      </c>
      <c r="O279">
        <v>2.72937566E-3</v>
      </c>
      <c r="P279">
        <v>2.6243644899999999E-3</v>
      </c>
      <c r="Q279">
        <v>2.49705049E-3</v>
      </c>
      <c r="R279">
        <v>2.3511676000000001E-3</v>
      </c>
      <c r="S279">
        <v>1.02384001E-2</v>
      </c>
      <c r="T279">
        <v>9.5607993499999995E-3</v>
      </c>
      <c r="U279">
        <v>8.9055931300000002E-3</v>
      </c>
      <c r="V279">
        <v>8.2657994800000006E-3</v>
      </c>
      <c r="W279">
        <v>1.0625721600000001E-2</v>
      </c>
      <c r="X279">
        <v>1.30167737E-2</v>
      </c>
      <c r="Y279">
        <v>1.30072318E-2</v>
      </c>
      <c r="Z279">
        <v>1.29931987E-2</v>
      </c>
      <c r="AA279">
        <v>1.2975850299999999E-2</v>
      </c>
      <c r="AB279">
        <v>1.2952967399999999E-2</v>
      </c>
      <c r="AC279">
        <v>1.29286431E-2</v>
      </c>
      <c r="AD279">
        <v>1.33939712E-2</v>
      </c>
      <c r="AE279">
        <v>1.3852988300000001E-2</v>
      </c>
      <c r="AF279">
        <v>1.4307301099999999E-2</v>
      </c>
      <c r="AG279">
        <v>1.4760799600000001E-2</v>
      </c>
      <c r="AH279">
        <v>1.52104892E-2</v>
      </c>
      <c r="AI279">
        <v>1.5778783599999999E-2</v>
      </c>
      <c r="AJ279">
        <v>1.6343703599999999E-2</v>
      </c>
      <c r="AK279">
        <v>1.6905468999999999E-2</v>
      </c>
      <c r="AL279">
        <v>1.74741793E-2</v>
      </c>
      <c r="AM279">
        <v>1.8039424799999999E-2</v>
      </c>
      <c r="AN279">
        <v>1.8546085E-2</v>
      </c>
      <c r="AO279">
        <v>1.9050817599999999E-2</v>
      </c>
      <c r="AP279">
        <v>1.9553702799999999E-2</v>
      </c>
      <c r="AQ279">
        <v>2.0055085600000001E-2</v>
      </c>
      <c r="AR279">
        <v>2.0554618399999999E-2</v>
      </c>
      <c r="AS279">
        <v>2.0957850399999998E-2</v>
      </c>
      <c r="AT279">
        <v>2.1362161300000002E-2</v>
      </c>
      <c r="AU279">
        <v>2.17673868E-2</v>
      </c>
      <c r="AV279">
        <v>2.2173640299999998E-2</v>
      </c>
      <c r="AW279">
        <v>2.2582351000000001E-2</v>
      </c>
    </row>
    <row r="280" spans="2:49" x14ac:dyDescent="0.25">
      <c r="B280" t="s">
        <v>379</v>
      </c>
      <c r="C280">
        <v>1.5260878531656001E-2</v>
      </c>
      <c r="D280">
        <v>1.5260878531656001E-2</v>
      </c>
      <c r="E280">
        <v>1.52642899E-2</v>
      </c>
      <c r="F280">
        <v>1.49606737E-2</v>
      </c>
      <c r="G280">
        <v>1.4644185800000001E-2</v>
      </c>
      <c r="H280">
        <v>1.43775528E-2</v>
      </c>
      <c r="I280">
        <v>1.40788253E-2</v>
      </c>
      <c r="J280">
        <v>1.37846702E-2</v>
      </c>
      <c r="K280">
        <v>1.34962485E-2</v>
      </c>
      <c r="L280">
        <v>1.3216354E-2</v>
      </c>
      <c r="M280">
        <v>1.29526752E-2</v>
      </c>
      <c r="N280">
        <v>1.26989318E-2</v>
      </c>
      <c r="O280">
        <v>1.2740566700000001E-2</v>
      </c>
      <c r="P280">
        <v>1.26693269E-2</v>
      </c>
      <c r="Q280">
        <v>1.24669629E-2</v>
      </c>
      <c r="R280">
        <v>1.21400616E-2</v>
      </c>
      <c r="S280">
        <v>3.4476811000000003E-2</v>
      </c>
      <c r="T280">
        <v>3.0105861300000002E-2</v>
      </c>
      <c r="U280">
        <v>2.5856736200000001E-2</v>
      </c>
      <c r="V280">
        <v>2.17036408E-2</v>
      </c>
      <c r="W280">
        <v>2.20514648E-2</v>
      </c>
      <c r="X280">
        <v>2.23985292E-2</v>
      </c>
      <c r="Y280">
        <v>2.2417711900000001E-2</v>
      </c>
      <c r="Z280">
        <v>2.2429198899999999E-2</v>
      </c>
      <c r="AA280">
        <v>2.2434986699999999E-2</v>
      </c>
      <c r="AB280">
        <v>2.2422618200000001E-2</v>
      </c>
      <c r="AC280">
        <v>2.2407741599999999E-2</v>
      </c>
      <c r="AD280">
        <v>2.2233381999999999E-2</v>
      </c>
      <c r="AE280">
        <v>2.2057178E-2</v>
      </c>
      <c r="AF280">
        <v>2.18818837E-2</v>
      </c>
      <c r="AG280">
        <v>2.1704834199999998E-2</v>
      </c>
      <c r="AH280">
        <v>2.1530110099999999E-2</v>
      </c>
      <c r="AI280">
        <v>2.14270721E-2</v>
      </c>
      <c r="AJ280">
        <v>2.1325444700000001E-2</v>
      </c>
      <c r="AK280">
        <v>2.12253666E-2</v>
      </c>
      <c r="AL280">
        <v>2.1125451600000001E-2</v>
      </c>
      <c r="AM280">
        <v>2.1026463400000001E-2</v>
      </c>
      <c r="AN280">
        <v>2.09703132E-2</v>
      </c>
      <c r="AO280">
        <v>2.0914191799999999E-2</v>
      </c>
      <c r="AP280">
        <v>2.0858187699999999E-2</v>
      </c>
      <c r="AQ280">
        <v>2.0802654800000001E-2</v>
      </c>
      <c r="AR280">
        <v>2.0747209799999999E-2</v>
      </c>
      <c r="AS280">
        <v>2.0754868100000001E-2</v>
      </c>
      <c r="AT280">
        <v>2.07630299E-2</v>
      </c>
      <c r="AU280">
        <v>2.0771510399999998E-2</v>
      </c>
      <c r="AV280">
        <v>2.0780397999999999E-2</v>
      </c>
      <c r="AW280">
        <v>2.07909867E-2</v>
      </c>
    </row>
    <row r="281" spans="2:49" x14ac:dyDescent="0.25">
      <c r="B281" t="s">
        <v>380</v>
      </c>
      <c r="C281">
        <v>5.1557022066405396E-3</v>
      </c>
      <c r="D281">
        <v>5.1557022066405396E-3</v>
      </c>
      <c r="E281">
        <v>5.1568546799999997E-3</v>
      </c>
      <c r="F281">
        <v>5.3427632700000002E-3</v>
      </c>
      <c r="G281">
        <v>5.5282350500000001E-3</v>
      </c>
      <c r="H281">
        <v>5.7373683200000001E-3</v>
      </c>
      <c r="I281">
        <v>5.93882696E-3</v>
      </c>
      <c r="J281">
        <v>6.1466307399999998E-3</v>
      </c>
      <c r="K281">
        <v>6.36151127E-3</v>
      </c>
      <c r="L281">
        <v>6.5851456699999996E-3</v>
      </c>
      <c r="M281">
        <v>6.8221252699999999E-3</v>
      </c>
      <c r="N281">
        <v>7.0702357599999998E-3</v>
      </c>
      <c r="O281">
        <v>7.3419758E-3</v>
      </c>
      <c r="P281">
        <v>7.5567532300000002E-3</v>
      </c>
      <c r="Q281">
        <v>7.6966168100000001E-3</v>
      </c>
      <c r="R281">
        <v>7.7574249700000002E-3</v>
      </c>
      <c r="S281">
        <v>8.9539369699999996E-3</v>
      </c>
      <c r="T281">
        <v>8.6554415300000003E-3</v>
      </c>
      <c r="U281">
        <v>8.3699975099999994E-3</v>
      </c>
      <c r="V281">
        <v>8.0918203700000007E-3</v>
      </c>
      <c r="W281">
        <v>8.2351373800000002E-3</v>
      </c>
      <c r="X281">
        <v>8.3783635500000002E-3</v>
      </c>
      <c r="Y281">
        <v>8.4733033000000003E-3</v>
      </c>
      <c r="Z281">
        <v>8.5654447299999999E-3</v>
      </c>
      <c r="AA281">
        <v>8.6554676800000008E-3</v>
      </c>
      <c r="AB281">
        <v>8.7413563600000008E-3</v>
      </c>
      <c r="AC281">
        <v>8.8262236699999906E-3</v>
      </c>
      <c r="AD281">
        <v>8.7646665400000004E-3</v>
      </c>
      <c r="AE281">
        <v>8.7023168500000008E-3</v>
      </c>
      <c r="AF281">
        <v>8.6402596999999998E-3</v>
      </c>
      <c r="AG281">
        <v>8.5779245200000003E-3</v>
      </c>
      <c r="AH281">
        <v>8.5164366399999997E-3</v>
      </c>
      <c r="AI281">
        <v>8.48140566E-3</v>
      </c>
      <c r="AJ281">
        <v>8.4468936199999997E-3</v>
      </c>
      <c r="AK281">
        <v>8.41295645E-3</v>
      </c>
      <c r="AL281">
        <v>8.3797862100000002E-3</v>
      </c>
      <c r="AM281">
        <v>8.3469415700000004E-3</v>
      </c>
      <c r="AN281">
        <v>8.3334231800000005E-3</v>
      </c>
      <c r="AO281">
        <v>8.3198853199999995E-3</v>
      </c>
      <c r="AP281">
        <v>8.3063632399999997E-3</v>
      </c>
      <c r="AQ281">
        <v>8.2929981200000006E-3</v>
      </c>
      <c r="AR281">
        <v>8.2796374100000004E-3</v>
      </c>
      <c r="AS281">
        <v>8.2864289799999997E-3</v>
      </c>
      <c r="AT281">
        <v>8.29342699E-3</v>
      </c>
      <c r="AU281">
        <v>8.3005578000000003E-3</v>
      </c>
      <c r="AV281">
        <v>8.3078570099999905E-3</v>
      </c>
      <c r="AW281">
        <v>8.3158423699999998E-3</v>
      </c>
    </row>
    <row r="282" spans="2:49" x14ac:dyDescent="0.25">
      <c r="B282" t="s">
        <v>381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1.3028144700000001E-2</v>
      </c>
      <c r="H282">
        <v>1.4677153700000001E-2</v>
      </c>
      <c r="I282">
        <v>1.6491601000000002E-2</v>
      </c>
      <c r="J282">
        <v>1.8528160700000001E-2</v>
      </c>
      <c r="K282">
        <v>2.0815580399999999E-2</v>
      </c>
      <c r="L282">
        <v>2.33898076E-2</v>
      </c>
      <c r="M282">
        <v>2.6303527199999999E-2</v>
      </c>
      <c r="N282">
        <v>2.9591108500000001E-2</v>
      </c>
      <c r="O282">
        <v>3.10355569E-2</v>
      </c>
      <c r="P282">
        <v>3.2262728400000003E-2</v>
      </c>
      <c r="Q282">
        <v>3.3188297300000003E-2</v>
      </c>
      <c r="R282">
        <v>3.3784846299999997E-2</v>
      </c>
      <c r="S282">
        <v>6.1087147299999998E-2</v>
      </c>
      <c r="T282">
        <v>6.3257263899999999E-2</v>
      </c>
      <c r="U282">
        <v>6.5422970100000005E-2</v>
      </c>
      <c r="V282">
        <v>6.7549399699999998E-2</v>
      </c>
      <c r="W282">
        <v>7.0652247700000004E-2</v>
      </c>
      <c r="X282">
        <v>7.3781228899999995E-2</v>
      </c>
      <c r="Y282">
        <v>7.7593824800000002E-2</v>
      </c>
      <c r="Z282">
        <v>8.1384501799999995E-2</v>
      </c>
      <c r="AA282">
        <v>8.5156976400000001E-2</v>
      </c>
      <c r="AB282">
        <v>8.9083594799999999E-2</v>
      </c>
      <c r="AC282">
        <v>9.2998338200000003E-2</v>
      </c>
      <c r="AD282">
        <v>9.5630093999999999E-2</v>
      </c>
      <c r="AE282">
        <v>9.8223086700000004E-2</v>
      </c>
      <c r="AF282">
        <v>0.1007888515</v>
      </c>
      <c r="AG282">
        <v>0.1034607397</v>
      </c>
      <c r="AH282">
        <v>0.1061106907</v>
      </c>
      <c r="AI282">
        <v>0.1075765197</v>
      </c>
      <c r="AJ282">
        <v>0.1090358446</v>
      </c>
      <c r="AK282">
        <v>0.1104897235</v>
      </c>
      <c r="AL282">
        <v>0.1119977597</v>
      </c>
      <c r="AM282">
        <v>0.1134974711</v>
      </c>
      <c r="AN282">
        <v>0.115123368</v>
      </c>
      <c r="AO282">
        <v>0.1167426328</v>
      </c>
      <c r="AP282">
        <v>0.1183557576</v>
      </c>
      <c r="AQ282">
        <v>0.11996479760000001</v>
      </c>
      <c r="AR282">
        <v>0.12156761770000001</v>
      </c>
      <c r="AS282">
        <v>0.12420209040000001</v>
      </c>
      <c r="AT282">
        <v>0.12684331060000001</v>
      </c>
      <c r="AU282">
        <v>0.12949031759999999</v>
      </c>
      <c r="AV282">
        <v>0.13214379809999999</v>
      </c>
      <c r="AW282">
        <v>0.1348122991</v>
      </c>
    </row>
    <row r="283" spans="2:49" x14ac:dyDescent="0.25">
      <c r="B283" t="s">
        <v>382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0.94096855940000002</v>
      </c>
      <c r="X283">
        <v>0.93914802249999996</v>
      </c>
      <c r="Y283">
        <v>0.93915106670000004</v>
      </c>
      <c r="Z283">
        <v>0.93915429120000005</v>
      </c>
      <c r="AA283">
        <v>0.93915771260000003</v>
      </c>
      <c r="AB283">
        <v>0.93914282400000004</v>
      </c>
      <c r="AC283">
        <v>0.93912696520000005</v>
      </c>
      <c r="AD283">
        <v>0.93917792330000005</v>
      </c>
      <c r="AE283">
        <v>0.93923165669999997</v>
      </c>
      <c r="AF283">
        <v>0.9392883984</v>
      </c>
      <c r="AG283">
        <v>0.93933993189999998</v>
      </c>
      <c r="AH283">
        <v>0.93939452649999999</v>
      </c>
      <c r="AI283">
        <v>0.93936840190000004</v>
      </c>
      <c r="AJ283">
        <v>0.93934093090000004</v>
      </c>
      <c r="AK283">
        <v>0.93931200660000003</v>
      </c>
      <c r="AL283">
        <v>0.93929188559999999</v>
      </c>
      <c r="AM283">
        <v>0.93927064110000003</v>
      </c>
      <c r="AN283">
        <v>0.93905184689999999</v>
      </c>
      <c r="AO283">
        <v>0.93882460950000002</v>
      </c>
      <c r="AP283">
        <v>0.93858843049999996</v>
      </c>
      <c r="AQ283">
        <v>0.93834277150000001</v>
      </c>
      <c r="AR283">
        <v>0.93808705020000005</v>
      </c>
      <c r="AS283">
        <v>0.93778548299999998</v>
      </c>
      <c r="AT283">
        <v>0.93747725920000002</v>
      </c>
      <c r="AU283">
        <v>0.93716215570000005</v>
      </c>
      <c r="AV283">
        <v>0.93683993970000001</v>
      </c>
      <c r="AW283">
        <v>0.93651036759999995</v>
      </c>
    </row>
    <row r="284" spans="2:49" x14ac:dyDescent="0.25">
      <c r="B284" t="s">
        <v>383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0.66826373350000001</v>
      </c>
      <c r="X284">
        <v>0.66123277800000002</v>
      </c>
      <c r="Y284">
        <v>0.65443644909999998</v>
      </c>
      <c r="Z284">
        <v>0.64762958530000003</v>
      </c>
      <c r="AA284">
        <v>0.64081216200000002</v>
      </c>
      <c r="AB284">
        <v>0.63381081480000001</v>
      </c>
      <c r="AC284">
        <v>0.62680164090000001</v>
      </c>
      <c r="AD284">
        <v>0.62072292949999996</v>
      </c>
      <c r="AE284">
        <v>0.61468461139999997</v>
      </c>
      <c r="AF284">
        <v>0.60868628530000002</v>
      </c>
      <c r="AG284">
        <v>0.60258668010000005</v>
      </c>
      <c r="AH284">
        <v>0.59652857429999995</v>
      </c>
      <c r="AI284">
        <v>0.59378327620000004</v>
      </c>
      <c r="AJ284">
        <v>0.59105026370000002</v>
      </c>
      <c r="AK284">
        <v>0.58832945469999998</v>
      </c>
      <c r="AL284">
        <v>0.58555966999999998</v>
      </c>
      <c r="AM284">
        <v>0.58280186329999994</v>
      </c>
      <c r="AN284">
        <v>0.57930420520000003</v>
      </c>
      <c r="AO284">
        <v>0.57581047640000005</v>
      </c>
      <c r="AP284">
        <v>0.57232066999999998</v>
      </c>
      <c r="AQ284">
        <v>0.56883477959999995</v>
      </c>
      <c r="AR284">
        <v>0.56535279859999998</v>
      </c>
      <c r="AS284">
        <v>0.56177929579999997</v>
      </c>
      <c r="AT284">
        <v>0.55819244999999995</v>
      </c>
      <c r="AU284">
        <v>0.55459218639999996</v>
      </c>
      <c r="AV284">
        <v>0.55097842949999998</v>
      </c>
      <c r="AW284">
        <v>0.54735110340000004</v>
      </c>
    </row>
    <row r="285" spans="2:49" x14ac:dyDescent="0.25">
      <c r="B285" t="s">
        <v>504</v>
      </c>
      <c r="C285">
        <v>383714635.27038902</v>
      </c>
      <c r="D285">
        <v>389875297.85567099</v>
      </c>
      <c r="E285">
        <v>396134871.89999998</v>
      </c>
      <c r="F285">
        <v>412015892.69999999</v>
      </c>
      <c r="G285">
        <v>421141665.5</v>
      </c>
      <c r="H285">
        <v>439537105.10000002</v>
      </c>
      <c r="I285">
        <v>454174400</v>
      </c>
      <c r="J285">
        <v>471399835.30000001</v>
      </c>
      <c r="K285">
        <v>493298374.80000001</v>
      </c>
      <c r="L285">
        <v>519360967.80000001</v>
      </c>
      <c r="M285">
        <v>549573362.5</v>
      </c>
      <c r="N285">
        <v>565397482.29999995</v>
      </c>
      <c r="O285">
        <v>564683668</v>
      </c>
      <c r="P285">
        <v>564400285</v>
      </c>
      <c r="Q285">
        <v>563167378.20000005</v>
      </c>
      <c r="R285">
        <v>562952555.20000005</v>
      </c>
      <c r="S285">
        <v>568385967.70000005</v>
      </c>
      <c r="T285">
        <v>573168583.20000005</v>
      </c>
      <c r="U285">
        <v>575789260.29999995</v>
      </c>
      <c r="V285">
        <v>577655310.60000002</v>
      </c>
      <c r="W285">
        <v>578473932.5</v>
      </c>
      <c r="X285">
        <v>578566634.10000002</v>
      </c>
      <c r="Y285">
        <v>579507642.5</v>
      </c>
      <c r="Z285">
        <v>581308877.79999995</v>
      </c>
      <c r="AA285">
        <v>583793217.79999995</v>
      </c>
      <c r="AB285">
        <v>586734474.70000005</v>
      </c>
      <c r="AC285">
        <v>589976998.20000005</v>
      </c>
      <c r="AD285">
        <v>593318744.60000002</v>
      </c>
      <c r="AE285">
        <v>596679160.79999995</v>
      </c>
      <c r="AF285">
        <v>600017363.70000005</v>
      </c>
      <c r="AG285">
        <v>603320952.5</v>
      </c>
      <c r="AH285">
        <v>606606187.79999995</v>
      </c>
      <c r="AI285">
        <v>609839409.89999998</v>
      </c>
      <c r="AJ285">
        <v>613057113</v>
      </c>
      <c r="AK285">
        <v>616285704.79999995</v>
      </c>
      <c r="AL285">
        <v>619552400.20000005</v>
      </c>
      <c r="AM285">
        <v>622870322.89999998</v>
      </c>
      <c r="AN285">
        <v>626361798.60000002</v>
      </c>
      <c r="AO285">
        <v>630008885.20000005</v>
      </c>
      <c r="AP285">
        <v>633769505.89999998</v>
      </c>
      <c r="AQ285">
        <v>637619559.79999995</v>
      </c>
      <c r="AR285">
        <v>641526271.10000002</v>
      </c>
      <c r="AS285">
        <v>645457803.20000005</v>
      </c>
      <c r="AT285">
        <v>649411223.39999998</v>
      </c>
      <c r="AU285">
        <v>653381202.10000002</v>
      </c>
      <c r="AV285">
        <v>657362329.5</v>
      </c>
      <c r="AW285">
        <v>661392143.39999998</v>
      </c>
    </row>
    <row r="286" spans="2:49" x14ac:dyDescent="0.25">
      <c r="B286" t="s">
        <v>505</v>
      </c>
      <c r="C286">
        <v>261485.90393552999</v>
      </c>
      <c r="D286">
        <v>265684.14470322698</v>
      </c>
      <c r="E286">
        <v>269949.78960000002</v>
      </c>
      <c r="F286">
        <v>277098.30959999998</v>
      </c>
      <c r="G286">
        <v>283661.64730000001</v>
      </c>
      <c r="H286">
        <v>284996.717</v>
      </c>
      <c r="I286">
        <v>276969.47560000001</v>
      </c>
      <c r="J286">
        <v>276308.37359999999</v>
      </c>
      <c r="K286">
        <v>278551.05219999998</v>
      </c>
      <c r="L286">
        <v>278764.56170000002</v>
      </c>
      <c r="M286">
        <v>284100.31670000002</v>
      </c>
      <c r="N286">
        <v>292961.60119999998</v>
      </c>
      <c r="O286">
        <v>300343.21960000001</v>
      </c>
      <c r="P286">
        <v>308835.86979999999</v>
      </c>
      <c r="Q286">
        <v>317314.30680000002</v>
      </c>
      <c r="R286">
        <v>328533.185</v>
      </c>
      <c r="S286">
        <v>327772.53419999999</v>
      </c>
      <c r="T286">
        <v>327038.10159999999</v>
      </c>
      <c r="U286">
        <v>327193.70150000002</v>
      </c>
      <c r="V286">
        <v>326541.63630000001</v>
      </c>
      <c r="W286">
        <v>333138.1851</v>
      </c>
      <c r="X286">
        <v>338485.20390000002</v>
      </c>
      <c r="Y286">
        <v>344755.12650000001</v>
      </c>
      <c r="Z286">
        <v>351670.94829999999</v>
      </c>
      <c r="AA286">
        <v>359318.26169999997</v>
      </c>
      <c r="AB286">
        <v>367445.58029999997</v>
      </c>
      <c r="AC286">
        <v>375915.53940000001</v>
      </c>
      <c r="AD286">
        <v>384656.88540000003</v>
      </c>
      <c r="AE286">
        <v>393467.44349999999</v>
      </c>
      <c r="AF286">
        <v>402212.11749999999</v>
      </c>
      <c r="AG286">
        <v>410848.23619999998</v>
      </c>
      <c r="AH286">
        <v>419420.28769999999</v>
      </c>
      <c r="AI286">
        <v>427896.864</v>
      </c>
      <c r="AJ286">
        <v>436313.89970000001</v>
      </c>
      <c r="AK286">
        <v>444661.02990000002</v>
      </c>
      <c r="AL286">
        <v>453118.67300000001</v>
      </c>
      <c r="AM286">
        <v>461726.16409999999</v>
      </c>
      <c r="AN286">
        <v>470587.7709</v>
      </c>
      <c r="AO286">
        <v>479753.00949999999</v>
      </c>
      <c r="AP286">
        <v>489163.43930000003</v>
      </c>
      <c r="AQ286">
        <v>498897.00530000002</v>
      </c>
      <c r="AR286">
        <v>508968.52110000001</v>
      </c>
      <c r="AS286">
        <v>519332.83130000002</v>
      </c>
      <c r="AT286">
        <v>530072.22959999996</v>
      </c>
      <c r="AU286">
        <v>541191.26240000001</v>
      </c>
      <c r="AV286">
        <v>552655.03940000001</v>
      </c>
      <c r="AW286">
        <v>564688.65099999995</v>
      </c>
    </row>
    <row r="287" spans="2:49" x14ac:dyDescent="0.25">
      <c r="B287" t="s">
        <v>506</v>
      </c>
      <c r="C287">
        <v>158336.21117690401</v>
      </c>
      <c r="D287">
        <v>160878.35026264799</v>
      </c>
      <c r="E287">
        <v>163461.30420000001</v>
      </c>
      <c r="F287">
        <v>168432.15770000001</v>
      </c>
      <c r="G287">
        <v>175098.72440000001</v>
      </c>
      <c r="H287">
        <v>184374.19330000001</v>
      </c>
      <c r="I287">
        <v>192028.98420000001</v>
      </c>
      <c r="J287">
        <v>200639.5944</v>
      </c>
      <c r="K287">
        <v>215028.9877</v>
      </c>
      <c r="L287">
        <v>230855.26809999999</v>
      </c>
      <c r="M287">
        <v>247456.34839999999</v>
      </c>
      <c r="N287">
        <v>260447.96119999999</v>
      </c>
      <c r="O287">
        <v>261243.13010000001</v>
      </c>
      <c r="P287">
        <v>258856.913</v>
      </c>
      <c r="Q287">
        <v>254992.008</v>
      </c>
      <c r="R287">
        <v>253651.96859999999</v>
      </c>
      <c r="S287">
        <v>254250.64790000001</v>
      </c>
      <c r="T287">
        <v>257250.5552</v>
      </c>
      <c r="U287">
        <v>258678.31950000001</v>
      </c>
      <c r="V287">
        <v>259612.29920000001</v>
      </c>
      <c r="W287">
        <v>260233.8781</v>
      </c>
      <c r="X287">
        <v>260421.2015</v>
      </c>
      <c r="Y287">
        <v>261077.84570000001</v>
      </c>
      <c r="Z287">
        <v>262089.2113</v>
      </c>
      <c r="AA287">
        <v>263325.44760000001</v>
      </c>
      <c r="AB287">
        <v>264655.53629999998</v>
      </c>
      <c r="AC287">
        <v>266002.10800000001</v>
      </c>
      <c r="AD287">
        <v>267390.3063</v>
      </c>
      <c r="AE287">
        <v>268717.15370000002</v>
      </c>
      <c r="AF287">
        <v>269954.3444</v>
      </c>
      <c r="AG287">
        <v>271092.50349999999</v>
      </c>
      <c r="AH287">
        <v>272139.98340000003</v>
      </c>
      <c r="AI287">
        <v>273078.27490000002</v>
      </c>
      <c r="AJ287">
        <v>273939.24670000002</v>
      </c>
      <c r="AK287">
        <v>274765.9559</v>
      </c>
      <c r="AL287">
        <v>275573.39500000002</v>
      </c>
      <c r="AM287">
        <v>276384.64769999997</v>
      </c>
      <c r="AN287">
        <v>277104.36339999997</v>
      </c>
      <c r="AO287">
        <v>277864.261</v>
      </c>
      <c r="AP287">
        <v>278690.39679999999</v>
      </c>
      <c r="AQ287">
        <v>279576.60849999997</v>
      </c>
      <c r="AR287">
        <v>280517.87329999998</v>
      </c>
      <c r="AS287">
        <v>281499.24670000002</v>
      </c>
      <c r="AT287">
        <v>282516.51819999999</v>
      </c>
      <c r="AU287">
        <v>283571.35820000002</v>
      </c>
      <c r="AV287">
        <v>284665.58100000001</v>
      </c>
      <c r="AW287">
        <v>285795.13030000002</v>
      </c>
    </row>
    <row r="288" spans="2:49" x14ac:dyDescent="0.25">
      <c r="B288" t="s">
        <v>507</v>
      </c>
      <c r="C288">
        <v>516755.579312385</v>
      </c>
      <c r="D288">
        <v>525052.257287574</v>
      </c>
      <c r="E288">
        <v>533482.14110000001</v>
      </c>
      <c r="F288">
        <v>549193.36600000004</v>
      </c>
      <c r="G288">
        <v>552124.97250000003</v>
      </c>
      <c r="H288">
        <v>567688.7084</v>
      </c>
      <c r="I288">
        <v>577881.25219999999</v>
      </c>
      <c r="J288">
        <v>590940.0723</v>
      </c>
      <c r="K288">
        <v>606349.34909999999</v>
      </c>
      <c r="L288">
        <v>626362.44579999999</v>
      </c>
      <c r="M288">
        <v>651248.25780000002</v>
      </c>
      <c r="N288">
        <v>668533.46530000004</v>
      </c>
      <c r="O288">
        <v>664355.63450000004</v>
      </c>
      <c r="P288">
        <v>663242.8726</v>
      </c>
      <c r="Q288">
        <v>661814.09439999994</v>
      </c>
      <c r="R288">
        <v>660040.08920000005</v>
      </c>
      <c r="S288">
        <v>665329.55799999996</v>
      </c>
      <c r="T288">
        <v>667791.34450000001</v>
      </c>
      <c r="U288">
        <v>668162.79449999996</v>
      </c>
      <c r="V288">
        <v>667762.94010000001</v>
      </c>
      <c r="W288">
        <v>666028.56900000002</v>
      </c>
      <c r="X288">
        <v>663542.79579999996</v>
      </c>
      <c r="Y288">
        <v>661966.73030000005</v>
      </c>
      <c r="Z288">
        <v>661393.45589999994</v>
      </c>
      <c r="AA288">
        <v>661648.90610000002</v>
      </c>
      <c r="AB288">
        <v>662490.88639999996</v>
      </c>
      <c r="AC288">
        <v>663743.97569999995</v>
      </c>
      <c r="AD288">
        <v>665090.41339999996</v>
      </c>
      <c r="AE288">
        <v>666489.32389999996</v>
      </c>
      <c r="AF288">
        <v>667902.53260000004</v>
      </c>
      <c r="AG288">
        <v>669319.52760000003</v>
      </c>
      <c r="AH288">
        <v>670758.02480000001</v>
      </c>
      <c r="AI288">
        <v>672183.84030000004</v>
      </c>
      <c r="AJ288">
        <v>673626.09250000003</v>
      </c>
      <c r="AK288">
        <v>675090.4253</v>
      </c>
      <c r="AL288">
        <v>676604.34299999999</v>
      </c>
      <c r="AM288">
        <v>678168.7537</v>
      </c>
      <c r="AN288">
        <v>680028.54859999998</v>
      </c>
      <c r="AO288">
        <v>682057.06359999999</v>
      </c>
      <c r="AP288">
        <v>684173.50179999997</v>
      </c>
      <c r="AQ288">
        <v>686347.32479999994</v>
      </c>
      <c r="AR288">
        <v>688535.36510000005</v>
      </c>
      <c r="AS288">
        <v>690703.77960000001</v>
      </c>
      <c r="AT288">
        <v>692851.46569999994</v>
      </c>
      <c r="AU288">
        <v>694969.60470000003</v>
      </c>
      <c r="AV288">
        <v>697049.24479999999</v>
      </c>
      <c r="AW288">
        <v>699145.32620000001</v>
      </c>
    </row>
    <row r="289" spans="2:49" x14ac:dyDescent="0.25">
      <c r="B289" t="s">
        <v>508</v>
      </c>
      <c r="C289">
        <v>82711.5521017555</v>
      </c>
      <c r="D289">
        <v>84039.512824558697</v>
      </c>
      <c r="E289">
        <v>85388.794450000001</v>
      </c>
      <c r="F289">
        <v>94623.994390000007</v>
      </c>
      <c r="G289">
        <v>97309.35699</v>
      </c>
      <c r="H289">
        <v>103596.0677</v>
      </c>
      <c r="I289">
        <v>107572.4648</v>
      </c>
      <c r="J289">
        <v>114868.6064</v>
      </c>
      <c r="K289">
        <v>120274.0929</v>
      </c>
      <c r="L289">
        <v>126787.5068</v>
      </c>
      <c r="M289">
        <v>135786.00930000001</v>
      </c>
      <c r="N289">
        <v>145687.3455</v>
      </c>
      <c r="O289">
        <v>136448.7072</v>
      </c>
      <c r="P289">
        <v>131140.7317</v>
      </c>
      <c r="Q289">
        <v>126024.32180000001</v>
      </c>
      <c r="R289">
        <v>114452.5661</v>
      </c>
      <c r="S289">
        <v>113927.8288</v>
      </c>
      <c r="T289">
        <v>113395.2877</v>
      </c>
      <c r="U289">
        <v>113038.13069999999</v>
      </c>
      <c r="V289">
        <v>112908.4338</v>
      </c>
      <c r="W289">
        <v>112653.5105</v>
      </c>
      <c r="X289">
        <v>112505.0955</v>
      </c>
      <c r="Y289">
        <v>112211.3603</v>
      </c>
      <c r="Z289">
        <v>112009.3137</v>
      </c>
      <c r="AA289">
        <v>112015.6626</v>
      </c>
      <c r="AB289">
        <v>112065.8659</v>
      </c>
      <c r="AC289">
        <v>112204.9743</v>
      </c>
      <c r="AD289">
        <v>112425.5545</v>
      </c>
      <c r="AE289">
        <v>112725.49920000001</v>
      </c>
      <c r="AF289">
        <v>113088.0874</v>
      </c>
      <c r="AG289">
        <v>113502.4418</v>
      </c>
      <c r="AH289">
        <v>113965.2215</v>
      </c>
      <c r="AI289">
        <v>114473.5432</v>
      </c>
      <c r="AJ289">
        <v>115015.2058</v>
      </c>
      <c r="AK289">
        <v>115576.2736</v>
      </c>
      <c r="AL289">
        <v>116161.5616</v>
      </c>
      <c r="AM289">
        <v>116762.5196</v>
      </c>
      <c r="AN289">
        <v>117424.2965</v>
      </c>
      <c r="AO289">
        <v>118095.0493</v>
      </c>
      <c r="AP289">
        <v>118757.4578</v>
      </c>
      <c r="AQ289">
        <v>119417.7019</v>
      </c>
      <c r="AR289">
        <v>120068.7282</v>
      </c>
      <c r="AS289">
        <v>120712.0842</v>
      </c>
      <c r="AT289">
        <v>121350.9402</v>
      </c>
      <c r="AU289">
        <v>121980.0959</v>
      </c>
      <c r="AV289">
        <v>122594.883</v>
      </c>
      <c r="AW289">
        <v>123219.821</v>
      </c>
    </row>
    <row r="290" spans="2:49" x14ac:dyDescent="0.25">
      <c r="B290" t="s">
        <v>509</v>
      </c>
      <c r="C290">
        <v>45689.201708803201</v>
      </c>
      <c r="D290">
        <v>46422.756620829103</v>
      </c>
      <c r="E290">
        <v>47168.089030000003</v>
      </c>
      <c r="F290">
        <v>49526.52794</v>
      </c>
      <c r="G290">
        <v>49189.346380000003</v>
      </c>
      <c r="H290">
        <v>50577.714240000001</v>
      </c>
      <c r="I290">
        <v>51404.831019999998</v>
      </c>
      <c r="J290">
        <v>52652.690450000002</v>
      </c>
      <c r="K290">
        <v>53240.869079999997</v>
      </c>
      <c r="L290">
        <v>54442.287770000003</v>
      </c>
      <c r="M290">
        <v>56442.404170000002</v>
      </c>
      <c r="N290">
        <v>57915.812980000002</v>
      </c>
      <c r="O290">
        <v>56788.254739999997</v>
      </c>
      <c r="P290">
        <v>56684.350449999998</v>
      </c>
      <c r="Q290">
        <v>56743.446519999998</v>
      </c>
      <c r="R290">
        <v>55968.629000000001</v>
      </c>
      <c r="S290">
        <v>56546.644039999999</v>
      </c>
      <c r="T290">
        <v>56508.123540000001</v>
      </c>
      <c r="U290">
        <v>56360.797469999998</v>
      </c>
      <c r="V290">
        <v>56197.999080000001</v>
      </c>
      <c r="W290">
        <v>55889.381730000001</v>
      </c>
      <c r="X290">
        <v>55552.403550000003</v>
      </c>
      <c r="Y290">
        <v>55264.019209999999</v>
      </c>
      <c r="Z290">
        <v>55076.427389999997</v>
      </c>
      <c r="AA290">
        <v>54990.571120000001</v>
      </c>
      <c r="AB290">
        <v>54979.067009999999</v>
      </c>
      <c r="AC290">
        <v>55031.306360000002</v>
      </c>
      <c r="AD290">
        <v>55096.588230000001</v>
      </c>
      <c r="AE290">
        <v>55185.068299999999</v>
      </c>
      <c r="AF290">
        <v>55294.753799999999</v>
      </c>
      <c r="AG290">
        <v>55424.860650000002</v>
      </c>
      <c r="AH290">
        <v>55576.374900000003</v>
      </c>
      <c r="AI290">
        <v>55746.662660000002</v>
      </c>
      <c r="AJ290">
        <v>55934.230479999998</v>
      </c>
      <c r="AK290">
        <v>56132.754000000001</v>
      </c>
      <c r="AL290">
        <v>56343.639640000001</v>
      </c>
      <c r="AM290">
        <v>56562.855199999998</v>
      </c>
      <c r="AN290">
        <v>56843.68204</v>
      </c>
      <c r="AO290">
        <v>57144.04047</v>
      </c>
      <c r="AP290">
        <v>57447.300150000003</v>
      </c>
      <c r="AQ290">
        <v>57750.20336</v>
      </c>
      <c r="AR290">
        <v>58046.468639999999</v>
      </c>
      <c r="AS290">
        <v>58333.625650000002</v>
      </c>
      <c r="AT290">
        <v>58612.130899999996</v>
      </c>
      <c r="AU290">
        <v>58880.012849999999</v>
      </c>
      <c r="AV290">
        <v>59135.512289999999</v>
      </c>
      <c r="AW290">
        <v>59388.76842</v>
      </c>
    </row>
    <row r="291" spans="2:49" x14ac:dyDescent="0.25">
      <c r="B291" t="s">
        <v>510</v>
      </c>
      <c r="C291">
        <v>562444.78102118894</v>
      </c>
      <c r="D291">
        <v>571475.01390840299</v>
      </c>
      <c r="E291">
        <v>580650.23010000004</v>
      </c>
      <c r="F291">
        <v>598711.11670000001</v>
      </c>
      <c r="G291">
        <v>601302.14430000004</v>
      </c>
      <c r="H291">
        <v>618253.90489999996</v>
      </c>
      <c r="I291">
        <v>629273.28379999998</v>
      </c>
      <c r="J291">
        <v>643579.60750000004</v>
      </c>
      <c r="K291">
        <v>659571.45319999999</v>
      </c>
      <c r="L291">
        <v>680782.76619999995</v>
      </c>
      <c r="M291">
        <v>707667.61100000003</v>
      </c>
      <c r="N291">
        <v>726425.6115</v>
      </c>
      <c r="O291">
        <v>721115.66859999998</v>
      </c>
      <c r="P291">
        <v>719899.04949999996</v>
      </c>
      <c r="Q291">
        <v>718529.15399999998</v>
      </c>
      <c r="R291">
        <v>715977.25419999997</v>
      </c>
      <c r="S291">
        <v>721844.34349999996</v>
      </c>
      <c r="T291">
        <v>726386.16410000005</v>
      </c>
      <c r="U291">
        <v>727280.90300000005</v>
      </c>
      <c r="V291">
        <v>727386.46569999994</v>
      </c>
      <c r="W291">
        <v>726002.929</v>
      </c>
      <c r="X291">
        <v>723831.55359999998</v>
      </c>
      <c r="Y291">
        <v>722621.10679999995</v>
      </c>
      <c r="Z291">
        <v>722520.89930000005</v>
      </c>
      <c r="AA291">
        <v>723359.27359999996</v>
      </c>
      <c r="AB291">
        <v>724866.41639999999</v>
      </c>
      <c r="AC291">
        <v>726856.02709999995</v>
      </c>
      <c r="AD291">
        <v>728956.43449999997</v>
      </c>
      <c r="AE291">
        <v>731136.82090000005</v>
      </c>
      <c r="AF291">
        <v>733356.64809999999</v>
      </c>
      <c r="AG291">
        <v>735604.52960000001</v>
      </c>
      <c r="AH291">
        <v>737899.51210000005</v>
      </c>
      <c r="AI291">
        <v>740204.25769999996</v>
      </c>
      <c r="AJ291">
        <v>742546.88390000002</v>
      </c>
      <c r="AK291">
        <v>744926.78740000003</v>
      </c>
      <c r="AL291">
        <v>747373.53689999995</v>
      </c>
      <c r="AM291">
        <v>749884.12109999999</v>
      </c>
      <c r="AN291">
        <v>752763.24990000005</v>
      </c>
      <c r="AO291">
        <v>755839.41619999998</v>
      </c>
      <c r="AP291">
        <v>759013.46239999996</v>
      </c>
      <c r="AQ291">
        <v>762251.03619999997</v>
      </c>
      <c r="AR291">
        <v>765501.61270000006</v>
      </c>
      <c r="AS291">
        <v>768727.95750000002</v>
      </c>
      <c r="AT291">
        <v>771929.33680000005</v>
      </c>
      <c r="AU291">
        <v>775094.58640000003</v>
      </c>
      <c r="AV291">
        <v>778212.58349999995</v>
      </c>
      <c r="AW291">
        <v>781350.22710000002</v>
      </c>
    </row>
    <row r="292" spans="2:49" x14ac:dyDescent="0.25">
      <c r="B292" t="s">
        <v>511</v>
      </c>
      <c r="C292">
        <v>241047.76327865999</v>
      </c>
      <c r="D292">
        <v>244917.86308720699</v>
      </c>
      <c r="E292">
        <v>248850.0986</v>
      </c>
      <c r="F292">
        <v>262898.17599999998</v>
      </c>
      <c r="G292">
        <v>272240.8138</v>
      </c>
      <c r="H292">
        <v>287789.44510000001</v>
      </c>
      <c r="I292">
        <v>299413.01679999998</v>
      </c>
      <c r="J292">
        <v>315292.54989999998</v>
      </c>
      <c r="K292">
        <v>335052.9264</v>
      </c>
      <c r="L292">
        <v>357362.24440000003</v>
      </c>
      <c r="M292">
        <v>382941.71350000001</v>
      </c>
      <c r="N292">
        <v>405799.53539999999</v>
      </c>
      <c r="O292">
        <v>397149.67420000001</v>
      </c>
      <c r="P292">
        <v>389425.27169999998</v>
      </c>
      <c r="Q292">
        <v>380431.1961</v>
      </c>
      <c r="R292">
        <v>367205.72249999997</v>
      </c>
      <c r="S292">
        <v>367277.58370000002</v>
      </c>
      <c r="T292">
        <v>369728.29029999999</v>
      </c>
      <c r="U292">
        <v>370793.2781</v>
      </c>
      <c r="V292">
        <v>371594.67609999998</v>
      </c>
      <c r="W292">
        <v>371959.57069999998</v>
      </c>
      <c r="X292">
        <v>371998.2194</v>
      </c>
      <c r="Y292">
        <v>372359.19270000001</v>
      </c>
      <c r="Z292">
        <v>373165.23580000002</v>
      </c>
      <c r="AA292">
        <v>374403.87280000001</v>
      </c>
      <c r="AB292">
        <v>375779.88990000001</v>
      </c>
      <c r="AC292">
        <v>377261.27750000003</v>
      </c>
      <c r="AD292">
        <v>378865.61780000001</v>
      </c>
      <c r="AE292">
        <v>380488.13290000003</v>
      </c>
      <c r="AF292">
        <v>382083.83260000002</v>
      </c>
      <c r="AG292">
        <v>383632.44870000001</v>
      </c>
      <c r="AH292">
        <v>385138.92690000002</v>
      </c>
      <c r="AI292">
        <v>386581.87890000001</v>
      </c>
      <c r="AJ292">
        <v>387980.90299999999</v>
      </c>
      <c r="AK292">
        <v>389365.06709999999</v>
      </c>
      <c r="AL292">
        <v>390754.12520000001</v>
      </c>
      <c r="AM292">
        <v>392162.59820000001</v>
      </c>
      <c r="AN292">
        <v>393540.24849999999</v>
      </c>
      <c r="AO292">
        <v>394966.9535</v>
      </c>
      <c r="AP292">
        <v>396451.48119999998</v>
      </c>
      <c r="AQ292">
        <v>397993.82620000001</v>
      </c>
      <c r="AR292">
        <v>399581.94390000001</v>
      </c>
      <c r="AS292">
        <v>401202.45419999998</v>
      </c>
      <c r="AT292">
        <v>402854.30940000003</v>
      </c>
      <c r="AU292">
        <v>404533.99190000002</v>
      </c>
      <c r="AV292">
        <v>406238.65490000002</v>
      </c>
      <c r="AW292">
        <v>407988.68599999999</v>
      </c>
    </row>
    <row r="293" spans="2:49" x14ac:dyDescent="0.25">
      <c r="B293" t="s">
        <v>512</v>
      </c>
      <c r="C293">
        <v>383714635.27038902</v>
      </c>
      <c r="D293">
        <v>389875297.85567099</v>
      </c>
      <c r="E293">
        <v>396134871.89999998</v>
      </c>
      <c r="F293">
        <v>412015892.69999999</v>
      </c>
      <c r="G293">
        <v>421141665.5</v>
      </c>
      <c r="H293">
        <v>439537105.10000002</v>
      </c>
      <c r="I293">
        <v>454174400</v>
      </c>
      <c r="J293">
        <v>471399835.30000001</v>
      </c>
      <c r="K293">
        <v>493298374.80000001</v>
      </c>
      <c r="L293">
        <v>519360967.80000001</v>
      </c>
      <c r="M293">
        <v>549573362.5</v>
      </c>
      <c r="N293">
        <v>565397482.29999995</v>
      </c>
      <c r="O293">
        <v>564683668</v>
      </c>
      <c r="P293">
        <v>564400285</v>
      </c>
      <c r="Q293">
        <v>563167378.20000005</v>
      </c>
      <c r="R293">
        <v>562952555.20000005</v>
      </c>
      <c r="S293">
        <v>568385967.70000005</v>
      </c>
      <c r="T293">
        <v>573168583.20000005</v>
      </c>
      <c r="U293">
        <v>575789260.29999995</v>
      </c>
      <c r="V293">
        <v>577655310.60000002</v>
      </c>
      <c r="W293">
        <v>578459868.39999998</v>
      </c>
      <c r="X293">
        <v>578505144.79999995</v>
      </c>
      <c r="Y293">
        <v>579373625</v>
      </c>
      <c r="Z293">
        <v>581089590.79999995</v>
      </c>
      <c r="AA293">
        <v>583480758.5</v>
      </c>
      <c r="AB293">
        <v>586323330.10000002</v>
      </c>
      <c r="AC293">
        <v>589463766.79999995</v>
      </c>
      <c r="AD293">
        <v>592710154.89999998</v>
      </c>
      <c r="AE293">
        <v>595984555.89999998</v>
      </c>
      <c r="AF293">
        <v>599243509</v>
      </c>
      <c r="AG293">
        <v>602474394.5</v>
      </c>
      <c r="AH293">
        <v>605695142.29999995</v>
      </c>
      <c r="AI293">
        <v>608873986.20000005</v>
      </c>
      <c r="AJ293">
        <v>612048836.29999995</v>
      </c>
      <c r="AK293">
        <v>615248001.89999998</v>
      </c>
      <c r="AL293">
        <v>618499405</v>
      </c>
      <c r="AM293">
        <v>621815686.39999998</v>
      </c>
      <c r="AN293">
        <v>625313785.20000005</v>
      </c>
      <c r="AO293">
        <v>628973640.5</v>
      </c>
      <c r="AP293">
        <v>632751594.70000005</v>
      </c>
      <c r="AQ293">
        <v>636622061.70000005</v>
      </c>
      <c r="AR293">
        <v>640550297.10000002</v>
      </c>
      <c r="AS293">
        <v>644503259</v>
      </c>
      <c r="AT293">
        <v>648476975.89999998</v>
      </c>
      <c r="AU293">
        <v>652464897.10000002</v>
      </c>
      <c r="AV293">
        <v>656461956.29999995</v>
      </c>
      <c r="AW293">
        <v>660506115.39999998</v>
      </c>
    </row>
    <row r="294" spans="2:49" x14ac:dyDescent="0.25">
      <c r="B294" t="s">
        <v>513</v>
      </c>
      <c r="C294">
        <v>261485.90393552999</v>
      </c>
      <c r="D294">
        <v>265684.14470322698</v>
      </c>
      <c r="E294">
        <v>269949.78960000002</v>
      </c>
      <c r="F294">
        <v>277098.30959999998</v>
      </c>
      <c r="G294">
        <v>283661.64730000001</v>
      </c>
      <c r="H294">
        <v>284996.717</v>
      </c>
      <c r="I294">
        <v>276969.47560000001</v>
      </c>
      <c r="J294">
        <v>276308.37359999999</v>
      </c>
      <c r="K294">
        <v>278551.05219999998</v>
      </c>
      <c r="L294">
        <v>278764.56170000002</v>
      </c>
      <c r="M294">
        <v>284100.31670000002</v>
      </c>
      <c r="N294">
        <v>292961.60119999998</v>
      </c>
      <c r="O294">
        <v>300343.21960000001</v>
      </c>
      <c r="P294">
        <v>308835.86979999999</v>
      </c>
      <c r="Q294">
        <v>317314.30680000002</v>
      </c>
      <c r="R294">
        <v>328533.185</v>
      </c>
      <c r="S294">
        <v>327772.53419999999</v>
      </c>
      <c r="T294">
        <v>327038.10159999999</v>
      </c>
      <c r="U294">
        <v>327193.70150000002</v>
      </c>
      <c r="V294">
        <v>326541.63630000001</v>
      </c>
      <c r="W294">
        <v>333086.6973</v>
      </c>
      <c r="X294">
        <v>338181.86229999998</v>
      </c>
      <c r="Y294">
        <v>344111.50229999999</v>
      </c>
      <c r="Z294">
        <v>350621.85810000001</v>
      </c>
      <c r="AA294">
        <v>357797.44530000002</v>
      </c>
      <c r="AB294">
        <v>365381.91509999998</v>
      </c>
      <c r="AC294">
        <v>373238.93729999999</v>
      </c>
      <c r="AD294">
        <v>381316.25919999997</v>
      </c>
      <c r="AE294">
        <v>389444.9915</v>
      </c>
      <c r="AF294">
        <v>397478.72499999998</v>
      </c>
      <c r="AG294">
        <v>405383.95990000002</v>
      </c>
      <c r="AH294">
        <v>413220.3394</v>
      </c>
      <c r="AI294">
        <v>420967.31459999998</v>
      </c>
      <c r="AJ294">
        <v>428673.11949999997</v>
      </c>
      <c r="AK294">
        <v>436344.1311</v>
      </c>
      <c r="AL294">
        <v>444174.89380000002</v>
      </c>
      <c r="AM294">
        <v>452212.3481</v>
      </c>
      <c r="AN294">
        <v>460561.84980000003</v>
      </c>
      <c r="AO294">
        <v>469270.15749999997</v>
      </c>
      <c r="AP294">
        <v>478277.84389999998</v>
      </c>
      <c r="AQ294">
        <v>487658.8823</v>
      </c>
      <c r="AR294">
        <v>497423.45030000003</v>
      </c>
      <c r="AS294">
        <v>507521.70449999999</v>
      </c>
      <c r="AT294">
        <v>518032.69449999998</v>
      </c>
      <c r="AU294">
        <v>528955.00009999995</v>
      </c>
      <c r="AV294">
        <v>540254.44880000001</v>
      </c>
      <c r="AW294">
        <v>552148.10820000002</v>
      </c>
    </row>
    <row r="295" spans="2:49" x14ac:dyDescent="0.25">
      <c r="B295" t="s">
        <v>514</v>
      </c>
      <c r="C295">
        <v>158336.21117690401</v>
      </c>
      <c r="D295">
        <v>160878.35026264799</v>
      </c>
      <c r="E295">
        <v>163461.30420000001</v>
      </c>
      <c r="F295">
        <v>168432.15770000001</v>
      </c>
      <c r="G295">
        <v>175098.72440000001</v>
      </c>
      <c r="H295">
        <v>184374.19330000001</v>
      </c>
      <c r="I295">
        <v>192028.98420000001</v>
      </c>
      <c r="J295">
        <v>200639.5944</v>
      </c>
      <c r="K295">
        <v>215028.9877</v>
      </c>
      <c r="L295">
        <v>230855.26809999999</v>
      </c>
      <c r="M295">
        <v>247456.34839999999</v>
      </c>
      <c r="N295">
        <v>260447.96119999999</v>
      </c>
      <c r="O295">
        <v>261243.13010000001</v>
      </c>
      <c r="P295">
        <v>258856.913</v>
      </c>
      <c r="Q295">
        <v>254992.008</v>
      </c>
      <c r="R295">
        <v>253651.96859999999</v>
      </c>
      <c r="S295">
        <v>254250.64790000001</v>
      </c>
      <c r="T295">
        <v>257250.5552</v>
      </c>
      <c r="U295">
        <v>258678.31950000001</v>
      </c>
      <c r="V295">
        <v>259612.29920000001</v>
      </c>
      <c r="W295">
        <v>260238.85519999999</v>
      </c>
      <c r="X295">
        <v>260423.64079999999</v>
      </c>
      <c r="Y295">
        <v>261051.8174</v>
      </c>
      <c r="Z295">
        <v>262014.61790000001</v>
      </c>
      <c r="AA295">
        <v>263185.80249999999</v>
      </c>
      <c r="AB295">
        <v>264436.56449999998</v>
      </c>
      <c r="AC295">
        <v>265690.6643</v>
      </c>
      <c r="AD295">
        <v>266971.37849999999</v>
      </c>
      <c r="AE295">
        <v>268184.14299999998</v>
      </c>
      <c r="AF295">
        <v>269304.96710000001</v>
      </c>
      <c r="AG295">
        <v>270324.8995</v>
      </c>
      <c r="AH295">
        <v>271253.2487</v>
      </c>
      <c r="AI295">
        <v>272073.75900000002</v>
      </c>
      <c r="AJ295">
        <v>272820.23609999998</v>
      </c>
      <c r="AK295">
        <v>273537.97720000002</v>
      </c>
      <c r="AL295">
        <v>274244.12770000001</v>
      </c>
      <c r="AM295">
        <v>274963.81569999998</v>
      </c>
      <c r="AN295">
        <v>275605.90059999999</v>
      </c>
      <c r="AO295">
        <v>276299.40409999999</v>
      </c>
      <c r="AP295">
        <v>277070.18310000002</v>
      </c>
      <c r="AQ295">
        <v>277911.73259999999</v>
      </c>
      <c r="AR295">
        <v>278818.60070000001</v>
      </c>
      <c r="AS295">
        <v>279775.00109999999</v>
      </c>
      <c r="AT295">
        <v>280776.0001</v>
      </c>
      <c r="AU295">
        <v>281822.10110000003</v>
      </c>
      <c r="AV295">
        <v>282914.42389999999</v>
      </c>
      <c r="AW295">
        <v>284047.5748</v>
      </c>
    </row>
    <row r="296" spans="2:49" x14ac:dyDescent="0.25">
      <c r="B296" t="s">
        <v>515</v>
      </c>
      <c r="C296">
        <v>516755.579312385</v>
      </c>
      <c r="D296">
        <v>525052.257287574</v>
      </c>
      <c r="E296">
        <v>533482.14110000001</v>
      </c>
      <c r="F296">
        <v>549193.36600000004</v>
      </c>
      <c r="G296">
        <v>552124.97250000003</v>
      </c>
      <c r="H296">
        <v>567688.7084</v>
      </c>
      <c r="I296">
        <v>577881.25219999999</v>
      </c>
      <c r="J296">
        <v>590940.0723</v>
      </c>
      <c r="K296">
        <v>606349.34909999999</v>
      </c>
      <c r="L296">
        <v>626362.44579999999</v>
      </c>
      <c r="M296">
        <v>651248.25780000002</v>
      </c>
      <c r="N296">
        <v>668533.46530000004</v>
      </c>
      <c r="O296">
        <v>664355.63450000004</v>
      </c>
      <c r="P296">
        <v>663242.8726</v>
      </c>
      <c r="Q296">
        <v>661814.09439999994</v>
      </c>
      <c r="R296">
        <v>660040.08920000005</v>
      </c>
      <c r="S296">
        <v>665329.55799999996</v>
      </c>
      <c r="T296">
        <v>667791.34450000001</v>
      </c>
      <c r="U296">
        <v>668162.79449999996</v>
      </c>
      <c r="V296">
        <v>667762.94010000001</v>
      </c>
      <c r="W296">
        <v>666003.85900000005</v>
      </c>
      <c r="X296">
        <v>663449.58330000006</v>
      </c>
      <c r="Y296">
        <v>661787.76240000001</v>
      </c>
      <c r="Z296">
        <v>661125.66859999998</v>
      </c>
      <c r="AA296">
        <v>661293.80279999995</v>
      </c>
      <c r="AB296">
        <v>662051.91200000001</v>
      </c>
      <c r="AC296">
        <v>663226.8835</v>
      </c>
      <c r="AD296">
        <v>664517.19799999997</v>
      </c>
      <c r="AE296">
        <v>665879.35950000002</v>
      </c>
      <c r="AF296">
        <v>667268.07849999995</v>
      </c>
      <c r="AG296">
        <v>668672.11840000004</v>
      </c>
      <c r="AH296">
        <v>670110.80050000001</v>
      </c>
      <c r="AI296">
        <v>671550.86360000004</v>
      </c>
      <c r="AJ296">
        <v>673021.87139999995</v>
      </c>
      <c r="AK296">
        <v>674530.35649999999</v>
      </c>
      <c r="AL296">
        <v>676103.04350000003</v>
      </c>
      <c r="AM296">
        <v>677738.43700000003</v>
      </c>
      <c r="AN296">
        <v>679670.44400000002</v>
      </c>
      <c r="AO296">
        <v>681771.33389999997</v>
      </c>
      <c r="AP296">
        <v>683958.15460000001</v>
      </c>
      <c r="AQ296">
        <v>686198.48149999999</v>
      </c>
      <c r="AR296">
        <v>688446.67200000002</v>
      </c>
      <c r="AS296">
        <v>690667.81889999995</v>
      </c>
      <c r="AT296">
        <v>692859.91740000003</v>
      </c>
      <c r="AU296">
        <v>695013.34479999996</v>
      </c>
      <c r="AV296">
        <v>697120.17760000005</v>
      </c>
      <c r="AW296">
        <v>699236.97499999998</v>
      </c>
    </row>
    <row r="297" spans="2:49" x14ac:dyDescent="0.25">
      <c r="B297" t="s">
        <v>516</v>
      </c>
      <c r="C297">
        <v>82711.5521017555</v>
      </c>
      <c r="D297">
        <v>84039.512824558697</v>
      </c>
      <c r="E297">
        <v>85388.794450000001</v>
      </c>
      <c r="F297">
        <v>94623.994390000007</v>
      </c>
      <c r="G297">
        <v>97309.35699</v>
      </c>
      <c r="H297">
        <v>103596.0677</v>
      </c>
      <c r="I297">
        <v>107572.4648</v>
      </c>
      <c r="J297">
        <v>114868.6064</v>
      </c>
      <c r="K297">
        <v>120274.0929</v>
      </c>
      <c r="L297">
        <v>126787.5068</v>
      </c>
      <c r="M297">
        <v>135786.00930000001</v>
      </c>
      <c r="N297">
        <v>145687.3455</v>
      </c>
      <c r="O297">
        <v>136448.7072</v>
      </c>
      <c r="P297">
        <v>131140.7317</v>
      </c>
      <c r="Q297">
        <v>126024.32180000001</v>
      </c>
      <c r="R297">
        <v>114452.5661</v>
      </c>
      <c r="S297">
        <v>113927.8288</v>
      </c>
      <c r="T297">
        <v>113395.2877</v>
      </c>
      <c r="U297">
        <v>113038.13069999999</v>
      </c>
      <c r="V297">
        <v>112908.4338</v>
      </c>
      <c r="W297">
        <v>112643.5597</v>
      </c>
      <c r="X297">
        <v>112474.1529</v>
      </c>
      <c r="Y297">
        <v>112164.90670000001</v>
      </c>
      <c r="Z297">
        <v>111954.194</v>
      </c>
      <c r="AA297">
        <v>111957.29489999999</v>
      </c>
      <c r="AB297">
        <v>112010.48850000001</v>
      </c>
      <c r="AC297">
        <v>112158.6247</v>
      </c>
      <c r="AD297">
        <v>112396.9855</v>
      </c>
      <c r="AE297">
        <v>112722.2864</v>
      </c>
      <c r="AF297">
        <v>113113.97380000001</v>
      </c>
      <c r="AG297">
        <v>113560.8931</v>
      </c>
      <c r="AH297">
        <v>114059.86629999999</v>
      </c>
      <c r="AI297">
        <v>114607.90180000001</v>
      </c>
      <c r="AJ297">
        <v>115192.4445</v>
      </c>
      <c r="AK297">
        <v>115799.4412</v>
      </c>
      <c r="AL297">
        <v>116432.8514</v>
      </c>
      <c r="AM297">
        <v>117082.8797</v>
      </c>
      <c r="AN297">
        <v>117792.8009</v>
      </c>
      <c r="AO297">
        <v>118510.4806</v>
      </c>
      <c r="AP297">
        <v>119217.7836</v>
      </c>
      <c r="AQ297">
        <v>119920.3383</v>
      </c>
      <c r="AR297">
        <v>120610.236</v>
      </c>
      <c r="AS297">
        <v>121288.8772</v>
      </c>
      <c r="AT297">
        <v>121959.30379999999</v>
      </c>
      <c r="AU297">
        <v>122615.9908</v>
      </c>
      <c r="AV297">
        <v>123254.6422</v>
      </c>
      <c r="AW297">
        <v>123900.5246</v>
      </c>
    </row>
    <row r="298" spans="2:49" x14ac:dyDescent="0.25">
      <c r="B298" t="s">
        <v>517</v>
      </c>
      <c r="C298">
        <v>45689.201708803201</v>
      </c>
      <c r="D298">
        <v>46422.756620829103</v>
      </c>
      <c r="E298">
        <v>47168.089030000003</v>
      </c>
      <c r="F298">
        <v>49526.52794</v>
      </c>
      <c r="G298">
        <v>49189.346380000003</v>
      </c>
      <c r="H298">
        <v>50577.714240000001</v>
      </c>
      <c r="I298">
        <v>51404.831019999998</v>
      </c>
      <c r="J298">
        <v>52652.690450000002</v>
      </c>
      <c r="K298">
        <v>53240.869079999997</v>
      </c>
      <c r="L298">
        <v>54442.287770000003</v>
      </c>
      <c r="M298">
        <v>56442.404170000002</v>
      </c>
      <c r="N298">
        <v>57915.812980000002</v>
      </c>
      <c r="O298">
        <v>56788.254739999997</v>
      </c>
      <c r="P298">
        <v>56684.350449999998</v>
      </c>
      <c r="Q298">
        <v>56743.446519999998</v>
      </c>
      <c r="R298">
        <v>55968.629000000001</v>
      </c>
      <c r="S298">
        <v>56546.644039999999</v>
      </c>
      <c r="T298">
        <v>56508.123540000001</v>
      </c>
      <c r="U298">
        <v>56360.797469999998</v>
      </c>
      <c r="V298">
        <v>56197.999080000001</v>
      </c>
      <c r="W298">
        <v>55884.349309999998</v>
      </c>
      <c r="X298">
        <v>55537.247600000002</v>
      </c>
      <c r="Y298">
        <v>55240.86967</v>
      </c>
      <c r="Z298">
        <v>55048.533689999997</v>
      </c>
      <c r="AA298">
        <v>54961.171280000002</v>
      </c>
      <c r="AB298">
        <v>54951.4159</v>
      </c>
      <c r="AC298">
        <v>55008.810519999999</v>
      </c>
      <c r="AD298">
        <v>55085.422619999998</v>
      </c>
      <c r="AE298">
        <v>55189.513619999998</v>
      </c>
      <c r="AF298">
        <v>55317.193169999999</v>
      </c>
      <c r="AG298">
        <v>55467.475449999998</v>
      </c>
      <c r="AH298">
        <v>55641.415330000003</v>
      </c>
      <c r="AI298">
        <v>55836.176330000002</v>
      </c>
      <c r="AJ298">
        <v>56050.00187</v>
      </c>
      <c r="AK298">
        <v>56276.309910000004</v>
      </c>
      <c r="AL298">
        <v>56515.955450000001</v>
      </c>
      <c r="AM298">
        <v>56764.127619999999</v>
      </c>
      <c r="AN298">
        <v>57071.980839999997</v>
      </c>
      <c r="AO298">
        <v>57397.504520000002</v>
      </c>
      <c r="AP298">
        <v>57723.658660000001</v>
      </c>
      <c r="AQ298">
        <v>58046.9018</v>
      </c>
      <c r="AR298">
        <v>58360.56538</v>
      </c>
      <c r="AS298">
        <v>58662.145729999997</v>
      </c>
      <c r="AT298">
        <v>58952.059029999997</v>
      </c>
      <c r="AU298">
        <v>59228.37629</v>
      </c>
      <c r="AV298">
        <v>59489.613120000002</v>
      </c>
      <c r="AW298">
        <v>59746.465459999999</v>
      </c>
    </row>
    <row r="299" spans="2:49" x14ac:dyDescent="0.25">
      <c r="B299" t="s">
        <v>518</v>
      </c>
      <c r="C299">
        <v>562444.78102118894</v>
      </c>
      <c r="D299">
        <v>571475.01390840299</v>
      </c>
      <c r="E299">
        <v>580650.23010000004</v>
      </c>
      <c r="F299">
        <v>598711.11670000001</v>
      </c>
      <c r="G299">
        <v>601302.14430000004</v>
      </c>
      <c r="H299">
        <v>618253.90489999996</v>
      </c>
      <c r="I299">
        <v>629273.28379999998</v>
      </c>
      <c r="J299">
        <v>643579.60750000004</v>
      </c>
      <c r="K299">
        <v>659571.45319999999</v>
      </c>
      <c r="L299">
        <v>680782.76619999995</v>
      </c>
      <c r="M299">
        <v>707667.61100000003</v>
      </c>
      <c r="N299">
        <v>726425.6115</v>
      </c>
      <c r="O299">
        <v>721115.66859999998</v>
      </c>
      <c r="P299">
        <v>719899.04949999996</v>
      </c>
      <c r="Q299">
        <v>718529.15399999998</v>
      </c>
      <c r="R299">
        <v>715977.25419999997</v>
      </c>
      <c r="S299">
        <v>721844.34349999996</v>
      </c>
      <c r="T299">
        <v>726386.16410000005</v>
      </c>
      <c r="U299">
        <v>727280.90300000005</v>
      </c>
      <c r="V299">
        <v>727386.46569999994</v>
      </c>
      <c r="W299">
        <v>725973.01029999997</v>
      </c>
      <c r="X299">
        <v>723722.45649999997</v>
      </c>
      <c r="Y299">
        <v>722417.46</v>
      </c>
      <c r="Z299">
        <v>722222.7243</v>
      </c>
      <c r="AA299">
        <v>722971.18359999999</v>
      </c>
      <c r="AB299">
        <v>724395.01029999997</v>
      </c>
      <c r="AC299">
        <v>726310.40359999996</v>
      </c>
      <c r="AD299">
        <v>728364.95979999995</v>
      </c>
      <c r="AE299">
        <v>730523.35629999998</v>
      </c>
      <c r="AF299">
        <v>732735.97730000003</v>
      </c>
      <c r="AG299">
        <v>734990.53489999997</v>
      </c>
      <c r="AH299">
        <v>737307.81359999999</v>
      </c>
      <c r="AI299">
        <v>739651.24939999997</v>
      </c>
      <c r="AJ299">
        <v>742049.1912</v>
      </c>
      <c r="AK299">
        <v>744501.72710000002</v>
      </c>
      <c r="AL299">
        <v>747037.11699999997</v>
      </c>
      <c r="AM299">
        <v>749649.14899999998</v>
      </c>
      <c r="AN299">
        <v>752629.16639999999</v>
      </c>
      <c r="AO299">
        <v>755804.65359999996</v>
      </c>
      <c r="AP299">
        <v>759073.82869999995</v>
      </c>
      <c r="AQ299">
        <v>762400.10649999999</v>
      </c>
      <c r="AR299">
        <v>765730.01159999997</v>
      </c>
      <c r="AS299">
        <v>769025.15850000002</v>
      </c>
      <c r="AT299">
        <v>772283.8173</v>
      </c>
      <c r="AU299">
        <v>775494.01020000002</v>
      </c>
      <c r="AV299">
        <v>778645.92260000005</v>
      </c>
      <c r="AW299">
        <v>781808.66429999995</v>
      </c>
    </row>
    <row r="300" spans="2:49" x14ac:dyDescent="0.25">
      <c r="B300" t="s">
        <v>519</v>
      </c>
      <c r="C300">
        <v>241047.76327865999</v>
      </c>
      <c r="D300">
        <v>244917.86308720699</v>
      </c>
      <c r="E300">
        <v>248850.0986</v>
      </c>
      <c r="F300">
        <v>262898.17599999998</v>
      </c>
      <c r="G300">
        <v>272240.8138</v>
      </c>
      <c r="H300">
        <v>287789.44510000001</v>
      </c>
      <c r="I300">
        <v>299413.01679999998</v>
      </c>
      <c r="J300">
        <v>315292.54989999998</v>
      </c>
      <c r="K300">
        <v>335052.9264</v>
      </c>
      <c r="L300">
        <v>357362.24440000003</v>
      </c>
      <c r="M300">
        <v>382941.71350000001</v>
      </c>
      <c r="N300">
        <v>405799.53539999999</v>
      </c>
      <c r="O300">
        <v>397149.67420000001</v>
      </c>
      <c r="P300">
        <v>389425.27169999998</v>
      </c>
      <c r="Q300">
        <v>380431.1961</v>
      </c>
      <c r="R300">
        <v>367205.72249999997</v>
      </c>
      <c r="S300">
        <v>367277.58370000002</v>
      </c>
      <c r="T300">
        <v>369728.29029999999</v>
      </c>
      <c r="U300">
        <v>370793.2781</v>
      </c>
      <c r="V300">
        <v>371594.67609999998</v>
      </c>
      <c r="W300">
        <v>371954.5698</v>
      </c>
      <c r="X300">
        <v>371969.7181</v>
      </c>
      <c r="Y300">
        <v>372286.81050000002</v>
      </c>
      <c r="Z300">
        <v>373035.81229999999</v>
      </c>
      <c r="AA300">
        <v>374206.39769999997</v>
      </c>
      <c r="AB300">
        <v>375506.3824</v>
      </c>
      <c r="AC300">
        <v>376904.65669999999</v>
      </c>
      <c r="AD300">
        <v>378419.64929999999</v>
      </c>
      <c r="AE300">
        <v>379953.76150000002</v>
      </c>
      <c r="AF300">
        <v>381462.4706</v>
      </c>
      <c r="AG300">
        <v>382925.65250000003</v>
      </c>
      <c r="AH300">
        <v>384349.36829999997</v>
      </c>
      <c r="AI300">
        <v>385714.36479999998</v>
      </c>
      <c r="AJ300">
        <v>387041.83260000002</v>
      </c>
      <c r="AK300">
        <v>388362.97560000001</v>
      </c>
      <c r="AL300">
        <v>389698.84659999999</v>
      </c>
      <c r="AM300">
        <v>391064.7782</v>
      </c>
      <c r="AN300">
        <v>392412.83130000002</v>
      </c>
      <c r="AO300">
        <v>393819.95400000003</v>
      </c>
      <c r="AP300">
        <v>395293.91389999999</v>
      </c>
      <c r="AQ300">
        <v>396833.80729999999</v>
      </c>
      <c r="AR300">
        <v>398426.30859999999</v>
      </c>
      <c r="AS300">
        <v>400057.04479999997</v>
      </c>
      <c r="AT300">
        <v>401724.11479999998</v>
      </c>
      <c r="AU300">
        <v>403422.51140000002</v>
      </c>
      <c r="AV300">
        <v>405149.06359999999</v>
      </c>
      <c r="AW300">
        <v>406923.56420000002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BV376"/>
  <sheetViews>
    <sheetView topLeftCell="A69" zoomScale="80" zoomScaleNormal="80" workbookViewId="0">
      <selection activeCell="H53" sqref="H53"/>
    </sheetView>
  </sheetViews>
  <sheetFormatPr baseColWidth="10" defaultRowHeight="15" x14ac:dyDescent="0.25"/>
  <cols>
    <col min="1" max="2" width="29.85546875" customWidth="1"/>
    <col min="6" max="7" width="11.42578125" customWidth="1"/>
    <col min="9" max="9" width="13.140625" customWidth="1"/>
    <col min="10" max="12" width="11.42578125" style="3"/>
    <col min="13" max="13" width="11.42578125" style="3" customWidth="1"/>
    <col min="14" max="15" width="11.42578125" style="3"/>
    <col min="16" max="16" width="13.42578125" style="3" customWidth="1"/>
    <col min="17" max="19" width="11.42578125" style="3"/>
    <col min="20" max="20" width="11.42578125" style="3" customWidth="1"/>
    <col min="21" max="74" width="11.42578125" style="3"/>
  </cols>
  <sheetData>
    <row r="1" spans="1:28" ht="23.25" x14ac:dyDescent="0.35">
      <c r="A1" s="1" t="s">
        <v>86</v>
      </c>
      <c r="B1" s="46"/>
      <c r="C1" s="3"/>
      <c r="D1" s="3"/>
      <c r="E1" s="3"/>
      <c r="F1" s="3"/>
      <c r="G1" s="3"/>
      <c r="H1" s="3"/>
      <c r="I1" s="3"/>
    </row>
    <row r="2" spans="1:28" ht="18.75" x14ac:dyDescent="0.3">
      <c r="A2" s="41"/>
      <c r="B2" s="41"/>
      <c r="C2" s="3"/>
      <c r="D2" s="3"/>
      <c r="E2" s="3"/>
      <c r="F2" s="3"/>
      <c r="G2" s="3"/>
      <c r="H2" s="3"/>
      <c r="I2" s="3"/>
      <c r="R2" s="41"/>
      <c r="V2" s="45"/>
      <c r="W2" s="45"/>
    </row>
    <row r="3" spans="1:28" ht="23.25" x14ac:dyDescent="0.35">
      <c r="A3" s="161" t="str">
        <f>Résultats!B1</f>
        <v>SNBC3</v>
      </c>
      <c r="B3" s="161"/>
      <c r="C3" s="3"/>
      <c r="D3" s="3"/>
      <c r="E3" s="3"/>
      <c r="F3" s="3"/>
      <c r="G3" s="3"/>
      <c r="H3" s="3"/>
      <c r="I3" s="3"/>
      <c r="R3" s="41"/>
      <c r="V3" s="45"/>
      <c r="W3" s="45"/>
    </row>
    <row r="4" spans="1:28" x14ac:dyDescent="0.25">
      <c r="A4" s="3"/>
      <c r="B4" s="3"/>
      <c r="C4" s="43"/>
      <c r="D4" s="43"/>
      <c r="E4" s="43"/>
      <c r="F4" s="43"/>
      <c r="G4" s="44"/>
      <c r="H4" s="3"/>
      <c r="I4" s="3"/>
      <c r="J4" s="44"/>
      <c r="K4" s="44"/>
      <c r="L4" s="44"/>
      <c r="M4" s="44"/>
      <c r="O4" s="42"/>
      <c r="Q4" s="44"/>
      <c r="R4" s="44"/>
      <c r="S4" s="44"/>
      <c r="T4" s="44"/>
      <c r="X4" s="44"/>
      <c r="Y4" s="44"/>
      <c r="Z4" s="44"/>
      <c r="AA4" s="44"/>
    </row>
    <row r="5" spans="1:28" ht="21" x14ac:dyDescent="0.35">
      <c r="A5" s="145">
        <v>2015</v>
      </c>
      <c r="B5" s="186"/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93" t="s">
        <v>1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r="6" spans="1:28" x14ac:dyDescent="0.25">
      <c r="A6" s="162" t="s">
        <v>18</v>
      </c>
      <c r="B6" s="187"/>
      <c r="C6" s="36">
        <f>C7+C8</f>
        <v>0</v>
      </c>
      <c r="D6" s="36">
        <f>D7+D8</f>
        <v>128.6939335474068</v>
      </c>
      <c r="E6" s="36">
        <f>E7+E8</f>
        <v>0.576236032702787</v>
      </c>
      <c r="F6" s="36">
        <f>F7+F8</f>
        <v>0.47161891635180636</v>
      </c>
      <c r="G6" s="36">
        <f>G7+G8</f>
        <v>0</v>
      </c>
      <c r="H6" s="163">
        <f t="shared" ref="H6:H15" si="0">SUM(C6:G6)</f>
        <v>129.7417884964614</v>
      </c>
      <c r="I6" s="166"/>
      <c r="J6" s="166"/>
      <c r="K6" s="166" t="s">
        <v>89</v>
      </c>
      <c r="L6" s="166"/>
      <c r="M6" s="166"/>
      <c r="N6" s="38"/>
      <c r="O6" s="206"/>
      <c r="P6" s="206"/>
      <c r="Q6" s="206"/>
      <c r="R6" s="206"/>
      <c r="S6" s="206"/>
      <c r="T6" s="207"/>
      <c r="U6" s="38"/>
      <c r="V6" s="45"/>
      <c r="W6" s="82"/>
      <c r="X6" s="208"/>
      <c r="Y6" s="208"/>
      <c r="Z6" s="208"/>
      <c r="AA6" s="208"/>
      <c r="AB6" s="208"/>
    </row>
    <row r="7" spans="1:28" x14ac:dyDescent="0.25">
      <c r="A7" s="148" t="s">
        <v>19</v>
      </c>
      <c r="B7" s="35"/>
      <c r="C7" s="16">
        <v>0</v>
      </c>
      <c r="D7" s="16">
        <f>'T energie usages'!I12*3.2*Résultats!L283</f>
        <v>78.278911792406817</v>
      </c>
      <c r="E7" s="16">
        <f>'T energie usages'!J12/'T energie usages'!J$20*(Résultats!N$192+Résultats!N$193+Résultats!N$194)/1000000</f>
        <v>7.7560853164442669E-3</v>
      </c>
      <c r="F7" s="16">
        <f>'T energie usages'!K12*2.394*Résultats!L284</f>
        <v>3.6806841806377792E-5</v>
      </c>
      <c r="G7" s="16">
        <v>0</v>
      </c>
      <c r="H7" s="95">
        <f t="shared" si="0"/>
        <v>78.286704684565066</v>
      </c>
      <c r="I7" s="166"/>
      <c r="J7" s="166"/>
      <c r="K7" s="194"/>
      <c r="L7" s="195">
        <v>2020</v>
      </c>
      <c r="M7" s="195">
        <v>2030</v>
      </c>
      <c r="N7" s="196">
        <v>2050</v>
      </c>
      <c r="O7" s="206"/>
      <c r="P7" s="206"/>
      <c r="Q7" s="206"/>
      <c r="R7" s="206"/>
      <c r="S7" s="206"/>
      <c r="T7" s="207"/>
      <c r="U7" s="38"/>
      <c r="V7" s="45"/>
      <c r="W7" s="30"/>
      <c r="X7" s="208"/>
      <c r="Y7" s="208"/>
      <c r="Z7" s="208"/>
      <c r="AA7" s="208"/>
      <c r="AB7" s="208"/>
    </row>
    <row r="8" spans="1:28" x14ac:dyDescent="0.25">
      <c r="A8" s="149" t="s">
        <v>20</v>
      </c>
      <c r="B8" s="35"/>
      <c r="C8" s="16">
        <v>0</v>
      </c>
      <c r="D8" s="16">
        <f>(Résultats!N$183+Résultats!N$184+Résultats!N$185+Résultats!N$186+Résultats!N$187)/1000000</f>
        <v>50.415021754999998</v>
      </c>
      <c r="E8" s="16">
        <f>'T energie usages'!J13/'T energie usages'!J$20*(Résultats!N$192+Résultats!N$193+Résultats!N$194)/1000000</f>
        <v>0.56847994738634278</v>
      </c>
      <c r="F8" s="16">
        <f>(Résultats!N$209+Résultats!N$210+Résultats!N$211+Résultats!N$212+Résultats!N$213)/1000000</f>
        <v>0.47158210950999996</v>
      </c>
      <c r="G8" s="16">
        <v>0</v>
      </c>
      <c r="H8" s="95">
        <f t="shared" si="0"/>
        <v>51.455083811896344</v>
      </c>
      <c r="I8" s="166"/>
      <c r="J8" s="166"/>
      <c r="K8" s="197" t="s">
        <v>18</v>
      </c>
      <c r="L8" s="45">
        <f>H19</f>
        <v>131.40298905081193</v>
      </c>
      <c r="M8" s="45">
        <f>H45</f>
        <v>119.08597390933342</v>
      </c>
      <c r="N8" s="86">
        <f>H71</f>
        <v>89.292544882171569</v>
      </c>
      <c r="O8" s="206"/>
      <c r="P8" s="206"/>
      <c r="Q8" s="206"/>
      <c r="R8" s="206"/>
      <c r="S8" s="206"/>
      <c r="T8" s="207"/>
      <c r="U8" s="38"/>
      <c r="V8" s="45"/>
      <c r="W8" s="30"/>
      <c r="X8" s="208"/>
      <c r="Y8" s="208"/>
      <c r="Z8" s="208"/>
      <c r="AA8" s="208"/>
      <c r="AB8" s="208"/>
    </row>
    <row r="9" spans="1:28" x14ac:dyDescent="0.25">
      <c r="A9" s="162" t="s">
        <v>21</v>
      </c>
      <c r="B9" s="187"/>
      <c r="C9" s="36">
        <f>Résultats!N$135/1000000</f>
        <v>0.89165066380000002</v>
      </c>
      <c r="D9" s="36">
        <f>'T energie usages'!I14*3.2*Résultats!L283</f>
        <v>22.203819353981181</v>
      </c>
      <c r="E9" s="36">
        <f>'T energie usages'!J14/'T energie usages'!J$20*(Résultats!N$192+Résultats!N$193+Résultats!N$194)/1000000</f>
        <v>6.8965505408572731</v>
      </c>
      <c r="F9" s="36">
        <f>('T energie usages'!K14-8)*2.394*Résultats!L284</f>
        <v>26.897928340615266</v>
      </c>
      <c r="G9" s="36">
        <v>0</v>
      </c>
      <c r="H9" s="163">
        <f t="shared" si="0"/>
        <v>56.889948899253724</v>
      </c>
      <c r="I9" s="166"/>
      <c r="J9" s="166"/>
      <c r="K9" s="197" t="s">
        <v>87</v>
      </c>
      <c r="L9" s="45">
        <f>H22</f>
        <v>46.427167984658453</v>
      </c>
      <c r="M9" s="45">
        <f>H48</f>
        <v>36.373179129480327</v>
      </c>
      <c r="N9" s="86">
        <f>H74</f>
        <v>29.133100729564759</v>
      </c>
      <c r="O9" s="206"/>
      <c r="P9" s="206"/>
      <c r="Q9" s="206"/>
      <c r="R9" s="206"/>
      <c r="S9" s="206"/>
      <c r="T9" s="207"/>
      <c r="U9" s="38"/>
      <c r="V9" s="45"/>
      <c r="W9" s="82"/>
      <c r="X9" s="208"/>
      <c r="Y9" s="208"/>
      <c r="Z9" s="208"/>
      <c r="AA9" s="208"/>
      <c r="AB9" s="208"/>
    </row>
    <row r="10" spans="1:28" x14ac:dyDescent="0.25">
      <c r="A10" s="162" t="s">
        <v>22</v>
      </c>
      <c r="B10" s="187"/>
      <c r="C10" s="36">
        <f>(Résultats!N$168+Résultats!N$169)/1000000</f>
        <v>0</v>
      </c>
      <c r="D10" s="36">
        <f>(Résultats!N$188+Résultats!N$189)/1000000</f>
        <v>11.881984379999999</v>
      </c>
      <c r="E10" s="36">
        <f>'T energie usages'!J15/'T energie usages'!J$20*(Résultats!N$192+Résultats!N$193+Résultats!N$194)/1000000</f>
        <v>6.1860746358528287</v>
      </c>
      <c r="F10" s="36">
        <f>(Résultats!N$214+Résultats!N$215)/1000000</f>
        <v>17.391312366000001</v>
      </c>
      <c r="G10" s="36">
        <v>0</v>
      </c>
      <c r="H10" s="163">
        <f t="shared" si="0"/>
        <v>35.459371381852833</v>
      </c>
      <c r="I10" s="166"/>
      <c r="J10" s="166"/>
      <c r="K10" s="157" t="s">
        <v>22</v>
      </c>
      <c r="L10" s="45">
        <f>H23</f>
        <v>25.092350263195144</v>
      </c>
      <c r="M10" s="45">
        <f>H49</f>
        <v>15.925401578938889</v>
      </c>
      <c r="N10" s="86">
        <f>H75</f>
        <v>9.4934516608809325</v>
      </c>
      <c r="O10" s="206"/>
      <c r="P10" s="206"/>
      <c r="Q10" s="206"/>
      <c r="R10" s="206"/>
      <c r="S10" s="206"/>
      <c r="T10" s="207"/>
      <c r="U10" s="38"/>
      <c r="V10" s="45"/>
      <c r="W10" s="82"/>
      <c r="X10" s="208"/>
      <c r="Y10" s="208"/>
      <c r="Z10" s="208"/>
      <c r="AA10" s="208"/>
      <c r="AB10" s="208"/>
    </row>
    <row r="11" spans="1:28" x14ac:dyDescent="0.25">
      <c r="A11" s="162" t="s">
        <v>23</v>
      </c>
      <c r="B11" s="187"/>
      <c r="C11" s="36">
        <f>C12+C13</f>
        <v>21.030046033400001</v>
      </c>
      <c r="D11" s="36">
        <f>D12+D13</f>
        <v>64.481080352179845</v>
      </c>
      <c r="E11" s="36">
        <f>E12+E13</f>
        <v>5.2849193295871082</v>
      </c>
      <c r="F11" s="36">
        <f>F12+F13</f>
        <v>28.765712933890168</v>
      </c>
      <c r="G11" s="36">
        <f>G12+G13</f>
        <v>12.099488490000001</v>
      </c>
      <c r="H11" s="163">
        <f t="shared" si="0"/>
        <v>131.66124713905714</v>
      </c>
      <c r="I11" s="166"/>
      <c r="J11" s="166"/>
      <c r="K11" s="198" t="s">
        <v>88</v>
      </c>
      <c r="L11" s="199">
        <f>H24</f>
        <v>110.31478591436024</v>
      </c>
      <c r="M11" s="199">
        <f>H50</f>
        <v>117.83645456863155</v>
      </c>
      <c r="N11" s="89">
        <f>H76</f>
        <v>155.45093782459907</v>
      </c>
      <c r="O11" s="206"/>
      <c r="P11" s="206"/>
      <c r="Q11" s="206"/>
      <c r="R11" s="206"/>
      <c r="S11" s="206"/>
      <c r="T11" s="207"/>
      <c r="U11" s="38"/>
      <c r="V11" s="45"/>
      <c r="W11" s="82"/>
      <c r="X11" s="208"/>
      <c r="Y11" s="208"/>
      <c r="Z11" s="208"/>
      <c r="AA11" s="208"/>
      <c r="AB11" s="208"/>
    </row>
    <row r="12" spans="1:28" x14ac:dyDescent="0.25">
      <c r="A12" s="149" t="s">
        <v>24</v>
      </c>
      <c r="B12" s="35"/>
      <c r="C12" s="16">
        <f>(Résultats!N$162+Résultats!N$163+Résultats!N$164+Résultats!N$165+Résultats!N$166+Résultats!N$167)/1000000</f>
        <v>21.030046033400001</v>
      </c>
      <c r="D12" s="16">
        <f>(Résultats!N$171+Résultats!N$173+Résultats!N$174+Résultats!N$175+Résultats!N$176+Résultats!N$177+Résultats!N$178+Résultats!N$179+Résultats!N$180+Résultats!N$181+Résultats!N$182)/1000000</f>
        <v>57.971491503179841</v>
      </c>
      <c r="E12" s="16">
        <f>'T energie usages'!J17/'T energie usages'!J$20*(Résultats!N$192+Résultats!N$193+Résultats!N$194)/1000000</f>
        <v>5.1384229845212053</v>
      </c>
      <c r="F12" s="16">
        <f>(Résultats!N$197+Résultats!N$198+Résultats!N$199+Résultats!N$200+Résultats!N$201+Résultats!N$202+Résultats!N$203+Résultats!N$204+Résultats!N$205+Résultats!N$206+Résultats!N$207+Résultats!N$208+Résultats!N$216+Résultats!N$218)/1000000</f>
        <v>28.068701151290167</v>
      </c>
      <c r="G12" s="16">
        <f>Résultats!N$133/1000000</f>
        <v>12.099488490000001</v>
      </c>
      <c r="H12" s="95">
        <f t="shared" si="0"/>
        <v>124.30815016239121</v>
      </c>
      <c r="I12" s="166"/>
      <c r="J12" s="166"/>
      <c r="K12" s="200" t="s">
        <v>1</v>
      </c>
      <c r="L12" s="188">
        <f>SUM(L8:L11)</f>
        <v>313.23729321302579</v>
      </c>
      <c r="M12" s="188">
        <f t="shared" ref="M12:N12" si="1">SUM(M8:M11)</f>
        <v>289.22100918638421</v>
      </c>
      <c r="N12" s="188">
        <f t="shared" si="1"/>
        <v>283.37003509721632</v>
      </c>
      <c r="O12" s="206"/>
      <c r="P12" s="206"/>
      <c r="Q12" s="206"/>
      <c r="R12" s="206"/>
      <c r="S12" s="206"/>
      <c r="T12" s="207"/>
      <c r="U12" s="38"/>
      <c r="V12" s="45"/>
      <c r="W12" s="30"/>
      <c r="X12" s="208"/>
      <c r="Y12" s="208"/>
      <c r="Z12" s="208"/>
      <c r="AA12" s="208"/>
      <c r="AB12" s="208"/>
    </row>
    <row r="13" spans="1:28" x14ac:dyDescent="0.25">
      <c r="A13" s="149" t="s">
        <v>25</v>
      </c>
      <c r="B13" s="35"/>
      <c r="C13" s="16">
        <v>0</v>
      </c>
      <c r="D13" s="16">
        <f>(Résultats!N$172)/1000000</f>
        <v>6.509588849</v>
      </c>
      <c r="E13" s="16">
        <f>'T energie usages'!J19/'T energie usages'!J$20*(Résultats!N$192+Résultats!N$193+Résultats!N$194)/1000000</f>
        <v>0.14649634506590267</v>
      </c>
      <c r="F13" s="16">
        <f>(Résultats!N$196)/1000000</f>
        <v>0.69701178260000007</v>
      </c>
      <c r="G13" s="16">
        <v>0</v>
      </c>
      <c r="H13" s="95">
        <f t="shared" si="0"/>
        <v>7.3530969766659027</v>
      </c>
      <c r="I13" s="166"/>
      <c r="J13" s="166"/>
      <c r="K13" s="166"/>
      <c r="L13" s="166"/>
      <c r="M13" s="166"/>
      <c r="N13" s="38"/>
      <c r="O13" s="206"/>
      <c r="P13" s="206"/>
      <c r="Q13" s="206"/>
      <c r="R13" s="206"/>
      <c r="S13" s="206"/>
      <c r="T13" s="207"/>
      <c r="U13" s="38"/>
      <c r="V13" s="45"/>
      <c r="W13" s="30"/>
      <c r="X13" s="208"/>
      <c r="Y13" s="208"/>
      <c r="Z13" s="208"/>
      <c r="AA13" s="208"/>
      <c r="AB13" s="208"/>
    </row>
    <row r="14" spans="1:28" x14ac:dyDescent="0.25">
      <c r="A14" s="48" t="s">
        <v>41</v>
      </c>
      <c r="B14" s="37"/>
      <c r="C14" s="37">
        <f>SUM(C9:C11)+C6</f>
        <v>21.921696697200002</v>
      </c>
      <c r="D14" s="37">
        <f>SUM(D9:D11)+D6</f>
        <v>227.26081763356783</v>
      </c>
      <c r="E14" s="37">
        <f>SUM(E9:E11)+E6</f>
        <v>18.943780538999999</v>
      </c>
      <c r="F14" s="37">
        <f>SUM(F9:F11)+F6</f>
        <v>73.526572556857232</v>
      </c>
      <c r="G14" s="37">
        <f>SUM(G9:G11)+G6</f>
        <v>12.099488490000001</v>
      </c>
      <c r="H14" s="167">
        <f t="shared" si="0"/>
        <v>353.75235591662505</v>
      </c>
      <c r="I14" s="166"/>
      <c r="J14" s="166"/>
      <c r="K14" s="166"/>
      <c r="L14" s="166"/>
      <c r="M14" s="166"/>
      <c r="N14" s="38"/>
      <c r="O14" s="206"/>
      <c r="P14" s="206"/>
      <c r="Q14" s="206"/>
      <c r="R14" s="206"/>
      <c r="S14" s="206"/>
      <c r="T14" s="207"/>
      <c r="U14" s="38"/>
      <c r="V14" s="45"/>
      <c r="W14" s="80"/>
      <c r="X14" s="208"/>
      <c r="Y14" s="208"/>
      <c r="Z14" s="208"/>
      <c r="AA14" s="208"/>
      <c r="AB14" s="208"/>
    </row>
    <row r="15" spans="1:28" x14ac:dyDescent="0.25">
      <c r="A15" s="164" t="s">
        <v>43</v>
      </c>
      <c r="B15" s="164"/>
      <c r="C15" s="165">
        <f>(Résultats!N$135+Résultats!N$162+Résultats!N$163+Résultats!N$164+Résultats!N$165+Résultats!N$166+Résultats!N$167+Résultats!N$168+Résultats!N$169)/1000000</f>
        <v>21.921696697200002</v>
      </c>
      <c r="D15" s="165">
        <f>(Résultats!N$137+Résultats!N$171+Résultats!N$172+Résultats!N$173+Résultats!N$174+Résultats!N$175+Résultats!N$176+Résultats!N$177+Résultats!N$178+Résultats!N$179+Résultats!N$180+Résultats!N$181+Résultats!N$182+Résultats!N$183+Résultats!N$184+Résultats!N$185+Résultats!N$186+Résultats!N$187+Résultats!N$188+Résultats!N$189)/1000000</f>
        <v>226.34988546717983</v>
      </c>
      <c r="E15" s="165">
        <f>(Résultats!N$192+Résultats!N$193+Résultats!N$194)/1000000</f>
        <v>18.943780538999999</v>
      </c>
      <c r="F15" s="165">
        <f>(Résultats!N$139+Résultats!N$196+Résultats!N$197+Résultats!N$198+Résultats!N$199+Résultats!N$200+Résultats!N$201+Résultats!N$202+Résultats!N$203+Résultats!N$204+Résultats!N$205+Résultats!N$206+Résultats!N$207+Résultats!N$208+Résultats!N$209+Résultats!N$210+Résultats!N$211+Résultats!N$212+Résultats!N$213+Résultats!N$214+Résultats!N$215+Résultats!N$216+Résultats!N$218)/1000000</f>
        <v>79.471248799400172</v>
      </c>
      <c r="G15" s="165">
        <f>Résultats!N$133/1000000</f>
        <v>12.099488490000001</v>
      </c>
      <c r="H15" s="188">
        <f t="shared" si="0"/>
        <v>358.78609999278001</v>
      </c>
      <c r="I15" s="166"/>
      <c r="J15" s="166"/>
      <c r="K15" s="166"/>
      <c r="L15" s="166"/>
      <c r="M15" s="207"/>
      <c r="N15" s="45"/>
      <c r="O15" s="166"/>
      <c r="P15" s="166"/>
      <c r="Q15" s="166"/>
      <c r="R15" s="166"/>
      <c r="S15" s="207"/>
      <c r="T15" s="207"/>
      <c r="U15" s="45"/>
      <c r="V15" s="45"/>
      <c r="W15" s="79"/>
      <c r="X15" s="208"/>
      <c r="Y15" s="208"/>
      <c r="Z15" s="208"/>
      <c r="AA15" s="208"/>
      <c r="AB15" s="208"/>
    </row>
    <row r="16" spans="1:28" x14ac:dyDescent="0.25">
      <c r="A16" s="164"/>
      <c r="B16" s="164"/>
      <c r="C16" s="189"/>
      <c r="D16" s="189"/>
      <c r="E16" s="189"/>
      <c r="F16" s="189"/>
      <c r="G16" s="189"/>
      <c r="H16" s="165">
        <f>Résultats!N227/1000000</f>
        <v>358.78609919999997</v>
      </c>
      <c r="I16" s="166"/>
      <c r="J16" s="166"/>
      <c r="K16" s="166"/>
      <c r="L16" s="166"/>
      <c r="M16" s="207"/>
      <c r="N16" s="209"/>
      <c r="O16" s="166"/>
      <c r="P16" s="166"/>
      <c r="Q16" s="166"/>
      <c r="R16" s="166"/>
      <c r="S16" s="207"/>
      <c r="T16" s="207"/>
      <c r="U16" s="209"/>
      <c r="V16" s="209"/>
      <c r="W16" s="210"/>
      <c r="X16" s="208"/>
      <c r="Y16" s="208"/>
      <c r="Z16" s="208"/>
      <c r="AA16" s="208"/>
      <c r="AB16" s="208"/>
    </row>
    <row r="17" spans="1:28" x14ac:dyDescent="0.25">
      <c r="A17" s="3"/>
      <c r="B17" s="3"/>
      <c r="C17" s="75"/>
      <c r="D17" s="75"/>
      <c r="E17" s="75"/>
      <c r="F17" s="75"/>
      <c r="G17" s="75"/>
      <c r="H17" s="45"/>
      <c r="I17" s="166"/>
      <c r="J17" s="166"/>
      <c r="K17" s="166"/>
      <c r="L17" s="166"/>
      <c r="M17" s="207"/>
      <c r="O17" s="166"/>
      <c r="P17" s="166"/>
      <c r="Q17" s="166"/>
      <c r="R17" s="166"/>
      <c r="S17" s="207"/>
      <c r="T17" s="207"/>
      <c r="X17" s="208"/>
      <c r="Y17" s="208"/>
      <c r="Z17" s="208"/>
      <c r="AA17" s="208"/>
      <c r="AB17" s="208"/>
    </row>
    <row r="18" spans="1:28" ht="21" x14ac:dyDescent="0.35">
      <c r="A18" s="145">
        <v>2020</v>
      </c>
      <c r="B18" s="186"/>
      <c r="C18" s="27" t="s">
        <v>36</v>
      </c>
      <c r="D18" s="27" t="s">
        <v>37</v>
      </c>
      <c r="E18" s="27" t="s">
        <v>38</v>
      </c>
      <c r="F18" s="27" t="s">
        <v>39</v>
      </c>
      <c r="G18" s="27" t="s">
        <v>40</v>
      </c>
      <c r="H18" s="190" t="s">
        <v>1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Y18" s="19"/>
      <c r="Z18" s="19"/>
      <c r="AA18" s="19"/>
      <c r="AB18" s="208"/>
    </row>
    <row r="19" spans="1:28" x14ac:dyDescent="0.25">
      <c r="A19" s="162" t="s">
        <v>18</v>
      </c>
      <c r="B19" s="187"/>
      <c r="C19" s="36">
        <f>C20+C21</f>
        <v>0</v>
      </c>
      <c r="D19" s="36">
        <f>D20+D21</f>
        <v>130.61274172784405</v>
      </c>
      <c r="E19" s="36">
        <f>E20+E21</f>
        <v>0.47638889913461613</v>
      </c>
      <c r="F19" s="36">
        <f>F20+F21</f>
        <v>0.31385842383326668</v>
      </c>
      <c r="G19" s="36">
        <f>G20+G21</f>
        <v>0</v>
      </c>
      <c r="H19" s="163">
        <f>SUM(C19:G19)</f>
        <v>131.40298905081193</v>
      </c>
      <c r="I19" s="166"/>
      <c r="J19" s="166"/>
      <c r="K19" s="166"/>
      <c r="L19" s="166"/>
      <c r="M19" s="166"/>
      <c r="N19" s="38"/>
      <c r="O19" s="206"/>
      <c r="P19" s="206"/>
      <c r="Q19" s="206"/>
      <c r="R19" s="206"/>
      <c r="S19" s="206"/>
      <c r="T19" s="207"/>
      <c r="U19" s="75"/>
      <c r="W19" s="82"/>
      <c r="X19" s="208"/>
      <c r="Y19" s="208"/>
      <c r="Z19" s="208"/>
      <c r="AA19" s="208"/>
      <c r="AB19" s="208"/>
    </row>
    <row r="20" spans="1:28" x14ac:dyDescent="0.25">
      <c r="A20" s="148" t="s">
        <v>19</v>
      </c>
      <c r="B20" s="35"/>
      <c r="C20" s="16">
        <v>0</v>
      </c>
      <c r="D20" s="16">
        <f>'T energie usages'!I25*3.2*Résultats!S283</f>
        <v>74.31207349684405</v>
      </c>
      <c r="E20" s="16">
        <f>'T energie usages'!J25/'T energie usages'!J$33*(Résultats!S$192+Résultats!S$193+Résultats!S$194)/1000000</f>
        <v>2.0248917824453355E-2</v>
      </c>
      <c r="F20" s="16">
        <f>'T energie usages'!K25*2.394*Résultats!S284</f>
        <v>4.6829553266655907E-5</v>
      </c>
      <c r="G20" s="16">
        <v>0</v>
      </c>
      <c r="H20" s="95">
        <f>SUM(C20:G20)</f>
        <v>74.332369244221766</v>
      </c>
      <c r="I20" s="166"/>
      <c r="J20" s="166"/>
      <c r="K20" s="166"/>
      <c r="L20" s="166"/>
      <c r="M20" s="166"/>
      <c r="N20" s="38"/>
      <c r="O20" s="206"/>
      <c r="P20" s="206"/>
      <c r="Q20" s="206"/>
      <c r="R20" s="206"/>
      <c r="S20" s="206"/>
      <c r="T20" s="207"/>
      <c r="U20" s="16"/>
      <c r="W20" s="30"/>
      <c r="X20" s="208"/>
      <c r="Y20" s="208"/>
      <c r="Z20" s="208"/>
      <c r="AA20" s="208"/>
      <c r="AB20" s="208"/>
    </row>
    <row r="21" spans="1:28" x14ac:dyDescent="0.25">
      <c r="A21" s="149" t="s">
        <v>20</v>
      </c>
      <c r="B21" s="35"/>
      <c r="C21" s="16">
        <v>0</v>
      </c>
      <c r="D21" s="16">
        <f>(Résultats!S$183+Résultats!S$184+Résultats!S$185+Résultats!S$186+Résultats!S$187)/1000000</f>
        <v>56.300668230999996</v>
      </c>
      <c r="E21" s="16">
        <f>'T energie usages'!J26/'T energie usages'!J$33*(Résultats!S$192+Résultats!S$193+Résultats!S$194)/1000000</f>
        <v>0.45613998131016276</v>
      </c>
      <c r="F21" s="16">
        <f>(Résultats!S$209+Résultats!S$210+Résultats!S$211+Résultats!S$212+Résultats!S$213)/1000000</f>
        <v>0.31381159427999999</v>
      </c>
      <c r="G21" s="16">
        <v>0</v>
      </c>
      <c r="H21" s="95">
        <f>SUM(C21:G21)</f>
        <v>57.070619806590159</v>
      </c>
      <c r="I21" s="166"/>
      <c r="J21" s="166"/>
      <c r="K21" s="166"/>
      <c r="L21" s="166"/>
      <c r="M21" s="166"/>
      <c r="N21" s="38"/>
      <c r="O21" s="206"/>
      <c r="P21" s="206"/>
      <c r="Q21" s="206"/>
      <c r="R21" s="206"/>
      <c r="S21" s="206"/>
      <c r="T21" s="207"/>
      <c r="U21" s="16"/>
      <c r="W21" s="30"/>
      <c r="X21" s="208"/>
      <c r="Y21" s="208"/>
      <c r="Z21" s="208"/>
      <c r="AA21" s="208"/>
      <c r="AB21" s="208"/>
    </row>
    <row r="22" spans="1:28" x14ac:dyDescent="0.25">
      <c r="A22" s="162" t="s">
        <v>21</v>
      </c>
      <c r="B22" s="187"/>
      <c r="C22" s="36">
        <f>Résultats!S$135/1000000</f>
        <v>0.80005165079999996</v>
      </c>
      <c r="D22" s="36">
        <f>'T energie usages'!I27*3.2*Résultats!S283</f>
        <v>20.9539611011955</v>
      </c>
      <c r="E22" s="36">
        <f>'T energie usages'!J27/'T energie usages'!J$33*(Résultats!S$192+Résultats!S$193+Résultats!S$194)/1000000</f>
        <v>4.9782758589035954</v>
      </c>
      <c r="F22" s="36">
        <f>('T energie usages'!K27-8)*2.394*Résultats!S284</f>
        <v>19.694879373759353</v>
      </c>
      <c r="G22" s="36">
        <v>0</v>
      </c>
      <c r="H22" s="163">
        <f>SUM(C22:G22)</f>
        <v>46.427167984658453</v>
      </c>
      <c r="I22" s="166"/>
      <c r="J22" s="166"/>
      <c r="K22" s="166"/>
      <c r="L22" s="166"/>
      <c r="M22" s="166"/>
      <c r="N22" s="38"/>
      <c r="O22" s="206"/>
      <c r="P22" s="206"/>
      <c r="Q22" s="206"/>
      <c r="R22" s="206"/>
      <c r="S22" s="206"/>
      <c r="T22" s="207"/>
      <c r="U22" s="75"/>
      <c r="W22" s="82"/>
      <c r="X22" s="208"/>
      <c r="Y22" s="208"/>
      <c r="Z22" s="208"/>
      <c r="AA22" s="208"/>
      <c r="AB22" s="208"/>
    </row>
    <row r="23" spans="1:28" x14ac:dyDescent="0.25">
      <c r="A23" s="162" t="s">
        <v>22</v>
      </c>
      <c r="B23" s="187"/>
      <c r="C23" s="36">
        <f>(Résultats!S$168+Résultats!S$169)/1000000</f>
        <v>0</v>
      </c>
      <c r="D23" s="36">
        <f>(Résultats!S$188+Résultats!S$189)/1000000</f>
        <v>9.3010781142999992</v>
      </c>
      <c r="E23" s="36">
        <f>'T energie usages'!J28/'T energie usages'!J$33*(Résultats!S$192+Résultats!S$193+Résultats!S$194)/1000000</f>
        <v>4.1897052538951423</v>
      </c>
      <c r="F23" s="36">
        <f>(Résultats!S$214+Résultats!S$215)/1000000</f>
        <v>11.601566894999999</v>
      </c>
      <c r="G23" s="36">
        <v>0</v>
      </c>
      <c r="H23" s="163">
        <f t="shared" ref="H23:H28" si="2">SUM(C23:G23)</f>
        <v>25.092350263195144</v>
      </c>
      <c r="I23" s="166"/>
      <c r="J23" s="166"/>
      <c r="K23" s="166"/>
      <c r="L23" s="166"/>
      <c r="M23" s="166"/>
      <c r="N23" s="38"/>
      <c r="O23" s="206"/>
      <c r="P23" s="206"/>
      <c r="Q23" s="206"/>
      <c r="R23" s="206"/>
      <c r="S23" s="206"/>
      <c r="T23" s="207"/>
      <c r="U23" s="75"/>
      <c r="W23" s="82"/>
      <c r="X23" s="208"/>
      <c r="Y23" s="208"/>
      <c r="Z23" s="208"/>
      <c r="AA23" s="208"/>
      <c r="AB23" s="208"/>
    </row>
    <row r="24" spans="1:28" x14ac:dyDescent="0.25">
      <c r="A24" s="162" t="s">
        <v>23</v>
      </c>
      <c r="B24" s="187"/>
      <c r="C24" s="36">
        <f>C25+C26</f>
        <v>12.5065946421</v>
      </c>
      <c r="D24" s="36">
        <f>D25+D26</f>
        <v>55.055407620549197</v>
      </c>
      <c r="E24" s="36">
        <f>E25+E26</f>
        <v>3.4629301520666464</v>
      </c>
      <c r="F24" s="36">
        <f>F25+F26</f>
        <v>24.587771369644397</v>
      </c>
      <c r="G24" s="36">
        <f>G25+G26</f>
        <v>14.702082130000001</v>
      </c>
      <c r="H24" s="163">
        <f t="shared" si="2"/>
        <v>110.31478591436024</v>
      </c>
      <c r="I24" s="166"/>
      <c r="J24" s="166"/>
      <c r="K24" s="166"/>
      <c r="L24" s="166"/>
      <c r="M24" s="166"/>
      <c r="N24" s="38"/>
      <c r="O24" s="206"/>
      <c r="P24" s="206"/>
      <c r="Q24" s="206"/>
      <c r="R24" s="206"/>
      <c r="S24" s="206"/>
      <c r="T24" s="207"/>
      <c r="U24" s="75"/>
      <c r="W24" s="82"/>
      <c r="X24" s="208"/>
      <c r="Y24" s="208"/>
      <c r="Z24" s="208"/>
      <c r="AA24" s="208"/>
      <c r="AB24" s="208"/>
    </row>
    <row r="25" spans="1:28" x14ac:dyDescent="0.25">
      <c r="A25" s="149" t="s">
        <v>24</v>
      </c>
      <c r="B25" s="35"/>
      <c r="C25" s="16">
        <f>(Résultats!S$162+Résultats!S$163+Résultats!S$164+Résultats!S$165+Résultats!S$166+Résultats!S$167)/1000000</f>
        <v>12.5065946421</v>
      </c>
      <c r="D25" s="16">
        <f>(Résultats!S$171+Résultats!S$173+Résultats!S$174+Résultats!S$175+Résultats!S$176+Résultats!S$177+Résultats!S$178+Résultats!S$179+Résultats!S$180+Résultats!S$181+Résultats!S$182)/1000000</f>
        <v>47.666546758549195</v>
      </c>
      <c r="E25" s="16">
        <f>'T energie usages'!J30/'T energie usages'!J$33*(Résultats!S$192+Résultats!S$193+Résultats!S$194)/1000000</f>
        <v>3.3580153587512296</v>
      </c>
      <c r="F25" s="16">
        <f>(Résultats!S$197+Résultats!S$198+Résultats!S$199+Résultats!S$200+Résultats!S$201+Résultats!S$202+Résultats!S$203+Résultats!S$204+Résultats!S$205+Résultats!S$206+Résultats!S$207+Résultats!S$208+Résultats!S$216+Résultats!S$218)/1000000</f>
        <v>24.066498817544396</v>
      </c>
      <c r="G25" s="16">
        <f>Résultats!S$133/1000000</f>
        <v>14.702082130000001</v>
      </c>
      <c r="H25" s="95">
        <f t="shared" si="2"/>
        <v>102.29973770694482</v>
      </c>
      <c r="I25" s="166"/>
      <c r="J25" s="166"/>
      <c r="K25" s="166"/>
      <c r="L25" s="166"/>
      <c r="M25" s="166"/>
      <c r="N25" s="38"/>
      <c r="O25" s="206"/>
      <c r="P25" s="206"/>
      <c r="Q25" s="206"/>
      <c r="R25" s="206"/>
      <c r="S25" s="206"/>
      <c r="T25" s="207"/>
      <c r="U25" s="16"/>
      <c r="W25" s="30"/>
      <c r="X25" s="208"/>
      <c r="Y25" s="208"/>
      <c r="Z25" s="208"/>
      <c r="AA25" s="208"/>
      <c r="AB25" s="208"/>
    </row>
    <row r="26" spans="1:28" x14ac:dyDescent="0.25">
      <c r="A26" s="149" t="s">
        <v>25</v>
      </c>
      <c r="B26" s="35"/>
      <c r="C26" s="16">
        <v>0</v>
      </c>
      <c r="D26" s="16">
        <f>(Résultats!S$172)/1000000</f>
        <v>7.3888608619999996</v>
      </c>
      <c r="E26" s="16">
        <f>'T energie usages'!J32/'T energie usages'!J$33*(Résultats!S$192+Résultats!S$193+Résultats!S$194)/1000000</f>
        <v>0.10491479331541703</v>
      </c>
      <c r="F26" s="16">
        <f>(Résultats!S$196)/1000000</f>
        <v>0.52127255210000001</v>
      </c>
      <c r="G26" s="16">
        <v>0</v>
      </c>
      <c r="H26" s="95">
        <f t="shared" si="2"/>
        <v>8.0150482074154166</v>
      </c>
      <c r="I26" s="166"/>
      <c r="J26" s="166"/>
      <c r="K26" s="166"/>
      <c r="L26" s="166"/>
      <c r="M26" s="166"/>
      <c r="N26" s="38"/>
      <c r="O26" s="206"/>
      <c r="P26" s="206"/>
      <c r="Q26" s="206"/>
      <c r="R26" s="206"/>
      <c r="S26" s="206"/>
      <c r="T26" s="207"/>
      <c r="U26" s="16"/>
      <c r="W26" s="30"/>
      <c r="X26" s="208"/>
      <c r="Y26" s="208"/>
      <c r="Z26" s="208"/>
      <c r="AA26" s="208"/>
      <c r="AB26" s="208"/>
    </row>
    <row r="27" spans="1:28" x14ac:dyDescent="0.25">
      <c r="A27" s="48" t="s">
        <v>41</v>
      </c>
      <c r="B27" s="37"/>
      <c r="C27" s="37">
        <f>SUM(C22:C24)+C19</f>
        <v>13.3066462929</v>
      </c>
      <c r="D27" s="37">
        <f>SUM(D22:D24)+D19</f>
        <v>215.92318856388874</v>
      </c>
      <c r="E27" s="37">
        <f>SUM(E22:E24)+E19</f>
        <v>13.107300164000002</v>
      </c>
      <c r="F27" s="37">
        <f>SUM(F22:F24)+F19</f>
        <v>56.198076062237021</v>
      </c>
      <c r="G27" s="37">
        <f>SUM(G22:G24)+G19</f>
        <v>14.702082130000001</v>
      </c>
      <c r="H27" s="167">
        <f t="shared" si="2"/>
        <v>313.23729321302579</v>
      </c>
      <c r="I27" s="166"/>
      <c r="J27" s="166"/>
      <c r="K27" s="166"/>
      <c r="L27" s="166"/>
      <c r="M27" s="166"/>
      <c r="N27" s="38"/>
      <c r="O27" s="206"/>
      <c r="P27" s="206"/>
      <c r="Q27" s="206"/>
      <c r="R27" s="206"/>
      <c r="S27" s="206"/>
      <c r="T27" s="207"/>
      <c r="U27" s="79"/>
      <c r="W27" s="80"/>
      <c r="X27" s="208"/>
      <c r="Y27" s="208"/>
      <c r="Z27" s="208"/>
      <c r="AA27" s="208"/>
      <c r="AB27" s="208"/>
    </row>
    <row r="28" spans="1:28" x14ac:dyDescent="0.25">
      <c r="A28" s="164" t="s">
        <v>43</v>
      </c>
      <c r="B28" s="164"/>
      <c r="C28" s="165">
        <f>(Résultats!S$135+Résultats!S$162+Résultats!S$163+Résultats!S$164+Résultats!S$165+Résultats!S$166+Résultats!S$167+Résultats!S$168+Résultats!S$169)/1000000</f>
        <v>13.3066462929</v>
      </c>
      <c r="D28" s="165">
        <f>(Résultats!S$137+Résultats!S$171+Résultats!S$172+Résultats!S$173+Résultats!S$174+Résultats!S$175+Résultats!S$176+Résultats!S$177+Résultats!S$178+Résultats!S$179+Résultats!S$180+Résultats!S$181+Résultats!S$182+Résultats!S$183+Résultats!S$184+Résultats!S$185+Résultats!S$186+Résultats!S$187+Résultats!S$188+Résultats!S$189)/1000000</f>
        <v>215.98075800584925</v>
      </c>
      <c r="E28" s="165">
        <f>(Résultats!S$192+Résultats!S$193+Résultats!S$194)/1000000</f>
        <v>13.107300164000002</v>
      </c>
      <c r="F28" s="165">
        <f>(Résultats!S$139+Résultats!S$196+Résultats!S$197+Résultats!S$198+Résultats!S$199+Résultats!S$200+Résultats!S$201+Résultats!S$202+Résultats!S$203+Résultats!S$204+Résultats!S$205+Résultats!S$206+Résultats!S$207+Résultats!S$208+Résultats!S$209+Résultats!S$210+Résultats!S$211+Résultats!S$212+Résultats!S$213+Résultats!S$214+Résultats!S$215+Résultats!S$216+Résultats!S$218)/1000000</f>
        <v>59.637258028924393</v>
      </c>
      <c r="G28" s="165">
        <f>Résultats!S$133/1000000</f>
        <v>14.702082130000001</v>
      </c>
      <c r="H28" s="188">
        <f t="shared" si="2"/>
        <v>316.73404462167366</v>
      </c>
      <c r="I28" s="166"/>
      <c r="J28" s="166"/>
      <c r="K28" s="166"/>
      <c r="L28" s="166"/>
      <c r="M28" s="166"/>
      <c r="N28" s="45"/>
      <c r="O28" s="166"/>
      <c r="P28" s="166"/>
      <c r="Q28" s="166"/>
      <c r="R28" s="166"/>
      <c r="S28" s="166"/>
      <c r="T28" s="207"/>
      <c r="U28" s="45"/>
      <c r="V28" s="45"/>
      <c r="W28" s="45"/>
      <c r="X28" s="208"/>
      <c r="Y28" s="208"/>
      <c r="Z28" s="208"/>
      <c r="AA28" s="208"/>
      <c r="AB28" s="208"/>
    </row>
    <row r="29" spans="1:28" x14ac:dyDescent="0.25">
      <c r="A29" s="164"/>
      <c r="B29" s="164"/>
      <c r="C29" s="189"/>
      <c r="D29" s="189"/>
      <c r="E29" s="189"/>
      <c r="F29" s="189"/>
      <c r="G29" s="189"/>
      <c r="H29" s="165">
        <f>Résultats!S227/1000000</f>
        <v>316.73404399999998</v>
      </c>
      <c r="I29" s="166"/>
      <c r="J29" s="166"/>
      <c r="K29" s="166"/>
      <c r="L29" s="166"/>
      <c r="M29" s="166"/>
      <c r="N29" s="45"/>
      <c r="O29" s="166"/>
      <c r="P29" s="166"/>
      <c r="Q29" s="166"/>
      <c r="R29" s="166"/>
      <c r="S29" s="166"/>
      <c r="T29" s="207"/>
      <c r="U29" s="45"/>
      <c r="V29" s="45"/>
      <c r="W29" s="45"/>
      <c r="X29" s="208"/>
      <c r="Y29" s="208"/>
      <c r="Z29" s="208"/>
      <c r="AA29" s="208"/>
      <c r="AB29" s="208"/>
    </row>
    <row r="30" spans="1:28" x14ac:dyDescent="0.25">
      <c r="A30" s="3"/>
      <c r="B30" s="3"/>
      <c r="C30" s="191"/>
      <c r="D30" s="191"/>
      <c r="E30" s="191"/>
      <c r="F30" s="191"/>
      <c r="G30" s="75"/>
      <c r="H30" s="45"/>
      <c r="I30" s="166"/>
      <c r="J30" s="166"/>
      <c r="K30" s="166"/>
      <c r="L30" s="166"/>
      <c r="N30" s="45"/>
      <c r="O30" s="166"/>
      <c r="P30" s="166"/>
      <c r="Q30" s="166"/>
      <c r="R30" s="166"/>
      <c r="S30" s="166"/>
      <c r="T30" s="207"/>
      <c r="U30" s="45"/>
      <c r="V30" s="45"/>
      <c r="W30" s="45"/>
      <c r="X30" s="208"/>
      <c r="Y30" s="208"/>
      <c r="Z30" s="208"/>
      <c r="AA30" s="208"/>
      <c r="AB30" s="208"/>
    </row>
    <row r="31" spans="1:28" ht="21" x14ac:dyDescent="0.35">
      <c r="A31" s="145">
        <v>2025</v>
      </c>
      <c r="B31" s="186"/>
      <c r="C31" s="27" t="s">
        <v>36</v>
      </c>
      <c r="D31" s="27" t="s">
        <v>37</v>
      </c>
      <c r="E31" s="27" t="s">
        <v>38</v>
      </c>
      <c r="F31" s="27" t="s">
        <v>39</v>
      </c>
      <c r="G31" s="27" t="s">
        <v>40</v>
      </c>
      <c r="H31" s="190" t="s">
        <v>1</v>
      </c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45"/>
      <c r="W31" s="19"/>
      <c r="X31" s="19"/>
      <c r="Y31" s="19"/>
      <c r="Z31" s="19"/>
      <c r="AA31" s="19"/>
      <c r="AB31" s="208"/>
    </row>
    <row r="32" spans="1:28" x14ac:dyDescent="0.25">
      <c r="A32" s="162" t="s">
        <v>18</v>
      </c>
      <c r="B32" s="187"/>
      <c r="C32" s="36">
        <f>C33+C34</f>
        <v>0</v>
      </c>
      <c r="D32" s="36">
        <f>D33+D34</f>
        <v>124.09995917966718</v>
      </c>
      <c r="E32" s="36">
        <f>E33+E34</f>
        <v>0.264732009775835</v>
      </c>
      <c r="F32" s="36">
        <f>F33+F34</f>
        <v>0.30821591603534609</v>
      </c>
      <c r="G32" s="36">
        <f>G33+G34</f>
        <v>0</v>
      </c>
      <c r="H32" s="163">
        <f>SUM(C32:G32)</f>
        <v>124.67290710547837</v>
      </c>
      <c r="I32" s="166"/>
      <c r="J32" s="166"/>
      <c r="K32" s="166"/>
      <c r="L32" s="166"/>
      <c r="M32" s="166"/>
      <c r="N32" s="38"/>
      <c r="O32" s="206"/>
      <c r="P32" s="206"/>
      <c r="Q32" s="206"/>
      <c r="R32" s="206"/>
      <c r="S32" s="206"/>
      <c r="T32" s="207"/>
      <c r="U32" s="75"/>
      <c r="V32" s="45"/>
      <c r="W32" s="82"/>
      <c r="X32" s="208"/>
      <c r="Y32" s="208"/>
      <c r="Z32" s="208"/>
      <c r="AA32" s="208"/>
      <c r="AB32" s="208"/>
    </row>
    <row r="33" spans="1:28" x14ac:dyDescent="0.25">
      <c r="A33" s="148" t="s">
        <v>19</v>
      </c>
      <c r="B33" s="35"/>
      <c r="C33" s="16">
        <v>0</v>
      </c>
      <c r="D33" s="16">
        <f>'T energie usages'!I38*3.2*Résultats!X283</f>
        <v>68.124215335667174</v>
      </c>
      <c r="E33" s="16">
        <f>'T energie usages'!J38/'T energie usages'!J$46*(Résultats!X$192+Résultats!X$193+Résultats!X$194)/1000000</f>
        <v>5.1096899788619497E-2</v>
      </c>
      <c r="F33" s="16">
        <f>'T energie usages'!K38*2.394*Résultats!X284</f>
        <v>6.7765405346090758E-5</v>
      </c>
      <c r="G33" s="16">
        <v>0</v>
      </c>
      <c r="H33" s="95">
        <f>SUM(C33:G33)</f>
        <v>68.175380000861139</v>
      </c>
      <c r="I33" s="166"/>
      <c r="J33" s="166"/>
      <c r="K33" s="166"/>
      <c r="L33" s="166"/>
      <c r="M33" s="166"/>
      <c r="N33" s="38"/>
      <c r="O33" s="206"/>
      <c r="P33" s="206"/>
      <c r="Q33" s="206"/>
      <c r="R33" s="206"/>
      <c r="S33" s="206"/>
      <c r="T33" s="207"/>
      <c r="U33" s="16"/>
      <c r="V33" s="45"/>
      <c r="W33" s="30"/>
      <c r="X33" s="208"/>
      <c r="Y33" s="208"/>
      <c r="Z33" s="208"/>
      <c r="AA33" s="208"/>
      <c r="AB33" s="208"/>
    </row>
    <row r="34" spans="1:28" x14ac:dyDescent="0.25">
      <c r="A34" s="149" t="s">
        <v>20</v>
      </c>
      <c r="B34" s="35"/>
      <c r="C34" s="16">
        <v>0</v>
      </c>
      <c r="D34" s="16">
        <f>(Résultats!X$183+Résultats!X$184+Résultats!X$185+Résultats!X$186+Résultats!X$187)/1000000</f>
        <v>55.975743844000007</v>
      </c>
      <c r="E34" s="16">
        <f>'T energie usages'!J39/'T energie usages'!J$46*(Résultats!X$192+Résultats!X$193+Résultats!X$194)/1000000</f>
        <v>0.21363510998721549</v>
      </c>
      <c r="F34" s="16">
        <f>(Résultats!X$209+Résultats!X$210+Résultats!X$211+Résultats!X$212+Résultats!X$213)/1000000</f>
        <v>0.30814815063000001</v>
      </c>
      <c r="G34" s="16">
        <v>0</v>
      </c>
      <c r="H34" s="95">
        <f>SUM(C34:G34)</f>
        <v>56.49752710461722</v>
      </c>
      <c r="I34" s="166"/>
      <c r="J34" s="166"/>
      <c r="K34" s="166"/>
      <c r="L34" s="166"/>
      <c r="M34" s="166"/>
      <c r="N34" s="38"/>
      <c r="O34" s="206"/>
      <c r="P34" s="206"/>
      <c r="Q34" s="206"/>
      <c r="R34" s="206"/>
      <c r="S34" s="206"/>
      <c r="T34" s="207"/>
      <c r="U34" s="16"/>
      <c r="V34" s="45"/>
      <c r="W34" s="30"/>
      <c r="X34" s="208"/>
      <c r="Y34" s="208"/>
      <c r="Z34" s="208"/>
      <c r="AA34" s="208"/>
      <c r="AB34" s="208"/>
    </row>
    <row r="35" spans="1:28" x14ac:dyDescent="0.25">
      <c r="A35" s="162" t="s">
        <v>21</v>
      </c>
      <c r="B35" s="187"/>
      <c r="C35" s="36">
        <f>Résultats!X$135/1000000</f>
        <v>0.6842263395999999</v>
      </c>
      <c r="D35" s="36">
        <f>'T energie usages'!I40*3.2*Résultats!X283</f>
        <v>18.072895856454952</v>
      </c>
      <c r="E35" s="36">
        <f>'T energie usages'!J40/'T energie usages'!J$46*(Résultats!X$192+Résultats!X$193+Résultats!X$194)/1000000</f>
        <v>2.2384695468495042</v>
      </c>
      <c r="F35" s="36">
        <f>('T energie usages'!K40-8)*2.394*Résultats!X284</f>
        <v>19.586672733268173</v>
      </c>
      <c r="G35" s="36">
        <v>0</v>
      </c>
      <c r="H35" s="163">
        <f>SUM(C35:G35)</f>
        <v>40.582264476172625</v>
      </c>
      <c r="I35" s="166"/>
      <c r="J35" s="166"/>
      <c r="K35" s="166"/>
      <c r="L35" s="166"/>
      <c r="M35" s="166"/>
      <c r="N35" s="38"/>
      <c r="O35" s="206"/>
      <c r="P35" s="206"/>
      <c r="Q35" s="206"/>
      <c r="R35" s="206"/>
      <c r="S35" s="206"/>
      <c r="T35" s="207"/>
      <c r="U35" s="75"/>
      <c r="V35" s="45"/>
      <c r="W35" s="82"/>
      <c r="X35" s="208"/>
      <c r="Y35" s="208"/>
      <c r="Z35" s="208"/>
      <c r="AA35" s="208"/>
      <c r="AB35" s="208"/>
    </row>
    <row r="36" spans="1:28" x14ac:dyDescent="0.25">
      <c r="A36" s="162" t="s">
        <v>22</v>
      </c>
      <c r="B36" s="187"/>
      <c r="C36" s="36">
        <f>(Résultats!X$168+Résultats!X$169)/1000000</f>
        <v>0</v>
      </c>
      <c r="D36" s="36">
        <f>(Résultats!X$188+Résultats!X$189)/1000000</f>
        <v>6.2746404295999998</v>
      </c>
      <c r="E36" s="36">
        <f>'T energie usages'!J41/'T energie usages'!J$46*(Résultats!X$192+Résultats!X$193+Résultats!X$194)/1000000</f>
        <v>1.6646540874068567</v>
      </c>
      <c r="F36" s="36">
        <f>(Résultats!X$214+Résultats!X$215)/1000000</f>
        <v>10.847284070000001</v>
      </c>
      <c r="G36" s="36">
        <v>0</v>
      </c>
      <c r="H36" s="163">
        <f t="shared" ref="H36:H41" si="3">SUM(C36:G36)</f>
        <v>18.786578587006858</v>
      </c>
      <c r="I36" s="166"/>
      <c r="J36" s="166"/>
      <c r="K36" s="166"/>
      <c r="L36" s="166"/>
      <c r="M36" s="166"/>
      <c r="N36" s="38"/>
      <c r="O36" s="206"/>
      <c r="P36" s="206"/>
      <c r="Q36" s="206"/>
      <c r="R36" s="206"/>
      <c r="S36" s="206"/>
      <c r="T36" s="207"/>
      <c r="U36" s="75"/>
      <c r="V36" s="45"/>
      <c r="W36" s="82"/>
      <c r="X36" s="208"/>
      <c r="Y36" s="208"/>
      <c r="Z36" s="208"/>
      <c r="AA36" s="208"/>
      <c r="AB36" s="208"/>
    </row>
    <row r="37" spans="1:28" x14ac:dyDescent="0.25">
      <c r="A37" s="162" t="s">
        <v>23</v>
      </c>
      <c r="B37" s="187"/>
      <c r="C37" s="36">
        <f>C38+C39</f>
        <v>12.646570779199999</v>
      </c>
      <c r="D37" s="36">
        <f>D38+D39</f>
        <v>60.085132759748696</v>
      </c>
      <c r="E37" s="36">
        <f>E38+E39</f>
        <v>1.5717662452678043</v>
      </c>
      <c r="F37" s="36">
        <f>F38+F39</f>
        <v>22.530433157656443</v>
      </c>
      <c r="G37" s="36">
        <f>G38+G39</f>
        <v>15.7884668</v>
      </c>
      <c r="H37" s="163">
        <f t="shared" si="3"/>
        <v>112.62236974187294</v>
      </c>
      <c r="I37" s="166"/>
      <c r="J37" s="166"/>
      <c r="K37" s="166"/>
      <c r="L37" s="166"/>
      <c r="M37" s="166"/>
      <c r="N37" s="38"/>
      <c r="O37" s="206"/>
      <c r="P37" s="206"/>
      <c r="Q37" s="206"/>
      <c r="R37" s="206"/>
      <c r="S37" s="206"/>
      <c r="T37" s="207"/>
      <c r="U37" s="75"/>
      <c r="V37" s="45"/>
      <c r="W37" s="82"/>
      <c r="X37" s="208"/>
      <c r="Y37" s="208"/>
      <c r="Z37" s="208"/>
      <c r="AA37" s="208"/>
      <c r="AB37" s="208"/>
    </row>
    <row r="38" spans="1:28" x14ac:dyDescent="0.25">
      <c r="A38" s="149" t="s">
        <v>24</v>
      </c>
      <c r="B38" s="35"/>
      <c r="C38" s="16">
        <f>(Résultats!X$162+Résultats!X$163+Résultats!X$164+Résultats!X$165+Résultats!X$166+Résultats!X$167)/1000000</f>
        <v>12.646570779199999</v>
      </c>
      <c r="D38" s="16">
        <f>(Résultats!X$171+Résultats!X$173+Résultats!X$174+Résultats!X$175+Résultats!X$176+Résultats!X$177+Résultats!X$178+Résultats!X$179+Résultats!X$180+Résultats!X$181+Résultats!X$182)/1000000</f>
        <v>52.684413688748698</v>
      </c>
      <c r="E38" s="16">
        <f>'T energie usages'!J43/'T energie usages'!J$46*(Résultats!X$192+Résultats!X$193+Résultats!X$194)/1000000</f>
        <v>1.5215597212501379</v>
      </c>
      <c r="F38" s="16">
        <f>(Résultats!X$197+Résultats!X$198+Résultats!X$199+Résultats!X$200+Résultats!X$201+Résultats!X$202+Résultats!X$203+Résultats!X$204+Résultats!X$205+Résultats!X$206+Résultats!X$207+Résultats!X$208+Résultats!X$216+Résultats!X$218)/1000000</f>
        <v>22.016548814256442</v>
      </c>
      <c r="G38" s="16">
        <f>Résultats!X$133/1000000</f>
        <v>15.7884668</v>
      </c>
      <c r="H38" s="95">
        <f t="shared" si="3"/>
        <v>104.65755980345527</v>
      </c>
      <c r="I38" s="166"/>
      <c r="J38" s="166"/>
      <c r="K38" s="166"/>
      <c r="L38" s="166"/>
      <c r="M38" s="166"/>
      <c r="N38" s="38"/>
      <c r="O38" s="206"/>
      <c r="P38" s="206"/>
      <c r="Q38" s="206"/>
      <c r="R38" s="206"/>
      <c r="S38" s="206"/>
      <c r="T38" s="207"/>
      <c r="U38" s="16"/>
      <c r="V38" s="45"/>
      <c r="W38" s="30"/>
      <c r="X38" s="208"/>
      <c r="Y38" s="208"/>
      <c r="Z38" s="208"/>
      <c r="AA38" s="208"/>
      <c r="AB38" s="208"/>
    </row>
    <row r="39" spans="1:28" x14ac:dyDescent="0.25">
      <c r="A39" s="149" t="s">
        <v>25</v>
      </c>
      <c r="B39" s="35"/>
      <c r="C39" s="16">
        <v>0</v>
      </c>
      <c r="D39" s="16">
        <f>(Résultats!X$172)/1000000</f>
        <v>7.4007190710000001</v>
      </c>
      <c r="E39" s="16">
        <f>'T energie usages'!J45/'T energie usages'!J$46*(Résultats!X$192+Résultats!X$193+Résultats!X$194)/1000000</f>
        <v>5.0206524017666315E-2</v>
      </c>
      <c r="F39" s="16">
        <f>(Résultats!X$196)/1000000</f>
        <v>0.5138843434</v>
      </c>
      <c r="G39" s="16">
        <v>0</v>
      </c>
      <c r="H39" s="95">
        <f t="shared" si="3"/>
        <v>7.964809938417666</v>
      </c>
      <c r="I39" s="166"/>
      <c r="J39" s="166"/>
      <c r="K39" s="166"/>
      <c r="L39" s="166"/>
      <c r="M39" s="166"/>
      <c r="N39" s="38"/>
      <c r="O39" s="206"/>
      <c r="P39" s="206"/>
      <c r="Q39" s="206"/>
      <c r="R39" s="206"/>
      <c r="S39" s="206"/>
      <c r="T39" s="207"/>
      <c r="U39" s="16"/>
      <c r="V39" s="45"/>
      <c r="W39" s="30"/>
      <c r="X39" s="208"/>
      <c r="Y39" s="208"/>
      <c r="Z39" s="208"/>
      <c r="AA39" s="208"/>
      <c r="AB39" s="208"/>
    </row>
    <row r="40" spans="1:28" x14ac:dyDescent="0.25">
      <c r="A40" s="48" t="s">
        <v>41</v>
      </c>
      <c r="B40" s="37"/>
      <c r="C40" s="37">
        <f>SUM(C35:C37)+C32</f>
        <v>13.3307971188</v>
      </c>
      <c r="D40" s="37">
        <f>SUM(D35:D37)+D32</f>
        <v>208.53262822547083</v>
      </c>
      <c r="E40" s="37">
        <f>SUM(E35:E37)+E32</f>
        <v>5.7396218893000004</v>
      </c>
      <c r="F40" s="37">
        <f>SUM(F35:F37)+F32</f>
        <v>53.272605876959965</v>
      </c>
      <c r="G40" s="37">
        <f>SUM(G35:G37)+G32</f>
        <v>15.7884668</v>
      </c>
      <c r="H40" s="167">
        <f t="shared" si="3"/>
        <v>296.66411991053076</v>
      </c>
      <c r="I40" s="166"/>
      <c r="J40" s="166"/>
      <c r="K40" s="166"/>
      <c r="L40" s="166"/>
      <c r="M40" s="166"/>
      <c r="N40" s="38"/>
      <c r="O40" s="206"/>
      <c r="P40" s="206"/>
      <c r="Q40" s="206"/>
      <c r="R40" s="206"/>
      <c r="S40" s="206"/>
      <c r="T40" s="207"/>
      <c r="U40" s="79"/>
      <c r="V40" s="45"/>
      <c r="W40" s="80"/>
      <c r="X40" s="208"/>
      <c r="Y40" s="208"/>
      <c r="Z40" s="208"/>
      <c r="AA40" s="208"/>
      <c r="AB40" s="208"/>
    </row>
    <row r="41" spans="1:28" x14ac:dyDescent="0.25">
      <c r="A41" s="164" t="s">
        <v>43</v>
      </c>
      <c r="B41" s="164"/>
      <c r="C41" s="165">
        <f>(Résultats!X$135+Résultats!X$162+Résultats!X$163+Résultats!X$164+Résultats!X$165+Résultats!X$166+Résultats!X$167+Résultats!X$168+Résultats!X$169)/1000000</f>
        <v>13.3307971188</v>
      </c>
      <c r="D41" s="165">
        <f>+(Résultats!X$137+Résultats!X$171+Résultats!X$172+Résultats!X$173+Résultats!X$174+Résultats!X$175+Résultats!X$176+Résultats!X$177+Résultats!X$178+Résultats!X$179+Résultats!X$180+Résultats!X$181+Résultats!X$182+Résultats!X$183+Résultats!X$184+Résultats!X$185+Résultats!X$186+Résultats!X$187+Résultats!X$188+Résultats!X$189)/1000000</f>
        <v>208.58471728334871</v>
      </c>
      <c r="E41" s="165">
        <f>(Résultats!X$192+Résultats!X$193+Résultats!X$194)/1000000</f>
        <v>5.7396218892999995</v>
      </c>
      <c r="F41" s="165">
        <f>(Résultats!X$139+Résultats!X$196+Résultats!X$197+Résultats!X$198+Résultats!X$199+Résultats!X$200+Résultats!X$201+Résultats!X$202+Résultats!X$203+Résultats!X$204+Résultats!X$205+Résultats!X$206+Résultats!X$207+Résultats!X$208+Résultats!X$209+Résultats!X$210+Résultats!X$211+Résultats!X$212+Résultats!X$213+Résultats!X$214+Résultats!X$215+Résultats!X$216+Résultats!X$218)/1000000</f>
        <v>53.410875538286447</v>
      </c>
      <c r="G41" s="165">
        <f>Résultats!X$133/1000000</f>
        <v>15.7884668</v>
      </c>
      <c r="H41" s="188">
        <f t="shared" si="3"/>
        <v>296.85447862973513</v>
      </c>
      <c r="I41" s="166"/>
      <c r="J41" s="166"/>
      <c r="K41" s="166"/>
      <c r="L41" s="166"/>
      <c r="M41" s="207"/>
      <c r="N41" s="45"/>
      <c r="O41" s="166"/>
      <c r="P41" s="166"/>
      <c r="Q41" s="166"/>
      <c r="R41" s="166"/>
      <c r="S41" s="207"/>
      <c r="T41" s="207"/>
      <c r="U41" s="45"/>
      <c r="V41" s="45"/>
      <c r="W41" s="45"/>
      <c r="X41" s="208"/>
      <c r="Y41" s="208"/>
      <c r="Z41" s="208"/>
      <c r="AA41" s="208"/>
      <c r="AB41" s="208"/>
    </row>
    <row r="42" spans="1:28" x14ac:dyDescent="0.25">
      <c r="A42" s="164"/>
      <c r="B42" s="164"/>
      <c r="C42" s="189"/>
      <c r="D42" s="189"/>
      <c r="E42" s="189"/>
      <c r="F42" s="189"/>
      <c r="G42" s="189"/>
      <c r="H42" s="165">
        <f>Résultats!X227/1000000</f>
        <v>296.85447810000005</v>
      </c>
      <c r="I42" s="166"/>
      <c r="J42" s="166"/>
      <c r="K42" s="166"/>
      <c r="L42" s="166"/>
      <c r="M42" s="207"/>
      <c r="N42" s="45"/>
      <c r="O42" s="166"/>
      <c r="P42" s="166"/>
      <c r="Q42" s="166"/>
      <c r="R42" s="166"/>
      <c r="S42" s="207"/>
      <c r="T42" s="207"/>
      <c r="U42" s="45"/>
      <c r="V42" s="45"/>
      <c r="W42" s="45"/>
      <c r="X42" s="208"/>
      <c r="Y42" s="208"/>
      <c r="Z42" s="208"/>
      <c r="AA42" s="208"/>
      <c r="AB42" s="208"/>
    </row>
    <row r="43" spans="1:28" x14ac:dyDescent="0.25">
      <c r="A43" s="3"/>
      <c r="B43" s="3"/>
      <c r="C43" s="75"/>
      <c r="D43" s="75"/>
      <c r="E43" s="75"/>
      <c r="F43" s="75"/>
      <c r="G43" s="75"/>
      <c r="H43" s="45"/>
      <c r="I43" s="166"/>
      <c r="J43" s="166"/>
      <c r="K43" s="166"/>
      <c r="L43" s="166"/>
      <c r="M43" s="207"/>
      <c r="N43" s="45"/>
      <c r="O43" s="166"/>
      <c r="P43" s="166"/>
      <c r="Q43" s="166"/>
      <c r="R43" s="166"/>
      <c r="S43" s="207"/>
      <c r="T43" s="207"/>
      <c r="U43" s="45"/>
      <c r="V43" s="45"/>
      <c r="W43" s="79"/>
      <c r="X43" s="208"/>
      <c r="Y43" s="208"/>
      <c r="Z43" s="208"/>
      <c r="AA43" s="208"/>
      <c r="AB43" s="208"/>
    </row>
    <row r="44" spans="1:28" ht="21" x14ac:dyDescent="0.35">
      <c r="A44" s="145">
        <v>2030</v>
      </c>
      <c r="B44" s="186"/>
      <c r="C44" s="27" t="s">
        <v>36</v>
      </c>
      <c r="D44" s="27" t="s">
        <v>37</v>
      </c>
      <c r="E44" s="27" t="s">
        <v>38</v>
      </c>
      <c r="F44" s="27" t="s">
        <v>39</v>
      </c>
      <c r="G44" s="27" t="s">
        <v>40</v>
      </c>
      <c r="H44" s="190" t="s">
        <v>1</v>
      </c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W44" s="19"/>
      <c r="X44" s="19"/>
      <c r="Y44" s="19"/>
      <c r="Z44" s="19"/>
      <c r="AA44" s="19"/>
      <c r="AB44" s="208"/>
    </row>
    <row r="45" spans="1:28" x14ac:dyDescent="0.25">
      <c r="A45" s="162" t="s">
        <v>18</v>
      </c>
      <c r="B45" s="187"/>
      <c r="C45" s="36">
        <f>C46+C47</f>
        <v>0</v>
      </c>
      <c r="D45" s="36">
        <f>D46+D47</f>
        <v>118.45877746723542</v>
      </c>
      <c r="E45" s="36">
        <f>E46+E47</f>
        <v>0.32089146396010815</v>
      </c>
      <c r="F45" s="36">
        <f>F46+F47</f>
        <v>0.30630497813788676</v>
      </c>
      <c r="G45" s="36">
        <f>G46+G47</f>
        <v>0</v>
      </c>
      <c r="H45" s="163">
        <f>SUM(C45:G45)</f>
        <v>119.08597390933342</v>
      </c>
      <c r="I45" s="166"/>
      <c r="J45" s="166"/>
      <c r="K45" s="166"/>
      <c r="L45" s="166"/>
      <c r="M45" s="166"/>
      <c r="N45" s="38"/>
      <c r="O45" s="206"/>
      <c r="P45" s="206"/>
      <c r="Q45" s="206"/>
      <c r="R45" s="206"/>
      <c r="S45" s="206"/>
      <c r="T45" s="207"/>
      <c r="U45" s="75"/>
      <c r="W45" s="82"/>
      <c r="X45" s="208"/>
      <c r="Y45" s="208"/>
      <c r="Z45" s="208"/>
      <c r="AA45" s="208"/>
      <c r="AB45" s="208"/>
    </row>
    <row r="46" spans="1:28" x14ac:dyDescent="0.25">
      <c r="A46" s="148" t="s">
        <v>19</v>
      </c>
      <c r="B46" s="35"/>
      <c r="C46" s="16">
        <v>0</v>
      </c>
      <c r="D46" s="16">
        <f>'T energie usages'!I51*3.2*Résultats!AC283</f>
        <v>61.625543672235416</v>
      </c>
      <c r="E46" s="16">
        <f>'T energie usages'!J51/'T energie usages'!J$59*(Résultats!AC$192+Résultats!AC$193+Résultats!AC$194)/1000000</f>
        <v>0.11903209837878623</v>
      </c>
      <c r="F46" s="16">
        <f>'T energie usages'!K51*2.394*Résultats!AC284</f>
        <v>8.6217517886811795E-5</v>
      </c>
      <c r="G46" s="16">
        <v>0</v>
      </c>
      <c r="H46" s="95">
        <f>SUM(C46:G46)</f>
        <v>61.744661988132094</v>
      </c>
      <c r="I46" s="166"/>
      <c r="J46" s="166"/>
      <c r="K46" s="166"/>
      <c r="L46" s="166"/>
      <c r="M46" s="166"/>
      <c r="N46" s="38"/>
      <c r="O46" s="206"/>
      <c r="P46" s="206"/>
      <c r="Q46" s="206"/>
      <c r="R46" s="206"/>
      <c r="S46" s="206"/>
      <c r="T46" s="207"/>
      <c r="U46" s="16"/>
      <c r="W46" s="30"/>
      <c r="X46" s="208"/>
      <c r="Y46" s="208"/>
      <c r="Z46" s="208"/>
      <c r="AA46" s="208"/>
      <c r="AB46" s="208"/>
    </row>
    <row r="47" spans="1:28" x14ac:dyDescent="0.25">
      <c r="A47" s="149" t="s">
        <v>20</v>
      </c>
      <c r="B47" s="35"/>
      <c r="C47" s="16">
        <v>0</v>
      </c>
      <c r="D47" s="16">
        <f>(Résultats!AC$183+Résultats!AC$184+Résultats!AC$185+Résultats!AC$186+Résultats!AC$187)/1000000</f>
        <v>56.833233795000005</v>
      </c>
      <c r="E47" s="16">
        <f>'T energie usages'!J52/'T energie usages'!J$59*(Résultats!AC$192+Résultats!AC$193+Résultats!AC$194)/1000000</f>
        <v>0.20185936558132192</v>
      </c>
      <c r="F47" s="16">
        <f>(Résultats!AC$209+Résultats!AC$210+Résultats!AC$211+Résultats!AC$212+Résultats!AC$213)/1000000</f>
        <v>0.30621876061999997</v>
      </c>
      <c r="G47" s="16">
        <v>0</v>
      </c>
      <c r="H47" s="95">
        <f>SUM(C47:G47)</f>
        <v>57.341311921201324</v>
      </c>
      <c r="I47" s="166"/>
      <c r="J47" s="166"/>
      <c r="K47" s="166"/>
      <c r="L47" s="166"/>
      <c r="M47" s="166"/>
      <c r="N47" s="38"/>
      <c r="O47" s="206"/>
      <c r="P47" s="206"/>
      <c r="Q47" s="206"/>
      <c r="R47" s="206"/>
      <c r="S47" s="206"/>
      <c r="T47" s="207"/>
      <c r="U47" s="16"/>
      <c r="W47" s="30"/>
      <c r="X47" s="208"/>
      <c r="Y47" s="208"/>
      <c r="Z47" s="208"/>
      <c r="AA47" s="208"/>
      <c r="AB47" s="208"/>
    </row>
    <row r="48" spans="1:28" x14ac:dyDescent="0.25">
      <c r="A48" s="162" t="s">
        <v>21</v>
      </c>
      <c r="B48" s="187"/>
      <c r="C48" s="36">
        <f>Résultats!AC$135/1000000</f>
        <v>0.58000001980000004</v>
      </c>
      <c r="D48" s="36">
        <f>'T energie usages'!I53*3.2*Résultats!AC283</f>
        <v>16.49150870779026</v>
      </c>
      <c r="E48" s="36">
        <f>'T energie usages'!J53/'T energie usages'!J$59*(Résultats!AC$192+Résultats!AC$193+Résultats!AC$194)/1000000</f>
        <v>2.0651947419504331</v>
      </c>
      <c r="F48" s="36">
        <f>('T energie usages'!K53-8)*2.394*Résultats!AC284</f>
        <v>17.236475659939636</v>
      </c>
      <c r="G48" s="36">
        <v>0</v>
      </c>
      <c r="H48" s="163">
        <f>SUM(C48:G48)</f>
        <v>36.373179129480327</v>
      </c>
      <c r="I48" s="166"/>
      <c r="J48" s="166"/>
      <c r="K48" s="166"/>
      <c r="L48" s="166"/>
      <c r="M48" s="166"/>
      <c r="N48" s="38"/>
      <c r="O48" s="206"/>
      <c r="P48" s="206"/>
      <c r="Q48" s="206"/>
      <c r="R48" s="206"/>
      <c r="S48" s="206"/>
      <c r="T48" s="207"/>
      <c r="U48" s="75"/>
      <c r="W48" s="82"/>
      <c r="X48" s="208"/>
      <c r="Y48" s="208"/>
      <c r="Z48" s="208"/>
      <c r="AA48" s="208"/>
      <c r="AB48" s="208"/>
    </row>
    <row r="49" spans="1:28" x14ac:dyDescent="0.25">
      <c r="A49" s="162" t="s">
        <v>22</v>
      </c>
      <c r="B49" s="187"/>
      <c r="C49" s="36">
        <f>(Résultats!AC$168+Résultats!AC$169)/1000000</f>
        <v>0</v>
      </c>
      <c r="D49" s="36">
        <f>(Résultats!AC$188+Résultats!AC$189)/1000000</f>
        <v>3.3953542739000002</v>
      </c>
      <c r="E49" s="36">
        <f>'T energie usages'!J54/'T energie usages'!J$59*(Résultats!AC$192+Résultats!AC$193+Résultats!AC$194)/1000000</f>
        <v>1.0961864600388915</v>
      </c>
      <c r="F49" s="36">
        <f>(Résultats!AC$214+Résultats!AC$215)/1000000</f>
        <v>11.433860844999998</v>
      </c>
      <c r="G49" s="36">
        <v>0</v>
      </c>
      <c r="H49" s="163">
        <f t="shared" ref="H49:H54" si="4">SUM(C49:G49)</f>
        <v>15.925401578938889</v>
      </c>
      <c r="I49" s="166"/>
      <c r="J49" s="166"/>
      <c r="K49" s="166"/>
      <c r="L49" s="166"/>
      <c r="M49" s="166"/>
      <c r="N49" s="38"/>
      <c r="O49" s="206"/>
      <c r="P49" s="206"/>
      <c r="Q49" s="206"/>
      <c r="R49" s="206"/>
      <c r="S49" s="206"/>
      <c r="T49" s="207"/>
      <c r="U49" s="75"/>
      <c r="W49" s="82"/>
      <c r="X49" s="208"/>
      <c r="Y49" s="208"/>
      <c r="Z49" s="208"/>
      <c r="AA49" s="208"/>
      <c r="AB49" s="208"/>
    </row>
    <row r="50" spans="1:28" x14ac:dyDescent="0.25">
      <c r="A50" s="162" t="s">
        <v>23</v>
      </c>
      <c r="B50" s="187"/>
      <c r="C50" s="36">
        <f>C51+C52</f>
        <v>13.722604218000001</v>
      </c>
      <c r="D50" s="36">
        <f>D51+D52</f>
        <v>64.116613131568741</v>
      </c>
      <c r="E50" s="36">
        <f>E51+E52</f>
        <v>1.5419072116505677</v>
      </c>
      <c r="F50" s="36">
        <f>F51+F52</f>
        <v>22.280955177412238</v>
      </c>
      <c r="G50" s="36">
        <f>G51+G52</f>
        <v>16.174374830000001</v>
      </c>
      <c r="H50" s="163">
        <f t="shared" si="4"/>
        <v>117.83645456863155</v>
      </c>
      <c r="I50" s="166"/>
      <c r="J50" s="166"/>
      <c r="K50" s="166"/>
      <c r="L50" s="166"/>
      <c r="M50" s="166"/>
      <c r="N50" s="38"/>
      <c r="O50" s="206"/>
      <c r="P50" s="206"/>
      <c r="Q50" s="206"/>
      <c r="R50" s="206"/>
      <c r="S50" s="206"/>
      <c r="T50" s="207"/>
      <c r="U50" s="75"/>
      <c r="W50" s="82"/>
      <c r="X50" s="208"/>
      <c r="Y50" s="208"/>
      <c r="Z50" s="208"/>
      <c r="AA50" s="208"/>
      <c r="AB50" s="208"/>
    </row>
    <row r="51" spans="1:28" x14ac:dyDescent="0.25">
      <c r="A51" s="149" t="s">
        <v>24</v>
      </c>
      <c r="B51" s="35"/>
      <c r="C51" s="16">
        <f>(Résultats!AC$162+Résultats!AC$163+Résultats!AC$164+Résultats!AC$165+Résultats!AC$166+Résultats!AC$167)/1000000</f>
        <v>13.722604218000001</v>
      </c>
      <c r="D51" s="16">
        <f>(Résultats!AC$171+Résultats!AC$173+Résultats!AC$174+Résultats!AC$175+Résultats!AC$176+Résultats!AC$177+Résultats!AC$178+Résultats!AC$179+Résultats!AC$180+Résultats!AC$181+Résultats!AC$182)/1000000</f>
        <v>56.377086400568736</v>
      </c>
      <c r="E51" s="16">
        <f>'T energie usages'!J56/'T energie usages'!J$59*(Résultats!AC$192+Résultats!AC$193+Résultats!AC$194)/1000000</f>
        <v>1.4937785134545445</v>
      </c>
      <c r="F51" s="16">
        <f>(Résultats!AC$197+Résultats!AC$198+Résultats!AC$199+Résultats!AC$200+Résultats!AC$201+Résultats!AC$202+Résultats!AC$203+Résultats!AC$204+Résultats!AC$205+Résultats!AC$206+Résultats!AC$207+Résultats!AC$208+Résultats!AC$216+Résultats!AC$218)/1000000</f>
        <v>21.770720910712239</v>
      </c>
      <c r="G51" s="16">
        <f>Résultats!AC$133/1000000</f>
        <v>16.174374830000001</v>
      </c>
      <c r="H51" s="95">
        <f t="shared" si="4"/>
        <v>109.53856487273552</v>
      </c>
      <c r="I51" s="166"/>
      <c r="J51" s="166"/>
      <c r="K51" s="166"/>
      <c r="L51" s="166"/>
      <c r="M51" s="166"/>
      <c r="N51" s="38"/>
      <c r="O51" s="206"/>
      <c r="P51" s="206"/>
      <c r="Q51" s="206"/>
      <c r="R51" s="206"/>
      <c r="S51" s="206"/>
      <c r="T51" s="207"/>
      <c r="U51" s="16"/>
      <c r="W51" s="30"/>
      <c r="X51" s="208"/>
      <c r="Y51" s="208"/>
      <c r="Z51" s="208"/>
      <c r="AA51" s="208"/>
      <c r="AB51" s="208"/>
    </row>
    <row r="52" spans="1:28" x14ac:dyDescent="0.25">
      <c r="A52" s="149" t="s">
        <v>25</v>
      </c>
      <c r="B52" s="35"/>
      <c r="C52" s="16">
        <v>0</v>
      </c>
      <c r="D52" s="16">
        <f>(Résultats!AC$172)/1000000</f>
        <v>7.7395267309999998</v>
      </c>
      <c r="E52" s="16">
        <f>'T energie usages'!J58/'T energie usages'!J$59*(Résultats!AC$192+Résultats!AC$193+Résultats!AC$194)/1000000</f>
        <v>4.812869819602323E-2</v>
      </c>
      <c r="F52" s="16">
        <f>(Résultats!AC$196)/1000000</f>
        <v>0.51023426669999994</v>
      </c>
      <c r="G52" s="16">
        <v>0</v>
      </c>
      <c r="H52" s="95">
        <f t="shared" si="4"/>
        <v>8.2978896958960231</v>
      </c>
      <c r="I52" s="166"/>
      <c r="J52" s="166"/>
      <c r="K52" s="166"/>
      <c r="L52" s="166"/>
      <c r="M52" s="166"/>
      <c r="N52" s="38"/>
      <c r="O52" s="206"/>
      <c r="P52" s="206"/>
      <c r="Q52" s="206"/>
      <c r="R52" s="206"/>
      <c r="S52" s="206"/>
      <c r="T52" s="207"/>
      <c r="U52" s="16"/>
      <c r="W52" s="30"/>
      <c r="X52" s="208"/>
      <c r="Y52" s="208"/>
      <c r="Z52" s="208"/>
      <c r="AA52" s="208"/>
      <c r="AB52" s="208"/>
    </row>
    <row r="53" spans="1:28" x14ac:dyDescent="0.25">
      <c r="A53" s="48" t="s">
        <v>41</v>
      </c>
      <c r="B53" s="37"/>
      <c r="C53" s="37">
        <f>SUM(C48:C50)+C45</f>
        <v>14.302604237800001</v>
      </c>
      <c r="D53" s="37">
        <f>SUM(D48:D50)+D45</f>
        <v>202.46225358049441</v>
      </c>
      <c r="E53" s="37">
        <f>SUM(E48:E50)+E45</f>
        <v>5.0241798776</v>
      </c>
      <c r="F53" s="37">
        <f>SUM(F48:F50)+F45</f>
        <v>51.25759666048976</v>
      </c>
      <c r="G53" s="37">
        <f>SUM(G48:G50)+G45</f>
        <v>16.174374830000001</v>
      </c>
      <c r="H53" s="167">
        <f t="shared" si="4"/>
        <v>289.22100918638415</v>
      </c>
      <c r="I53" s="166"/>
      <c r="J53" s="166"/>
      <c r="K53" s="166"/>
      <c r="L53" s="166"/>
      <c r="M53" s="166"/>
      <c r="N53" s="38"/>
      <c r="O53" s="206"/>
      <c r="P53" s="206"/>
      <c r="Q53" s="206"/>
      <c r="R53" s="206"/>
      <c r="S53" s="206"/>
      <c r="T53" s="207"/>
      <c r="U53" s="79"/>
      <c r="W53" s="80"/>
      <c r="X53" s="208"/>
      <c r="Y53" s="208"/>
      <c r="Z53" s="208"/>
      <c r="AA53" s="208"/>
      <c r="AB53" s="208"/>
    </row>
    <row r="54" spans="1:28" x14ac:dyDescent="0.25">
      <c r="A54" s="164" t="s">
        <v>43</v>
      </c>
      <c r="B54" s="164"/>
      <c r="C54" s="165">
        <f>(Résultats!AC$135+Résultats!AC$162+Résultats!AC$163+Résultats!AC$164+Résultats!AC$165+Résultats!AC$166+Résultats!AC$167+Résultats!AC$168+Résultats!AC$169)/1000000</f>
        <v>14.302604237800001</v>
      </c>
      <c r="D54" s="165">
        <f>(Résultats!AC$137+Résultats!AC$171+Résultats!AC$172+Résultats!AC$173+Résultats!AC$174+Résultats!AC$175+Résultats!AC$176+Résultats!AC$177+Résultats!AC$178+Résultats!AC$179+Résultats!AC$180+Résultats!AC$181+Résultats!AC$182+Résultats!AC$183+Résultats!AC$184+Résultats!AC$185+Résultats!AC$186+Résultats!AC$187+Résultats!AC$188+Résultats!AC$189)/1000000</f>
        <v>202.50945986046875</v>
      </c>
      <c r="E54" s="165">
        <f>(Résultats!AC$192+Résultats!AC$193+Résultats!AC$194)/1000000</f>
        <v>5.0241798776</v>
      </c>
      <c r="F54" s="165">
        <f>(Résultats!AC$139+Résultats!AC$196+Résultats!AC$197+Résultats!AC$198+Résultats!AC$199+Résultats!AC$200+Résultats!AC$201+Résultats!AC$202+Résultats!AC$203+Résultats!AC$204+Résultats!AC$205+Résultats!AC$206+Résultats!AC$207+Résultats!AC$208+Résultats!AC$209+Résultats!AC$210+Résultats!AC$211+Résultats!AC$212+Résultats!AC$213+Résultats!AC$214+Résultats!AC$215+Résultats!AC$216+Résultats!AC$218)/1000000</f>
        <v>51.379275583032225</v>
      </c>
      <c r="G54" s="165">
        <f>Résultats!AC$133/1000000</f>
        <v>16.174374830000001</v>
      </c>
      <c r="H54" s="188">
        <f t="shared" si="4"/>
        <v>289.38989438890098</v>
      </c>
      <c r="I54" s="166"/>
      <c r="J54" s="166"/>
      <c r="K54" s="166"/>
      <c r="L54" s="166"/>
      <c r="M54" s="207"/>
      <c r="O54" s="166"/>
      <c r="P54" s="166"/>
      <c r="Q54" s="166"/>
      <c r="R54" s="166"/>
      <c r="S54" s="207"/>
      <c r="T54" s="207"/>
      <c r="X54" s="208"/>
      <c r="Y54" s="208"/>
      <c r="Z54" s="208"/>
      <c r="AA54" s="208"/>
      <c r="AB54" s="208"/>
    </row>
    <row r="55" spans="1:28" x14ac:dyDescent="0.25">
      <c r="A55" s="164"/>
      <c r="B55" s="164"/>
      <c r="C55" s="189"/>
      <c r="D55" s="189"/>
      <c r="E55" s="189"/>
      <c r="F55" s="189"/>
      <c r="G55" s="189"/>
      <c r="H55" s="165">
        <f>Résultats!AC227/1000000</f>
        <v>289.3898939</v>
      </c>
      <c r="I55" s="166"/>
      <c r="J55" s="166"/>
      <c r="K55" s="166"/>
      <c r="L55" s="166"/>
      <c r="M55" s="207"/>
      <c r="O55" s="166"/>
      <c r="P55" s="166"/>
      <c r="Q55" s="166"/>
      <c r="R55" s="166"/>
      <c r="S55" s="207"/>
      <c r="T55" s="207"/>
      <c r="W55" s="79"/>
      <c r="X55" s="208"/>
      <c r="Y55" s="208"/>
      <c r="Z55" s="208"/>
      <c r="AA55" s="208"/>
      <c r="AB55" s="208"/>
    </row>
    <row r="56" spans="1:28" x14ac:dyDescent="0.25">
      <c r="A56" s="3"/>
      <c r="B56" s="3"/>
      <c r="C56" s="75"/>
      <c r="D56" s="75"/>
      <c r="E56" s="75"/>
      <c r="F56" s="75"/>
      <c r="G56" s="75"/>
      <c r="H56" s="45"/>
      <c r="I56" s="166"/>
      <c r="J56" s="166"/>
      <c r="K56" s="166"/>
      <c r="L56" s="166"/>
      <c r="M56" s="207"/>
      <c r="O56" s="166"/>
      <c r="P56" s="166"/>
      <c r="Q56" s="166"/>
      <c r="R56" s="166"/>
      <c r="S56" s="207"/>
      <c r="T56" s="207"/>
      <c r="W56" s="210"/>
      <c r="X56" s="208"/>
      <c r="Y56" s="208"/>
      <c r="Z56" s="208"/>
      <c r="AA56" s="208"/>
      <c r="AB56" s="208"/>
    </row>
    <row r="57" spans="1:28" ht="21" x14ac:dyDescent="0.35">
      <c r="A57" s="145">
        <v>2035</v>
      </c>
      <c r="B57" s="186"/>
      <c r="C57" s="27" t="s">
        <v>36</v>
      </c>
      <c r="D57" s="27" t="s">
        <v>37</v>
      </c>
      <c r="E57" s="27" t="s">
        <v>38</v>
      </c>
      <c r="F57" s="27" t="s">
        <v>39</v>
      </c>
      <c r="G57" s="27" t="s">
        <v>40</v>
      </c>
      <c r="H57" s="190" t="s">
        <v>1</v>
      </c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W57" s="19"/>
      <c r="X57" s="19"/>
      <c r="Y57" s="19"/>
      <c r="Z57" s="19"/>
      <c r="AA57" s="19"/>
      <c r="AB57" s="208"/>
    </row>
    <row r="58" spans="1:28" x14ac:dyDescent="0.25">
      <c r="A58" s="162" t="s">
        <v>18</v>
      </c>
      <c r="B58" s="187"/>
      <c r="C58" s="36">
        <f>C59+C60</f>
        <v>0</v>
      </c>
      <c r="D58" s="36">
        <f>D59+D60</f>
        <v>110.60358744761703</v>
      </c>
      <c r="E58" s="36">
        <f>E59+E60</f>
        <v>0.43165778543293654</v>
      </c>
      <c r="F58" s="36">
        <f>F59+F60</f>
        <v>0.8208314389783411</v>
      </c>
      <c r="G58" s="36">
        <f>G59+G60</f>
        <v>0</v>
      </c>
      <c r="H58" s="163">
        <f t="shared" ref="H58:H67" si="5">SUM(C58:G58)</f>
        <v>111.85607667202831</v>
      </c>
      <c r="I58" s="166"/>
      <c r="J58" s="166"/>
      <c r="K58" s="166"/>
      <c r="L58" s="166"/>
      <c r="M58" s="166"/>
      <c r="N58" s="38"/>
      <c r="O58" s="166"/>
      <c r="P58" s="166"/>
      <c r="Q58" s="166"/>
      <c r="R58" s="166"/>
      <c r="S58" s="166"/>
      <c r="T58" s="207"/>
      <c r="U58" s="75"/>
      <c r="W58" s="82"/>
      <c r="X58" s="208"/>
      <c r="Y58" s="208"/>
      <c r="Z58" s="208"/>
      <c r="AA58" s="208"/>
      <c r="AB58" s="208"/>
    </row>
    <row r="59" spans="1:28" x14ac:dyDescent="0.25">
      <c r="A59" s="148" t="s">
        <v>19</v>
      </c>
      <c r="B59" s="35"/>
      <c r="C59" s="16">
        <v>0</v>
      </c>
      <c r="D59" s="16">
        <f>'T energie usages'!I64*3.2*Résultats!AH283</f>
        <v>53.746068431617033</v>
      </c>
      <c r="E59" s="16">
        <f>'T energie usages'!J64/'T energie usages'!J$72*(Résultats!AH$192+Résultats!AH$193+Résultats!AH$194)/1000000</f>
        <v>0.22956427136116395</v>
      </c>
      <c r="F59" s="16">
        <f>'T energie usages'!K64*2.394*Résultats!AH284</f>
        <v>9.1579248340972798E-5</v>
      </c>
      <c r="G59" s="16">
        <v>0</v>
      </c>
      <c r="H59" s="95">
        <f t="shared" si="5"/>
        <v>53.975724282226537</v>
      </c>
      <c r="I59" s="166"/>
      <c r="J59" s="166"/>
      <c r="K59" s="166"/>
      <c r="L59" s="166"/>
      <c r="M59" s="166"/>
      <c r="N59" s="38"/>
      <c r="O59" s="166"/>
      <c r="P59" s="166"/>
      <c r="Q59" s="166"/>
      <c r="R59" s="166"/>
      <c r="S59" s="166"/>
      <c r="T59" s="207"/>
      <c r="U59" s="16"/>
      <c r="W59" s="30"/>
      <c r="X59" s="208"/>
      <c r="Y59" s="208"/>
      <c r="Z59" s="208"/>
      <c r="AA59" s="208"/>
      <c r="AB59" s="208"/>
    </row>
    <row r="60" spans="1:28" x14ac:dyDescent="0.25">
      <c r="A60" s="149" t="s">
        <v>20</v>
      </c>
      <c r="B60" s="35"/>
      <c r="C60" s="16">
        <v>0</v>
      </c>
      <c r="D60" s="16">
        <f>(Résultats!AH$183+Résultats!AH$184+Résultats!AH$185+Résultats!AH$186+Résultats!AH$187)/1000000</f>
        <v>56.857519015999998</v>
      </c>
      <c r="E60" s="16">
        <f>'T energie usages'!J65/'T energie usages'!J$72*(Résultats!AH$192+Résultats!AH$193+Résultats!AH$194)/1000000</f>
        <v>0.20209351407177256</v>
      </c>
      <c r="F60" s="16">
        <f>(Résultats!AH$209+Résultats!AH$210+Résultats!AH$211+Résultats!AH$212+Résultats!AH$213)/1000000</f>
        <v>0.82073985973000008</v>
      </c>
      <c r="G60" s="16">
        <v>0</v>
      </c>
      <c r="H60" s="95">
        <f t="shared" si="5"/>
        <v>57.880352389801764</v>
      </c>
      <c r="I60" s="166"/>
      <c r="J60" s="166"/>
      <c r="K60" s="166"/>
      <c r="L60" s="166"/>
      <c r="M60" s="166"/>
      <c r="N60" s="38"/>
      <c r="O60" s="166"/>
      <c r="P60" s="166"/>
      <c r="Q60" s="166"/>
      <c r="R60" s="166"/>
      <c r="S60" s="166"/>
      <c r="T60" s="207"/>
      <c r="U60" s="16"/>
      <c r="W60" s="30"/>
      <c r="X60" s="208"/>
      <c r="Y60" s="208"/>
      <c r="Z60" s="208"/>
      <c r="AA60" s="208"/>
      <c r="AB60" s="208"/>
    </row>
    <row r="61" spans="1:28" x14ac:dyDescent="0.25">
      <c r="A61" s="162" t="s">
        <v>21</v>
      </c>
      <c r="B61" s="187"/>
      <c r="C61" s="36">
        <f>Résultats!AH$135/1000000</f>
        <v>0.52083058780000002</v>
      </c>
      <c r="D61" s="36">
        <f>'T energie usages'!I66*3.2*Résultats!AH283</f>
        <v>15.615699255505586</v>
      </c>
      <c r="E61" s="36">
        <f>'T energie usages'!J66/'T energie usages'!J$72*(Résultats!AH$192+Résultats!AH$193+Résultats!AH$194)/1000000</f>
        <v>2.033190391548763</v>
      </c>
      <c r="F61" s="36">
        <f>('T energie usages'!K66-8)*2.394*Résultats!AH284</f>
        <v>15.478342195182925</v>
      </c>
      <c r="G61" s="36">
        <v>0</v>
      </c>
      <c r="H61" s="163">
        <f t="shared" si="5"/>
        <v>33.648062430037271</v>
      </c>
      <c r="I61" s="166"/>
      <c r="J61" s="166"/>
      <c r="K61" s="166"/>
      <c r="L61" s="166"/>
      <c r="M61" s="166"/>
      <c r="N61" s="38"/>
      <c r="O61" s="166"/>
      <c r="P61" s="166"/>
      <c r="Q61" s="166"/>
      <c r="R61" s="166"/>
      <c r="S61" s="166"/>
      <c r="T61" s="207"/>
      <c r="U61" s="75"/>
      <c r="W61" s="82"/>
      <c r="X61" s="208"/>
      <c r="Y61" s="208"/>
      <c r="Z61" s="208"/>
      <c r="AA61" s="208"/>
      <c r="AB61" s="208"/>
    </row>
    <row r="62" spans="1:28" x14ac:dyDescent="0.25">
      <c r="A62" s="162" t="s">
        <v>22</v>
      </c>
      <c r="B62" s="187"/>
      <c r="C62" s="36">
        <f>(Résultats!AH$168+Résultats!AH$169)/1000000</f>
        <v>0</v>
      </c>
      <c r="D62" s="36">
        <f>(Résultats!AH$188+Résultats!AH$189)/1000000</f>
        <v>2.8567691290999999</v>
      </c>
      <c r="E62" s="36">
        <f>'T energie usages'!J67/'T energie usages'!J$72*(Résultats!AH$192+Résultats!AH$193+Résultats!AH$194)/1000000</f>
        <v>0.89200305391990087</v>
      </c>
      <c r="F62" s="36">
        <f>(Résultats!AH$214+Résultats!AH$215)/1000000</f>
        <v>9.2112324999999995</v>
      </c>
      <c r="G62" s="36">
        <v>0</v>
      </c>
      <c r="H62" s="163">
        <f t="shared" si="5"/>
        <v>12.9600046830199</v>
      </c>
      <c r="I62" s="166"/>
      <c r="J62" s="166"/>
      <c r="K62" s="166"/>
      <c r="L62" s="166"/>
      <c r="M62" s="166"/>
      <c r="N62" s="38"/>
      <c r="O62" s="166"/>
      <c r="P62" s="166"/>
      <c r="Q62" s="166"/>
      <c r="R62" s="166"/>
      <c r="S62" s="166"/>
      <c r="T62" s="207"/>
      <c r="U62" s="75"/>
      <c r="W62" s="82"/>
      <c r="X62" s="208"/>
      <c r="Y62" s="208"/>
      <c r="Z62" s="208"/>
      <c r="AA62" s="208"/>
      <c r="AB62" s="208"/>
    </row>
    <row r="63" spans="1:28" x14ac:dyDescent="0.25">
      <c r="A63" s="162" t="s">
        <v>23</v>
      </c>
      <c r="B63" s="187"/>
      <c r="C63" s="36">
        <f>C64+C65</f>
        <v>15.1012741045</v>
      </c>
      <c r="D63" s="36">
        <f>D64+D65</f>
        <v>70.875195028520324</v>
      </c>
      <c r="E63" s="36">
        <f>E64+E65</f>
        <v>1.634310692298399</v>
      </c>
      <c r="F63" s="36">
        <f>F64+F65</f>
        <v>22.51595002457432</v>
      </c>
      <c r="G63" s="36">
        <f>G64+G65</f>
        <v>16.968718249999998</v>
      </c>
      <c r="H63" s="163">
        <f t="shared" si="5"/>
        <v>127.09544809989303</v>
      </c>
      <c r="I63" s="166"/>
      <c r="J63" s="166"/>
      <c r="K63" s="166"/>
      <c r="L63" s="166"/>
      <c r="M63" s="166"/>
      <c r="N63" s="38"/>
      <c r="O63" s="166"/>
      <c r="P63" s="166"/>
      <c r="Q63" s="166"/>
      <c r="R63" s="166"/>
      <c r="S63" s="166"/>
      <c r="T63" s="207"/>
      <c r="U63" s="75"/>
      <c r="W63" s="82"/>
      <c r="X63" s="208"/>
      <c r="Y63" s="208"/>
      <c r="Z63" s="208"/>
      <c r="AA63" s="208"/>
      <c r="AB63" s="208"/>
    </row>
    <row r="64" spans="1:28" x14ac:dyDescent="0.25">
      <c r="A64" s="149" t="s">
        <v>24</v>
      </c>
      <c r="B64" s="35"/>
      <c r="C64" s="75">
        <f>(Résultats!AH$162+Résultats!AH$163+Résultats!AH$164+Résultats!AH$165+Résultats!AH$166+Résultats!AH$167)/1000000</f>
        <v>15.1012741045</v>
      </c>
      <c r="D64" s="16">
        <f>(Résultats!AH$171+Résultats!AH$173+Résultats!AH$174+Résultats!AH$175+Résultats!AH$176+Résultats!AH$177+Résultats!AH$178+Résultats!AH$179+Résultats!AH$180+Résultats!AH$181+Résultats!AH$182)/1000000</f>
        <v>62.300823659520326</v>
      </c>
      <c r="E64" s="16">
        <f>'T energie usages'!J69/'T energie usages'!J$72*(Résultats!AH$192+Résultats!AH$193+Résultats!AH$194)/1000000</f>
        <v>1.5842673900917501</v>
      </c>
      <c r="F64" s="16">
        <f>(Résultats!AH$197+Résultats!AH$198+Résultats!AH$199+Résultats!AH$200+Résultats!AH$201+Résultats!AH$202+Résultats!AH$203+Résultats!AH$204+Résultats!AH$205+Résultats!AH$206+Résultats!AH$207+Résultats!AH$208+Résultats!AH$216+Résultats!AH$218)/1000000</f>
        <v>22.00322753927432</v>
      </c>
      <c r="G64" s="16">
        <f>Résultats!AH$133/1000000</f>
        <v>16.968718249999998</v>
      </c>
      <c r="H64" s="95">
        <f t="shared" si="5"/>
        <v>117.95831094338639</v>
      </c>
      <c r="I64" s="166"/>
      <c r="K64" s="166"/>
      <c r="L64" s="166"/>
      <c r="M64" s="166"/>
      <c r="N64" s="38"/>
      <c r="O64" s="166"/>
      <c r="P64" s="166"/>
      <c r="Q64" s="166"/>
      <c r="R64" s="166"/>
      <c r="S64" s="166"/>
      <c r="T64" s="207"/>
      <c r="U64" s="16"/>
      <c r="W64" s="30"/>
      <c r="X64" s="208"/>
      <c r="Y64" s="208"/>
      <c r="Z64" s="208"/>
      <c r="AA64" s="208"/>
      <c r="AB64" s="208"/>
    </row>
    <row r="65" spans="1:28" x14ac:dyDescent="0.25">
      <c r="A65" s="149" t="s">
        <v>25</v>
      </c>
      <c r="B65" s="35"/>
      <c r="C65" s="16">
        <v>0</v>
      </c>
      <c r="D65" s="16">
        <f>(Résultats!AH$172)/1000000</f>
        <v>8.5743713690000014</v>
      </c>
      <c r="E65" s="16">
        <f>'T energie usages'!J71/'T energie usages'!J$72*(Résultats!AH$192+Résultats!AH$193+Résultats!AH$194)/1000000</f>
        <v>5.0043302206648897E-2</v>
      </c>
      <c r="F65" s="16">
        <f>(Résultats!AH$196)/1000000</f>
        <v>0.51272248529999997</v>
      </c>
      <c r="G65" s="16">
        <v>0</v>
      </c>
      <c r="H65" s="95">
        <f t="shared" si="5"/>
        <v>9.1371371565066504</v>
      </c>
      <c r="I65" s="166"/>
      <c r="K65" s="166"/>
      <c r="L65" s="166"/>
      <c r="M65" s="166"/>
      <c r="N65" s="38"/>
      <c r="O65" s="166"/>
      <c r="P65" s="166"/>
      <c r="Q65" s="166"/>
      <c r="R65" s="166"/>
      <c r="S65" s="166"/>
      <c r="T65" s="207"/>
      <c r="U65" s="16"/>
      <c r="W65" s="30"/>
      <c r="X65" s="208"/>
      <c r="Y65" s="208"/>
      <c r="Z65" s="208"/>
      <c r="AA65" s="208"/>
      <c r="AB65" s="208"/>
    </row>
    <row r="66" spans="1:28" x14ac:dyDescent="0.25">
      <c r="A66" s="48" t="s">
        <v>41</v>
      </c>
      <c r="B66" s="37"/>
      <c r="C66" s="37">
        <f>SUM(C61:C63)+C58</f>
        <v>15.622104692300001</v>
      </c>
      <c r="D66" s="37">
        <f>SUM(D61:D63)+D58</f>
        <v>199.95125086074293</v>
      </c>
      <c r="E66" s="37">
        <f>SUM(E61:E63)+E58</f>
        <v>4.9911619232</v>
      </c>
      <c r="F66" s="37">
        <f>SUM(F61:F63)+F58</f>
        <v>48.026356158735588</v>
      </c>
      <c r="G66" s="37">
        <f>SUM(G61:G63)+G58</f>
        <v>16.968718249999998</v>
      </c>
      <c r="H66" s="167">
        <f t="shared" si="5"/>
        <v>285.55959188497854</v>
      </c>
      <c r="I66" s="79"/>
      <c r="J66" s="211"/>
      <c r="K66" s="166"/>
      <c r="L66" s="166"/>
      <c r="M66" s="166"/>
      <c r="N66" s="38"/>
      <c r="O66" s="166"/>
      <c r="P66" s="166"/>
      <c r="Q66" s="166"/>
      <c r="R66" s="166"/>
      <c r="S66" s="166"/>
      <c r="T66" s="207"/>
      <c r="U66" s="79"/>
      <c r="W66" s="80"/>
      <c r="X66" s="208"/>
      <c r="Y66" s="208"/>
      <c r="Z66" s="208"/>
      <c r="AA66" s="208"/>
      <c r="AB66" s="208"/>
    </row>
    <row r="67" spans="1:28" x14ac:dyDescent="0.25">
      <c r="A67" s="164" t="s">
        <v>43</v>
      </c>
      <c r="B67" s="164"/>
      <c r="C67" s="165">
        <f>(Résultats!AH$135+Résultats!AH$162+Résultats!AH$163+Résultats!AH$164+Résultats!AH$165+Résultats!AH$166+Résultats!AH$167+Résultats!AH$168+Résultats!AH$169)/1000000</f>
        <v>15.622104692300001</v>
      </c>
      <c r="D67" s="165">
        <f>(Résultats!AH$137+Résultats!AH$171+Résultats!AH$172+Résultats!AH$173+Résultats!AH$174+Résultats!AH$175+Résultats!AH$176+Résultats!AH$177+Résultats!AH$178+Résultats!AH$179+Résultats!AH$180+Résultats!AH$181+Résultats!AH$182+Résultats!AH$183+Résultats!AH$184+Résultats!AH$185+Résultats!AH$186+Résultats!AH$187+Résultats!AH$188+Résultats!AH$189)/1000000</f>
        <v>199.99316630362034</v>
      </c>
      <c r="E67" s="165">
        <f>(Résultats!AH$192+Résultats!AH$193+Résultats!AH$194)/1000000</f>
        <v>4.9911619232</v>
      </c>
      <c r="F67" s="165">
        <f>(Résultats!AH$139+Résultats!AH$196+Résultats!AH$197+Résultats!AH$198+Résultats!AH$199+Résultats!AH$200+Résultats!AH$201+Résultats!AH$202+Résultats!AH$203+Résultats!AH$204+Résultats!AH$205+Résultats!AH$206+Résultats!AH$207+Résultats!AH$208+Résultats!AH$209+Résultats!AH$210+Résultats!AH$211+Résultats!AH$212+Résultats!AH$213+Résultats!AH$214+Résultats!AH$215+Résultats!AH$216+Résultats!AH$218)/1000000</f>
        <v>48.135623844304327</v>
      </c>
      <c r="G67" s="165">
        <f>Résultats!AH$133/1000000</f>
        <v>16.968718249999998</v>
      </c>
      <c r="H67" s="188">
        <f t="shared" si="5"/>
        <v>285.71077501342467</v>
      </c>
      <c r="I67" s="45"/>
      <c r="K67" s="45"/>
      <c r="L67" s="166"/>
    </row>
    <row r="68" spans="1:28" x14ac:dyDescent="0.25">
      <c r="A68" s="164"/>
      <c r="B68" s="164"/>
      <c r="C68" s="165"/>
      <c r="D68" s="165"/>
      <c r="E68" s="165"/>
      <c r="F68" s="165"/>
      <c r="G68" s="165"/>
      <c r="H68" s="165">
        <f>Résultats!AH227/1000000</f>
        <v>285.71077450000001</v>
      </c>
      <c r="I68" s="45"/>
      <c r="K68" s="45"/>
      <c r="L68" s="166"/>
    </row>
    <row r="69" spans="1:28" x14ac:dyDescent="0.25">
      <c r="A69" s="3"/>
      <c r="B69" s="3"/>
      <c r="C69" s="45"/>
      <c r="D69" s="45"/>
      <c r="E69" s="45"/>
      <c r="F69" s="45"/>
      <c r="G69" s="45"/>
      <c r="H69" s="45"/>
      <c r="I69" s="45"/>
      <c r="K69" s="45"/>
      <c r="L69" s="166"/>
    </row>
    <row r="70" spans="1:28" ht="21" x14ac:dyDescent="0.35">
      <c r="A70" s="145">
        <v>2050</v>
      </c>
      <c r="B70" s="186"/>
      <c r="C70" s="27" t="s">
        <v>36</v>
      </c>
      <c r="D70" s="27" t="s">
        <v>37</v>
      </c>
      <c r="E70" s="27" t="s">
        <v>38</v>
      </c>
      <c r="F70" s="27" t="s">
        <v>39</v>
      </c>
      <c r="G70" s="27" t="s">
        <v>40</v>
      </c>
      <c r="H70" s="190" t="s">
        <v>1</v>
      </c>
      <c r="I70" s="3"/>
    </row>
    <row r="71" spans="1:28" x14ac:dyDescent="0.25">
      <c r="A71" s="162" t="s">
        <v>18</v>
      </c>
      <c r="B71" s="187"/>
      <c r="C71" s="36">
        <f>C72+C73</f>
        <v>2.3235466721814401E-6</v>
      </c>
      <c r="D71" s="36">
        <f>D72+D73</f>
        <v>85.91540080557894</v>
      </c>
      <c r="E71" s="36">
        <f>E72+E73</f>
        <v>1.5235420355128726</v>
      </c>
      <c r="F71" s="36">
        <f>F72+F73</f>
        <v>1.8535997175330825</v>
      </c>
      <c r="G71" s="36">
        <f>G72+G73</f>
        <v>0</v>
      </c>
      <c r="H71" s="163">
        <f t="shared" ref="H71:H80" si="6">SUM(C71:G71)</f>
        <v>89.292544882171569</v>
      </c>
      <c r="I71" s="3"/>
    </row>
    <row r="72" spans="1:28" x14ac:dyDescent="0.25">
      <c r="A72" s="148" t="s">
        <v>19</v>
      </c>
      <c r="B72" s="35"/>
      <c r="C72" s="16">
        <f>Résultats!AF$118/1000000</f>
        <v>2.3235466721814401E-6</v>
      </c>
      <c r="D72" s="16">
        <f>'T energie usages'!I90*3.2*Résultats!AW283</f>
        <v>24.375470000978943</v>
      </c>
      <c r="E72" s="16">
        <f>'T energie usages'!J90/'T energie usages'!J$98*(Résultats!AW$192+Résultats!AW$193+Résultats!AW$194)/1000000</f>
        <v>1.1324145767580274</v>
      </c>
      <c r="F72" s="16">
        <f>'T energie usages'!K90*2.394*Résultats!AW284</f>
        <v>5.4412343082616631E-5</v>
      </c>
      <c r="G72" s="16">
        <v>0</v>
      </c>
      <c r="H72" s="95">
        <f t="shared" si="6"/>
        <v>25.507941313626723</v>
      </c>
      <c r="I72" s="3"/>
    </row>
    <row r="73" spans="1:28" x14ac:dyDescent="0.25">
      <c r="A73" s="149" t="s">
        <v>20</v>
      </c>
      <c r="B73" s="35"/>
      <c r="C73" s="16">
        <v>0</v>
      </c>
      <c r="D73" s="16">
        <f>(Résultats!AW$183+Résultats!AW$184+Résultats!AW$185+Résultats!AW$186+Résultats!AW$187)/1000000</f>
        <v>61.53993080459999</v>
      </c>
      <c r="E73" s="16">
        <f>'T energie usages'!J91/'T energie usages'!J$98*(Résultats!AW$192+Résultats!AW$193+Résultats!AW$194)/1000000</f>
        <v>0.39112745875484517</v>
      </c>
      <c r="F73" s="192">
        <f>(Résultats!AW$209+Résultats!AW$210+Résultats!AW$211+Résultats!AW$212+Résultats!AW$213)/1000000</f>
        <v>1.8535453051899999</v>
      </c>
      <c r="G73" s="16">
        <v>0</v>
      </c>
      <c r="H73" s="95">
        <f t="shared" si="6"/>
        <v>63.784603568544838</v>
      </c>
      <c r="I73" s="3"/>
    </row>
    <row r="74" spans="1:28" x14ac:dyDescent="0.25">
      <c r="A74" s="162" t="s">
        <v>21</v>
      </c>
      <c r="B74" s="187"/>
      <c r="C74" s="36">
        <f>Résultats!AW$135/1000000</f>
        <v>0.40007164909999998</v>
      </c>
      <c r="D74" s="36">
        <f>'T energie usages'!I92*3.2*Résultats!AW283</f>
        <v>12.700528987095279</v>
      </c>
      <c r="E74" s="36">
        <f>'T energie usages'!J92/'T energie usages'!J$98*(Résultats!AW$192+Résultats!AW$193+Résultats!AW$194)/1000000</f>
        <v>3.3335047629539956</v>
      </c>
      <c r="F74" s="36">
        <f>('T energie usages'!K92-8)*2.394*Résultats!AW284</f>
        <v>12.698995330415483</v>
      </c>
      <c r="G74" s="36">
        <v>0</v>
      </c>
      <c r="H74" s="163">
        <f t="shared" si="6"/>
        <v>29.133100729564759</v>
      </c>
      <c r="I74" s="3"/>
    </row>
    <row r="75" spans="1:28" x14ac:dyDescent="0.25">
      <c r="A75" s="162" t="s">
        <v>22</v>
      </c>
      <c r="B75" s="187"/>
      <c r="C75" s="36">
        <f>(Résultats!AW$168+Résultats!AW$169)/1000000</f>
        <v>0</v>
      </c>
      <c r="D75" s="36">
        <f>(Résultats!AW$188+Résultats!AW$189)/1000000</f>
        <v>2.3378376393999996</v>
      </c>
      <c r="E75" s="36">
        <f>'T energie usages'!J93/'T energie usages'!J$98*(Résultats!AW$192+Résultats!AW$193+Résultats!AW$194)/1000000</f>
        <v>1.0907293824809319</v>
      </c>
      <c r="F75" s="36">
        <f>(Résultats!AW$214+Résultats!AW$215)/1000000</f>
        <v>6.0648846390000006</v>
      </c>
      <c r="G75" s="36">
        <v>0</v>
      </c>
      <c r="H75" s="163">
        <f t="shared" si="6"/>
        <v>9.4934516608809325</v>
      </c>
      <c r="I75" s="3"/>
    </row>
    <row r="76" spans="1:28" x14ac:dyDescent="0.25">
      <c r="A76" s="162" t="s">
        <v>23</v>
      </c>
      <c r="B76" s="187"/>
      <c r="C76" s="36">
        <f>C77+C78</f>
        <v>19.687899277300001</v>
      </c>
      <c r="D76" s="36">
        <f>D77+D78</f>
        <v>87.037498536628647</v>
      </c>
      <c r="E76" s="36">
        <f>E77+E78</f>
        <v>3.3791666000522</v>
      </c>
      <c r="F76" s="36">
        <f>F77+F78</f>
        <v>25.139147310618185</v>
      </c>
      <c r="G76" s="36">
        <f>G77+G78</f>
        <v>20.2072261</v>
      </c>
      <c r="H76" s="163">
        <f t="shared" si="6"/>
        <v>155.45093782459907</v>
      </c>
      <c r="I76" s="3"/>
    </row>
    <row r="77" spans="1:28" x14ac:dyDescent="0.25">
      <c r="A77" s="149" t="s">
        <v>24</v>
      </c>
      <c r="B77" s="35"/>
      <c r="C77" s="16">
        <f>(Résultats!AW$162+Résultats!AW$163+Résultats!AW$164+Résultats!AW$165+Résultats!AW$166+Résultats!AW$167)/1000000</f>
        <v>19.687899277300001</v>
      </c>
      <c r="D77" s="16">
        <f>(Résultats!AW$171+Résultats!AW$173+Résultats!AW$174+Résultats!AW$175+Résultats!AW$176+Résultats!AW$177+Résultats!AW$178+Résultats!AW$179+Résultats!AW$180+Résultats!AW$181+Résultats!AW$182)/1000000</f>
        <v>76.38471785662864</v>
      </c>
      <c r="E77" s="16">
        <f>'T energie usages'!J95/'T energie usages'!J$98*(Résultats!AW$192+Résultats!AW$193+Résultats!AW$194)/1000000</f>
        <v>3.2780434865619226</v>
      </c>
      <c r="F77" s="16">
        <f>(Résultats!AW$197+Résultats!AW$198+Résultats!AW$199+Résultats!AW$200+Résultats!AW$201+Résultats!AW$202+Résultats!AW$203+Résultats!AW$204+Résultats!AW$205+Résultats!AW$206+Résultats!AW$207+Résultats!AW$208+Résultats!AW$216+Résultats!AW$218)/1000000</f>
        <v>24.566057959518186</v>
      </c>
      <c r="G77" s="16">
        <f>Résultats!AW$133/1000000</f>
        <v>20.2072261</v>
      </c>
      <c r="H77" s="95">
        <f t="shared" si="6"/>
        <v>144.12394468000878</v>
      </c>
      <c r="I77" s="3"/>
    </row>
    <row r="78" spans="1:28" x14ac:dyDescent="0.25">
      <c r="A78" s="149" t="s">
        <v>25</v>
      </c>
      <c r="B78" s="35"/>
      <c r="C78" s="16">
        <v>0</v>
      </c>
      <c r="D78" s="16">
        <f>(Résultats!AW$172)/1000000</f>
        <v>10.652780679999999</v>
      </c>
      <c r="E78" s="16">
        <f>'T energie usages'!J97/'T energie usages'!J$98*(Résultats!AW$192+Résultats!AW$193+Résultats!AW$194)/1000000</f>
        <v>0.10112311349027742</v>
      </c>
      <c r="F78" s="16">
        <f>(Résultats!AW$196)/1000000</f>
        <v>0.57308935109999992</v>
      </c>
      <c r="G78" s="16">
        <v>0</v>
      </c>
      <c r="H78" s="95">
        <f t="shared" si="6"/>
        <v>11.326993144590277</v>
      </c>
      <c r="I78" s="3"/>
    </row>
    <row r="79" spans="1:28" x14ac:dyDescent="0.25">
      <c r="A79" s="48" t="s">
        <v>41</v>
      </c>
      <c r="B79" s="37"/>
      <c r="C79" s="37">
        <f>SUM(C74:C76)+C71</f>
        <v>20.087973249946671</v>
      </c>
      <c r="D79" s="37">
        <f>SUM(D74:D76)+D71</f>
        <v>187.99126596870286</v>
      </c>
      <c r="E79" s="37">
        <f>SUM(E74:E76)+E71</f>
        <v>9.3269427809999996</v>
      </c>
      <c r="F79" s="37">
        <f>SUM(F74:F76)+F71</f>
        <v>45.756626997566748</v>
      </c>
      <c r="G79" s="37">
        <f>SUM(G74:G76)+G71</f>
        <v>20.2072261</v>
      </c>
      <c r="H79" s="167">
        <f t="shared" si="6"/>
        <v>283.37003509721632</v>
      </c>
      <c r="I79" s="3"/>
    </row>
    <row r="80" spans="1:28" x14ac:dyDescent="0.25">
      <c r="A80" s="164" t="s">
        <v>43</v>
      </c>
      <c r="B80" s="164"/>
      <c r="C80" s="165">
        <f>(Résultats!AW$135+Résultats!AW$162+Résultats!AW$163+Résultats!AW$164+Résultats!AW$165+Résultats!AW$166+Résultats!AW$167+Résultats!AW$168+Résultats!AW$169)/1000000</f>
        <v>20.087970926400001</v>
      </c>
      <c r="D80" s="165">
        <f>(Résultats!AW$137+Résultats!AW$171+Résultats!AW$172+Résultats!AW$173+Résultats!AW$174+Résultats!AW$175+Résultats!AW$176+Résultats!AW$177+Résultats!AW$178+Résultats!AW$179+Résultats!AW$180+Résultats!AW$181+Résultats!AW$182+Résultats!AW$183+Résultats!AW$184+Résultats!AW$185+Résultats!AW$186+Résultats!AW$187+Résultats!AW$188+Résultats!AW$189)/1000000</f>
        <v>188.01367106062861</v>
      </c>
      <c r="E80" s="165">
        <f>(Résultats!AW$192+Résultats!AW$193+Résultats!AW$194)/1000000</f>
        <v>9.3269427809999996</v>
      </c>
      <c r="F80" s="165">
        <f>(Résultats!AW$139+Résultats!AW$196+Résultats!AW$197+Résultats!AW$198+Résultats!AW$199+Résultats!AW$200+Résultats!AW$201+Résultats!AW$202+Résultats!AW$203+Résultats!AW$204+Résultats!AW$205+Résultats!AW$206+Résultats!AW$207+Résultats!AW$208+Résultats!AW$209+Résultats!AW$210+Résultats!AW$211+Résultats!AW$212+Résultats!AW$213+Résultats!AW$214+Résultats!AW$215+Résultats!AW$216+Résultats!AW$218)/1000000</f>
        <v>45.846274034808182</v>
      </c>
      <c r="G80" s="165">
        <f>Résultats!AW133/1000000</f>
        <v>20.2072261</v>
      </c>
      <c r="H80" s="188">
        <f t="shared" si="6"/>
        <v>283.48208490283679</v>
      </c>
      <c r="I80" s="47"/>
    </row>
    <row r="81" spans="1:9" x14ac:dyDescent="0.25">
      <c r="A81" s="164"/>
      <c r="B81" s="164"/>
      <c r="C81" s="165"/>
      <c r="D81" s="165"/>
      <c r="E81" s="165"/>
      <c r="F81" s="165"/>
      <c r="G81" s="165"/>
      <c r="H81" s="165">
        <f>Résultats!AW227/1000000</f>
        <v>283.48208449999998</v>
      </c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s="3" customFormat="1" x14ac:dyDescent="0.25"/>
    <row r="85" spans="1:9" s="3" customFormat="1" x14ac:dyDescent="0.25">
      <c r="G85" s="45"/>
    </row>
    <row r="86" spans="1:9" s="3" customFormat="1" x14ac:dyDescent="0.25">
      <c r="H86" s="47"/>
    </row>
    <row r="87" spans="1:9" s="3" customFormat="1" x14ac:dyDescent="0.25">
      <c r="C87" s="45"/>
      <c r="H87" s="47"/>
    </row>
    <row r="88" spans="1:9" s="3" customFormat="1" x14ac:dyDescent="0.25">
      <c r="C88" s="45"/>
      <c r="H88" s="47"/>
    </row>
    <row r="89" spans="1:9" s="3" customFormat="1" x14ac:dyDescent="0.25">
      <c r="C89" s="45"/>
      <c r="H89" s="47"/>
    </row>
    <row r="90" spans="1:9" s="3" customFormat="1" x14ac:dyDescent="0.25">
      <c r="C90" s="45"/>
      <c r="H90" s="47"/>
    </row>
    <row r="91" spans="1:9" s="3" customFormat="1" x14ac:dyDescent="0.25">
      <c r="C91" s="45"/>
      <c r="H91" s="47"/>
    </row>
    <row r="92" spans="1:9" s="3" customFormat="1" x14ac:dyDescent="0.25">
      <c r="C92" s="45"/>
    </row>
    <row r="93" spans="1:9" s="3" customFormat="1" x14ac:dyDescent="0.25">
      <c r="C93" s="45"/>
    </row>
    <row r="94" spans="1:9" s="3" customFormat="1" x14ac:dyDescent="0.25">
      <c r="C94" s="45"/>
    </row>
    <row r="95" spans="1:9" s="3" customFormat="1" x14ac:dyDescent="0.25">
      <c r="C95" s="45"/>
    </row>
    <row r="96" spans="1:9" s="3" customFormat="1" x14ac:dyDescent="0.25">
      <c r="C96" s="45"/>
    </row>
    <row r="97" spans="3:5" s="3" customFormat="1" x14ac:dyDescent="0.25">
      <c r="C97" s="45"/>
    </row>
    <row r="98" spans="3:5" s="3" customFormat="1" x14ac:dyDescent="0.25">
      <c r="C98" s="45"/>
    </row>
    <row r="99" spans="3:5" s="3" customFormat="1" x14ac:dyDescent="0.25">
      <c r="C99" s="45"/>
    </row>
    <row r="100" spans="3:5" s="3" customFormat="1" x14ac:dyDescent="0.25">
      <c r="C100" s="45"/>
    </row>
    <row r="101" spans="3:5" s="3" customFormat="1" x14ac:dyDescent="0.25">
      <c r="C101" s="45"/>
    </row>
    <row r="102" spans="3:5" s="3" customFormat="1" x14ac:dyDescent="0.25">
      <c r="C102" s="45"/>
    </row>
    <row r="103" spans="3:5" s="3" customFormat="1" x14ac:dyDescent="0.25"/>
    <row r="104" spans="3:5" s="3" customFormat="1" x14ac:dyDescent="0.25">
      <c r="C104" s="45"/>
    </row>
    <row r="105" spans="3:5" s="3" customFormat="1" x14ac:dyDescent="0.25">
      <c r="C105" s="45"/>
    </row>
    <row r="106" spans="3:5" s="3" customFormat="1" x14ac:dyDescent="0.25">
      <c r="C106" s="45"/>
    </row>
    <row r="107" spans="3:5" s="3" customFormat="1" x14ac:dyDescent="0.25">
      <c r="C107" s="45"/>
    </row>
    <row r="108" spans="3:5" s="3" customFormat="1" x14ac:dyDescent="0.25">
      <c r="C108" s="45"/>
    </row>
    <row r="109" spans="3:5" s="3" customFormat="1" x14ac:dyDescent="0.25">
      <c r="C109" s="45"/>
    </row>
    <row r="110" spans="3:5" s="3" customFormat="1" x14ac:dyDescent="0.25">
      <c r="C110" s="45"/>
    </row>
    <row r="111" spans="3:5" s="3" customFormat="1" x14ac:dyDescent="0.25">
      <c r="C111" s="45"/>
    </row>
    <row r="112" spans="3:5" s="3" customFormat="1" x14ac:dyDescent="0.25">
      <c r="C112" s="45"/>
      <c r="D112" s="212"/>
      <c r="E112" s="212"/>
    </row>
    <row r="113" spans="3:3" s="3" customFormat="1" x14ac:dyDescent="0.25">
      <c r="C113" s="45"/>
    </row>
    <row r="114" spans="3:3" s="3" customFormat="1" x14ac:dyDescent="0.25">
      <c r="C114" s="45"/>
    </row>
    <row r="115" spans="3:3" s="3" customFormat="1" x14ac:dyDescent="0.25">
      <c r="C115" s="45"/>
    </row>
    <row r="116" spans="3:3" s="3" customFormat="1" x14ac:dyDescent="0.25">
      <c r="C116" s="45"/>
    </row>
    <row r="117" spans="3:3" s="3" customFormat="1" x14ac:dyDescent="0.25">
      <c r="C117" s="45"/>
    </row>
    <row r="118" spans="3:3" s="3" customFormat="1" x14ac:dyDescent="0.25">
      <c r="C118" s="45"/>
    </row>
    <row r="119" spans="3:3" s="3" customFormat="1" x14ac:dyDescent="0.25">
      <c r="C119" s="45"/>
    </row>
    <row r="120" spans="3:3" s="3" customFormat="1" x14ac:dyDescent="0.25">
      <c r="C120" s="45"/>
    </row>
    <row r="121" spans="3:3" s="3" customFormat="1" x14ac:dyDescent="0.25">
      <c r="C121" s="45"/>
    </row>
    <row r="122" spans="3:3" s="3" customFormat="1" x14ac:dyDescent="0.25"/>
    <row r="123" spans="3:3" s="3" customFormat="1" x14ac:dyDescent="0.25"/>
    <row r="124" spans="3:3" s="3" customFormat="1" x14ac:dyDescent="0.25"/>
    <row r="125" spans="3:3" s="3" customFormat="1" x14ac:dyDescent="0.25"/>
    <row r="126" spans="3:3" s="3" customFormat="1" x14ac:dyDescent="0.25"/>
    <row r="127" spans="3:3" s="3" customFormat="1" x14ac:dyDescent="0.25"/>
    <row r="128" spans="3:3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Feuil16">
    <tabColor rgb="FF0070C0"/>
  </sheetPr>
  <dimension ref="A1:BD32"/>
  <sheetViews>
    <sheetView topLeftCell="A2" zoomScale="80" zoomScaleNormal="80" workbookViewId="0">
      <selection activeCell="G21" sqref="G21:G22"/>
    </sheetView>
  </sheetViews>
  <sheetFormatPr baseColWidth="10" defaultRowHeight="15" x14ac:dyDescent="0.25"/>
  <cols>
    <col min="2" max="2" width="19.7109375" customWidth="1"/>
    <col min="3" max="3" width="21.5703125" bestFit="1" customWidth="1"/>
    <col min="4" max="6" width="13.5703125" hidden="1" customWidth="1"/>
    <col min="7" max="8" width="7.140625" customWidth="1"/>
    <col min="9" max="18" width="7.140625" bestFit="1" customWidth="1"/>
    <col min="19" max="19" width="7.85546875" customWidth="1"/>
    <col min="20" max="22" width="7.140625" bestFit="1" customWidth="1"/>
    <col min="23" max="23" width="7.85546875" customWidth="1"/>
    <col min="30" max="30" width="19.7109375" hidden="1" customWidth="1"/>
    <col min="31" max="31" width="21.5703125" hidden="1" customWidth="1"/>
    <col min="32" max="34" width="13.5703125" hidden="1" customWidth="1"/>
    <col min="35" max="46" width="7.140625" hidden="1" customWidth="1"/>
    <col min="47" max="47" width="7.85546875" customWidth="1"/>
    <col min="48" max="50" width="7.140625" bestFit="1" customWidth="1"/>
    <col min="51" max="51" width="7.85546875" customWidth="1"/>
  </cols>
  <sheetData>
    <row r="1" spans="1:56" s="3" customFormat="1" ht="23.25" x14ac:dyDescent="0.35">
      <c r="A1" s="46" t="s">
        <v>99</v>
      </c>
      <c r="AC1" s="46" t="s">
        <v>99</v>
      </c>
    </row>
    <row r="2" spans="1:56" s="3" customFormat="1" ht="23.25" x14ac:dyDescent="0.35">
      <c r="A2" s="46"/>
      <c r="D2" s="7"/>
      <c r="E2" s="235">
        <f>'T energie vecteurs'!E5</f>
        <v>4</v>
      </c>
      <c r="F2" s="235">
        <f>E2+9</f>
        <v>13</v>
      </c>
      <c r="G2" s="235">
        <f>F2+3</f>
        <v>16</v>
      </c>
      <c r="H2" s="235">
        <f t="shared" ref="H2:S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>S2+5</f>
        <v>33</v>
      </c>
      <c r="U2" s="235">
        <f>T2+5</f>
        <v>38</v>
      </c>
      <c r="V2" s="235">
        <f>U2+5</f>
        <v>43</v>
      </c>
      <c r="W2" s="235">
        <f>V2+5</f>
        <v>48</v>
      </c>
      <c r="AC2" s="46"/>
      <c r="AF2" s="7"/>
      <c r="AG2" s="235">
        <v>3</v>
      </c>
      <c r="AH2" s="235">
        <v>12</v>
      </c>
      <c r="AI2" s="235">
        <v>15</v>
      </c>
      <c r="AJ2" s="235">
        <v>16</v>
      </c>
      <c r="AK2" s="235">
        <v>17</v>
      </c>
      <c r="AL2" s="235">
        <v>18</v>
      </c>
      <c r="AM2" s="235">
        <v>19</v>
      </c>
      <c r="AN2" s="235">
        <v>20</v>
      </c>
      <c r="AO2" s="235">
        <v>21</v>
      </c>
      <c r="AP2" s="235">
        <v>22</v>
      </c>
      <c r="AQ2" s="235">
        <v>23</v>
      </c>
      <c r="AR2" s="235">
        <v>24</v>
      </c>
      <c r="AS2" s="235">
        <v>25</v>
      </c>
      <c r="AT2" s="235">
        <v>26</v>
      </c>
      <c r="AU2" s="235">
        <v>27</v>
      </c>
      <c r="AV2" s="235">
        <v>32</v>
      </c>
      <c r="AW2" s="235">
        <v>37</v>
      </c>
      <c r="AX2" s="235">
        <v>42</v>
      </c>
      <c r="AY2" s="235">
        <v>47</v>
      </c>
    </row>
    <row r="3" spans="1:56" ht="23.25" x14ac:dyDescent="0.35">
      <c r="A3" s="228"/>
      <c r="B3" s="3"/>
      <c r="C3" s="42"/>
      <c r="D3" s="11"/>
      <c r="E3" s="238">
        <v>2006</v>
      </c>
      <c r="F3" s="49">
        <v>2015</v>
      </c>
      <c r="G3" s="20">
        <v>2018</v>
      </c>
      <c r="H3" s="4">
        <v>2019</v>
      </c>
      <c r="I3" s="190">
        <v>2020</v>
      </c>
      <c r="J3" s="91">
        <v>2021</v>
      </c>
      <c r="K3" s="27">
        <v>2022</v>
      </c>
      <c r="L3" s="4">
        <v>2023</v>
      </c>
      <c r="M3" s="27">
        <v>2024</v>
      </c>
      <c r="N3" s="83">
        <v>2025</v>
      </c>
      <c r="O3" s="91">
        <v>2026</v>
      </c>
      <c r="P3" s="4">
        <v>2027</v>
      </c>
      <c r="Q3" s="27">
        <v>2028</v>
      </c>
      <c r="R3" s="27">
        <v>2029</v>
      </c>
      <c r="S3" s="83">
        <v>2030</v>
      </c>
      <c r="T3" s="93">
        <v>2035</v>
      </c>
      <c r="U3" s="93">
        <v>2040</v>
      </c>
      <c r="V3" s="4">
        <v>2045</v>
      </c>
      <c r="W3" s="93">
        <v>2050</v>
      </c>
      <c r="X3" s="3"/>
      <c r="AC3" s="228"/>
      <c r="AD3" s="3"/>
      <c r="AE3" s="42"/>
      <c r="AF3" s="11"/>
      <c r="AG3" s="238">
        <v>2006</v>
      </c>
      <c r="AH3" s="49">
        <v>2015</v>
      </c>
      <c r="AI3" s="20">
        <v>2018</v>
      </c>
      <c r="AJ3" s="4">
        <v>2019</v>
      </c>
      <c r="AK3" s="190">
        <v>2020</v>
      </c>
      <c r="AL3" s="91">
        <v>2021</v>
      </c>
      <c r="AM3" s="27">
        <v>2022</v>
      </c>
      <c r="AN3" s="4">
        <v>2023</v>
      </c>
      <c r="AO3" s="27">
        <v>2024</v>
      </c>
      <c r="AP3" s="83">
        <v>2025</v>
      </c>
      <c r="AQ3" s="91">
        <v>2026</v>
      </c>
      <c r="AR3" s="4">
        <v>2027</v>
      </c>
      <c r="AS3" s="27">
        <v>2028</v>
      </c>
      <c r="AT3" s="27">
        <v>2029</v>
      </c>
      <c r="AU3" s="83">
        <v>2030</v>
      </c>
      <c r="AV3" s="93">
        <v>2035</v>
      </c>
      <c r="AW3" s="93">
        <v>2040</v>
      </c>
      <c r="AX3" s="4">
        <v>2045</v>
      </c>
      <c r="AY3" s="93">
        <v>2050</v>
      </c>
      <c r="AZ3" s="3"/>
    </row>
    <row r="4" spans="1:56" ht="23.25" x14ac:dyDescent="0.35">
      <c r="A4" s="161" t="str">
        <f>Résultats!B1</f>
        <v>SNBC3</v>
      </c>
      <c r="B4" s="229" t="s">
        <v>100</v>
      </c>
      <c r="C4" s="5" t="s">
        <v>92</v>
      </c>
      <c r="D4" s="12" t="s">
        <v>190</v>
      </c>
      <c r="E4" s="18">
        <f>VLOOKUP($D4,Résultats!$B$2:$AX$212,E$2,FALSE)</f>
        <v>2393165780</v>
      </c>
      <c r="F4" s="18">
        <f>VLOOKUP($D4,Résultats!$B$2:$AX$212,F$2,FALSE)</f>
        <v>2623669000</v>
      </c>
      <c r="G4" s="106">
        <f>VLOOKUP($D4,Résultats!$B$2:$AX$212,G$2,FALSE)/1000000</f>
        <v>2670.7684170000002</v>
      </c>
      <c r="H4" s="18">
        <f>VLOOKUP($D4,Résultats!$B$2:$AX$212,H$2,FALSE)/1000000</f>
        <v>2685.0923619999999</v>
      </c>
      <c r="I4" s="114">
        <f>VLOOKUP($D4,Résultats!$B$2:$AX$212,I$2,FALSE)/1000000</f>
        <v>2699.0781609999999</v>
      </c>
      <c r="J4" s="106">
        <f>VLOOKUP($D4,Résultats!$B$2:$AX$212,J$2,FALSE)/1000000</f>
        <v>2712.2395019999999</v>
      </c>
      <c r="K4" s="18">
        <f>VLOOKUP($D4,Résultats!$B$2:$AX$212,K$2,FALSE)/1000000</f>
        <v>2724.9316829999998</v>
      </c>
      <c r="L4" s="18">
        <f>VLOOKUP($D4,Résultats!$B$2:$AX$212,L$2,FALSE)/1000000</f>
        <v>2739.2148560000001</v>
      </c>
      <c r="M4" s="18">
        <f>VLOOKUP($D4,Résultats!$B$2:$AX$212,M$2,FALSE)/1000000</f>
        <v>2753.9257499999999</v>
      </c>
      <c r="N4" s="107">
        <f>VLOOKUP($D4,Résultats!$B$2:$AX$212,N$2,FALSE)/1000000</f>
        <v>2768.2532679999999</v>
      </c>
      <c r="O4" s="106">
        <f>VLOOKUP($D4,Résultats!$B$2:$AX$212,O$2,FALSE)/1000000</f>
        <v>2782.316104</v>
      </c>
      <c r="P4" s="18">
        <f>VLOOKUP($D4,Résultats!$B$2:$AX$212,P$2,FALSE)/1000000</f>
        <v>2796.0704919999998</v>
      </c>
      <c r="Q4" s="18">
        <f>VLOOKUP($D4,Résultats!$B$2:$AX$212,Q$2,FALSE)/1000000</f>
        <v>2809.6777120000002</v>
      </c>
      <c r="R4" s="18">
        <f>VLOOKUP($D4,Résultats!$B$2:$AX$212,R$2,FALSE)/1000000</f>
        <v>2823.012365</v>
      </c>
      <c r="S4" s="107">
        <f>VLOOKUP($D4,Résultats!$B$2:$AX$212,S$2,FALSE)/1000000</f>
        <v>2836.0302510000001</v>
      </c>
      <c r="T4" s="114">
        <f>VLOOKUP($D4,Résultats!$B$2:$AX$212,T$2,FALSE)/1000000</f>
        <v>2898.1448399999999</v>
      </c>
      <c r="U4" s="114">
        <f>VLOOKUP($D4,Résultats!$B$2:$AX$212,U$2,FALSE)/1000000</f>
        <v>2953.4412219999999</v>
      </c>
      <c r="V4" s="18">
        <f>VLOOKUP($D4,Résultats!$B$2:$AX$212,V$2,FALSE)/1000000</f>
        <v>3001.8706529999999</v>
      </c>
      <c r="W4" s="114">
        <f>VLOOKUP($D4,Résultats!$B$2:$AX$212,W$2,FALSE)/1000000</f>
        <v>3045.1080000000002</v>
      </c>
      <c r="X4" s="3"/>
      <c r="AC4" s="161" t="s">
        <v>492</v>
      </c>
      <c r="AD4" s="229" t="s">
        <v>100</v>
      </c>
      <c r="AE4" s="5" t="s">
        <v>92</v>
      </c>
      <c r="AF4" s="12" t="s">
        <v>190</v>
      </c>
      <c r="AG4" s="18">
        <v>2355349875.8831902</v>
      </c>
      <c r="AH4" s="18">
        <v>2596998398</v>
      </c>
      <c r="AI4" s="106">
        <v>2655.7572249999998</v>
      </c>
      <c r="AJ4" s="18">
        <v>2671.9482079999998</v>
      </c>
      <c r="AK4" s="114">
        <v>2688.2378990000002</v>
      </c>
      <c r="AL4" s="106">
        <v>2704.626902</v>
      </c>
      <c r="AM4" s="18">
        <v>2721.2510619999998</v>
      </c>
      <c r="AN4" s="18">
        <v>2733.314965</v>
      </c>
      <c r="AO4" s="18">
        <v>2745.2011419999999</v>
      </c>
      <c r="AP4" s="107">
        <v>2756.950288</v>
      </c>
      <c r="AQ4" s="106">
        <v>2768.561725</v>
      </c>
      <c r="AR4" s="18">
        <v>2779.993097</v>
      </c>
      <c r="AS4" s="18">
        <v>2791.5774529999999</v>
      </c>
      <c r="AT4" s="18">
        <v>2802.855591</v>
      </c>
      <c r="AU4" s="107">
        <v>2814.3284440000002</v>
      </c>
      <c r="AV4" s="114">
        <v>2869.6227979999999</v>
      </c>
      <c r="AW4" s="114">
        <v>2921.4190490000001</v>
      </c>
      <c r="AX4" s="18">
        <v>2966.1644070000002</v>
      </c>
      <c r="AY4" s="114">
        <v>3002.7028059999998</v>
      </c>
      <c r="AZ4" s="3"/>
    </row>
    <row r="5" spans="1:56" x14ac:dyDescent="0.25">
      <c r="A5" s="3"/>
      <c r="B5" s="230"/>
      <c r="C5" s="35" t="s">
        <v>27</v>
      </c>
      <c r="D5" s="13" t="s">
        <v>191</v>
      </c>
      <c r="E5" s="25">
        <f>VLOOKUP($D5,Résultats!$B$2:$AX$212,E$2,FALSE)</f>
        <v>661127</v>
      </c>
      <c r="F5" s="25">
        <f>VLOOKUP($D5,Résultats!$B$2:$AX$212,F$2,FALSE)</f>
        <v>82600511.260000005</v>
      </c>
      <c r="G5" s="101">
        <f>VLOOKUP($D5,Résultats!$B$2:$AX$212,G$2,FALSE)/1000000</f>
        <v>127.55685220000001</v>
      </c>
      <c r="H5" s="25">
        <f>VLOOKUP($D5,Résultats!$B$2:$AX$212,H$2,FALSE)/1000000</f>
        <v>144.26828</v>
      </c>
      <c r="I5" s="102">
        <f>VLOOKUP($D5,Résultats!$B$2:$AX$212,I$2,FALSE)/1000000</f>
        <v>163.24107819999998</v>
      </c>
      <c r="J5" s="101">
        <f>VLOOKUP($D5,Résultats!$B$2:$AX$212,J$2,FALSE)/1000000</f>
        <v>182.9319931</v>
      </c>
      <c r="K5" s="25">
        <f>VLOOKUP($D5,Résultats!$B$2:$AX$212,K$2,FALSE)/1000000</f>
        <v>205.2522773</v>
      </c>
      <c r="L5" s="25">
        <f>VLOOKUP($D5,Résultats!$B$2:$AX$212,L$2,FALSE)/1000000</f>
        <v>228.4313133</v>
      </c>
      <c r="M5" s="25">
        <f>VLOOKUP($D5,Résultats!$B$2:$AX$212,M$2,FALSE)/1000000</f>
        <v>253.04707619999999</v>
      </c>
      <c r="N5" s="102">
        <f>VLOOKUP($D5,Résultats!$B$2:$AX$212,N$2,FALSE)/1000000</f>
        <v>277.84979149999998</v>
      </c>
      <c r="O5" s="101">
        <f>VLOOKUP($D5,Résultats!$B$2:$AX$212,O$2,FALSE)/1000000</f>
        <v>303.95165050000003</v>
      </c>
      <c r="P5" s="25">
        <f>VLOOKUP($D5,Résultats!$B$2:$AX$212,P$2,FALSE)/1000000</f>
        <v>330.78441889999999</v>
      </c>
      <c r="Q5" s="25">
        <f>VLOOKUP($D5,Résultats!$B$2:$AX$212,Q$2,FALSE)/1000000</f>
        <v>357.94166030000002</v>
      </c>
      <c r="R5" s="25">
        <f>VLOOKUP($D5,Résultats!$B$2:$AX$212,R$2,FALSE)/1000000</f>
        <v>385.25744480000003</v>
      </c>
      <c r="S5" s="102">
        <f>VLOOKUP($D5,Résultats!$B$2:$AX$212,S$2,FALSE)/1000000</f>
        <v>412.7257697</v>
      </c>
      <c r="T5" s="105">
        <f>VLOOKUP($D5,Résultats!$B$2:$AX$212,T$2,FALSE)/1000000</f>
        <v>551.85611180000001</v>
      </c>
      <c r="U5" s="105">
        <f>VLOOKUP($D5,Résultats!$B$2:$AX$212,U$2,FALSE)/1000000</f>
        <v>685.79261459999998</v>
      </c>
      <c r="V5" s="25">
        <f>VLOOKUP($D5,Résultats!$B$2:$AX$212,V$2,FALSE)/1000000</f>
        <v>816.79637400000001</v>
      </c>
      <c r="W5" s="105">
        <f>VLOOKUP($D5,Résultats!$B$2:$AX$212,W$2,FALSE)/1000000</f>
        <v>953.08788560000005</v>
      </c>
      <c r="X5" s="3"/>
      <c r="AC5" s="3"/>
      <c r="AD5" s="230"/>
      <c r="AE5" s="35" t="s">
        <v>27</v>
      </c>
      <c r="AF5" s="13" t="s">
        <v>191</v>
      </c>
      <c r="AG5" s="25">
        <v>650680.12020171306</v>
      </c>
      <c r="AH5" s="25">
        <v>43187152.149999999</v>
      </c>
      <c r="AI5" s="101">
        <v>50.412683960000003</v>
      </c>
      <c r="AJ5" s="25">
        <v>52.585453389999998</v>
      </c>
      <c r="AK5" s="102">
        <v>55.248827470000002</v>
      </c>
      <c r="AL5" s="101">
        <v>58.446187070000001</v>
      </c>
      <c r="AM5" s="25">
        <v>61.862481409999994</v>
      </c>
      <c r="AN5" s="25">
        <v>65.420231920000006</v>
      </c>
      <c r="AO5" s="25">
        <v>69.449230379999989</v>
      </c>
      <c r="AP5" s="102">
        <v>74.034006009999999</v>
      </c>
      <c r="AQ5" s="101">
        <v>79.004304869999999</v>
      </c>
      <c r="AR5" s="25">
        <v>83.804995500000004</v>
      </c>
      <c r="AS5" s="25">
        <v>87.363160239999999</v>
      </c>
      <c r="AT5" s="25">
        <v>89.222456459999904</v>
      </c>
      <c r="AU5" s="102">
        <v>90.697099290000011</v>
      </c>
      <c r="AV5" s="105">
        <v>97.114109620000008</v>
      </c>
      <c r="AW5" s="105">
        <v>103.08508359999999</v>
      </c>
      <c r="AX5" s="25">
        <v>108.2989291</v>
      </c>
      <c r="AY5" s="105">
        <v>112.66037159999999</v>
      </c>
      <c r="AZ5" s="3"/>
    </row>
    <row r="6" spans="1:56" x14ac:dyDescent="0.25">
      <c r="A6" s="3"/>
      <c r="B6" s="230"/>
      <c r="C6" s="35" t="s">
        <v>28</v>
      </c>
      <c r="D6" s="13" t="s">
        <v>192</v>
      </c>
      <c r="E6" s="25">
        <f>VLOOKUP($D6,Résultats!$B$2:$AX$212,E$2,FALSE)</f>
        <v>42391824</v>
      </c>
      <c r="F6" s="25">
        <f>VLOOKUP($D6,Résultats!$B$2:$AX$212,F$2,FALSE)</f>
        <v>56560347.490000002</v>
      </c>
      <c r="G6" s="101">
        <f>VLOOKUP($D6,Résultats!$B$2:$AX$212,G$2,FALSE)/1000000</f>
        <v>58.510484590000004</v>
      </c>
      <c r="H6" s="25">
        <f>VLOOKUP($D6,Résultats!$B$2:$AX$212,H$2,FALSE)/1000000</f>
        <v>62.052908799999997</v>
      </c>
      <c r="I6" s="102">
        <f>VLOOKUP($D6,Résultats!$B$2:$AX$212,I$2,FALSE)/1000000</f>
        <v>64.790554850000007</v>
      </c>
      <c r="J6" s="101">
        <f>VLOOKUP($D6,Résultats!$B$2:$AX$212,J$2,FALSE)/1000000</f>
        <v>68.398471180000001</v>
      </c>
      <c r="K6" s="25">
        <f>VLOOKUP($D6,Résultats!$B$2:$AX$212,K$2,FALSE)/1000000</f>
        <v>71.170884819999898</v>
      </c>
      <c r="L6" s="25">
        <f>VLOOKUP($D6,Résultats!$B$2:$AX$212,L$2,FALSE)/1000000</f>
        <v>76.56972202</v>
      </c>
      <c r="M6" s="25">
        <f>VLOOKUP($D6,Résultats!$B$2:$AX$212,M$2,FALSE)/1000000</f>
        <v>80.723887599999998</v>
      </c>
      <c r="N6" s="102">
        <f>VLOOKUP($D6,Résultats!$B$2:$AX$212,N$2,FALSE)/1000000</f>
        <v>84.74500651000001</v>
      </c>
      <c r="O6" s="101">
        <f>VLOOKUP($D6,Résultats!$B$2:$AX$212,O$2,FALSE)/1000000</f>
        <v>87.436392260000005</v>
      </c>
      <c r="P6" s="25">
        <f>VLOOKUP($D6,Résultats!$B$2:$AX$212,P$2,FALSE)/1000000</f>
        <v>88.972883400000001</v>
      </c>
      <c r="Q6" s="25">
        <f>VLOOKUP($D6,Résultats!$B$2:$AX$212,Q$2,FALSE)/1000000</f>
        <v>89.983726489999995</v>
      </c>
      <c r="R6" s="25">
        <f>VLOOKUP($D6,Résultats!$B$2:$AX$212,R$2,FALSE)/1000000</f>
        <v>90.881324680000006</v>
      </c>
      <c r="S6" s="102">
        <f>VLOOKUP($D6,Résultats!$B$2:$AX$212,S$2,FALSE)/1000000</f>
        <v>91.841347069999898</v>
      </c>
      <c r="T6" s="105">
        <f>VLOOKUP($D6,Résultats!$B$2:$AX$212,T$2,FALSE)/1000000</f>
        <v>92.595087700000008</v>
      </c>
      <c r="U6" s="105">
        <f>VLOOKUP($D6,Résultats!$B$2:$AX$212,U$2,FALSE)/1000000</f>
        <v>88.652661209999906</v>
      </c>
      <c r="V6" s="25">
        <f>VLOOKUP($D6,Résultats!$B$2:$AX$212,V$2,FALSE)/1000000</f>
        <v>88.097974159999993</v>
      </c>
      <c r="W6" s="105">
        <f>VLOOKUP($D6,Résultats!$B$2:$AX$212,W$2,FALSE)/1000000</f>
        <v>90.938236430000003</v>
      </c>
      <c r="X6" s="3"/>
      <c r="AC6" s="3"/>
      <c r="AD6" s="230"/>
      <c r="AE6" s="35" t="s">
        <v>28</v>
      </c>
      <c r="AF6" s="13" t="s">
        <v>192</v>
      </c>
      <c r="AG6" s="25">
        <v>41721964.366740197</v>
      </c>
      <c r="AH6" s="25">
        <v>181120567.69999999</v>
      </c>
      <c r="AI6" s="101">
        <v>215.590058</v>
      </c>
      <c r="AJ6" s="25">
        <v>228.76262990000001</v>
      </c>
      <c r="AK6" s="102">
        <v>245.54528809999999</v>
      </c>
      <c r="AL6" s="101">
        <v>266.69365629999999</v>
      </c>
      <c r="AM6" s="25">
        <v>288.86536289999998</v>
      </c>
      <c r="AN6" s="25">
        <v>307.95133449999997</v>
      </c>
      <c r="AO6" s="25">
        <v>327.0308915</v>
      </c>
      <c r="AP6" s="102">
        <v>345.91796049999999</v>
      </c>
      <c r="AQ6" s="101">
        <v>364.40862630000004</v>
      </c>
      <c r="AR6" s="25">
        <v>382.0194525</v>
      </c>
      <c r="AS6" s="25">
        <v>398.17266369999999</v>
      </c>
      <c r="AT6" s="25">
        <v>412.14001530000002</v>
      </c>
      <c r="AU6" s="102">
        <v>424.70792360000002</v>
      </c>
      <c r="AV6" s="105">
        <v>482.66274469999996</v>
      </c>
      <c r="AW6" s="105">
        <v>537.15071260000002</v>
      </c>
      <c r="AX6" s="25">
        <v>585.07997970000008</v>
      </c>
      <c r="AY6" s="105">
        <v>625.4614967</v>
      </c>
      <c r="AZ6" s="3"/>
    </row>
    <row r="7" spans="1:56" x14ac:dyDescent="0.25">
      <c r="A7" s="3"/>
      <c r="B7" s="230"/>
      <c r="C7" s="35" t="s">
        <v>29</v>
      </c>
      <c r="D7" s="13" t="s">
        <v>193</v>
      </c>
      <c r="E7" s="25">
        <f>VLOOKUP($D7,Résultats!$B$2:$AX$212,E$2,FALSE)</f>
        <v>300942006</v>
      </c>
      <c r="F7" s="25">
        <f>VLOOKUP($D7,Résultats!$B$2:$AX$212,F$2,FALSE)</f>
        <v>501902458</v>
      </c>
      <c r="G7" s="101">
        <f>VLOOKUP($D7,Résultats!$B$2:$AX$212,G$2,FALSE)/1000000</f>
        <v>529.39458639999998</v>
      </c>
      <c r="H7" s="25">
        <f>VLOOKUP($D7,Résultats!$B$2:$AX$212,H$2,FALSE)/1000000</f>
        <v>543.03795549999995</v>
      </c>
      <c r="I7" s="102">
        <f>VLOOKUP($D7,Résultats!$B$2:$AX$212,I$2,FALSE)/1000000</f>
        <v>556.14820310000005</v>
      </c>
      <c r="J7" s="101">
        <f>VLOOKUP($D7,Résultats!$B$2:$AX$212,J$2,FALSE)/1000000</f>
        <v>568.55837659999997</v>
      </c>
      <c r="K7" s="25">
        <f>VLOOKUP($D7,Résultats!$B$2:$AX$212,K$2,FALSE)/1000000</f>
        <v>579.86202860000003</v>
      </c>
      <c r="L7" s="25">
        <f>VLOOKUP($D7,Résultats!$B$2:$AX$212,L$2,FALSE)/1000000</f>
        <v>595.38194739999994</v>
      </c>
      <c r="M7" s="25">
        <f>VLOOKUP($D7,Résultats!$B$2:$AX$212,M$2,FALSE)/1000000</f>
        <v>612.65055740000003</v>
      </c>
      <c r="N7" s="102">
        <f>VLOOKUP($D7,Résultats!$B$2:$AX$212,N$2,FALSE)/1000000</f>
        <v>632.76942120000001</v>
      </c>
      <c r="O7" s="101">
        <f>VLOOKUP($D7,Résultats!$B$2:$AX$212,O$2,FALSE)/1000000</f>
        <v>652.45330610000008</v>
      </c>
      <c r="P7" s="25">
        <f>VLOOKUP($D7,Résultats!$B$2:$AX$212,P$2,FALSE)/1000000</f>
        <v>669.88830189999999</v>
      </c>
      <c r="Q7" s="25">
        <f>VLOOKUP($D7,Résultats!$B$2:$AX$212,Q$2,FALSE)/1000000</f>
        <v>684.17673810000008</v>
      </c>
      <c r="R7" s="25">
        <f>VLOOKUP($D7,Résultats!$B$2:$AX$212,R$2,FALSE)/1000000</f>
        <v>695.41667720000009</v>
      </c>
      <c r="S7" s="102">
        <f>VLOOKUP($D7,Résultats!$B$2:$AX$212,S$2,FALSE)/1000000</f>
        <v>704.0501888</v>
      </c>
      <c r="T7" s="105">
        <f>VLOOKUP($D7,Résultats!$B$2:$AX$212,T$2,FALSE)/1000000</f>
        <v>724.74475729999995</v>
      </c>
      <c r="U7" s="105">
        <f>VLOOKUP($D7,Résultats!$B$2:$AX$212,U$2,FALSE)/1000000</f>
        <v>728.54855339999995</v>
      </c>
      <c r="V7" s="25">
        <f>VLOOKUP($D7,Résultats!$B$2:$AX$212,V$2,FALSE)/1000000</f>
        <v>726.47899960000007</v>
      </c>
      <c r="W7" s="105">
        <f>VLOOKUP($D7,Résultats!$B$2:$AX$212,W$2,FALSE)/1000000</f>
        <v>720.98806129999991</v>
      </c>
      <c r="X7" s="3"/>
      <c r="AC7" s="3"/>
      <c r="AD7" s="230"/>
      <c r="AE7" s="35" t="s">
        <v>29</v>
      </c>
      <c r="AF7" s="13" t="s">
        <v>193</v>
      </c>
      <c r="AG7" s="25">
        <v>296186633.79021603</v>
      </c>
      <c r="AH7" s="25">
        <v>569035477.39999998</v>
      </c>
      <c r="AI7" s="101">
        <v>632.75076910000007</v>
      </c>
      <c r="AJ7" s="25">
        <v>645.57478270000001</v>
      </c>
      <c r="AK7" s="102">
        <v>657.42506470000001</v>
      </c>
      <c r="AL7" s="101">
        <v>667.32190209999999</v>
      </c>
      <c r="AM7" s="25">
        <v>679.26979920000008</v>
      </c>
      <c r="AN7" s="25">
        <v>692.50705210000001</v>
      </c>
      <c r="AO7" s="25">
        <v>704.80679639999994</v>
      </c>
      <c r="AP7" s="102">
        <v>715.45919620000006</v>
      </c>
      <c r="AQ7" s="101">
        <v>724.50526070000001</v>
      </c>
      <c r="AR7" s="25">
        <v>732.1551892</v>
      </c>
      <c r="AS7" s="25">
        <v>738.47130540000001</v>
      </c>
      <c r="AT7" s="25">
        <v>743.1869147000001</v>
      </c>
      <c r="AU7" s="102">
        <v>744.57653449999998</v>
      </c>
      <c r="AV7" s="105">
        <v>744.73285629999998</v>
      </c>
      <c r="AW7" s="105">
        <v>744.52864450000004</v>
      </c>
      <c r="AX7" s="25">
        <v>744.18700850000005</v>
      </c>
      <c r="AY7" s="105">
        <v>743.80258720000006</v>
      </c>
      <c r="AZ7" s="3"/>
    </row>
    <row r="8" spans="1:56" x14ac:dyDescent="0.25">
      <c r="A8" s="3"/>
      <c r="B8" s="230"/>
      <c r="C8" s="35" t="s">
        <v>30</v>
      </c>
      <c r="D8" s="13" t="s">
        <v>194</v>
      </c>
      <c r="E8" s="25">
        <f>VLOOKUP($D8,Résultats!$B$2:$AX$212,E$2,FALSE)</f>
        <v>661409532</v>
      </c>
      <c r="F8" s="25">
        <f>VLOOKUP($D8,Résultats!$B$2:$AX$212,F$2,FALSE)</f>
        <v>832347744</v>
      </c>
      <c r="G8" s="101">
        <f>VLOOKUP($D8,Résultats!$B$2:$AX$212,G$2,FALSE)/1000000</f>
        <v>845.6088997999999</v>
      </c>
      <c r="H8" s="25">
        <f>VLOOKUP($D8,Résultats!$B$2:$AX$212,H$2,FALSE)/1000000</f>
        <v>848.90014279999991</v>
      </c>
      <c r="I8" s="102">
        <f>VLOOKUP($D8,Résultats!$B$2:$AX$212,I$2,FALSE)/1000000</f>
        <v>851.41765859999998</v>
      </c>
      <c r="J8" s="101">
        <f>VLOOKUP($D8,Résultats!$B$2:$AX$212,J$2,FALSE)/1000000</f>
        <v>850.74354949999997</v>
      </c>
      <c r="K8" s="25">
        <f>VLOOKUP($D8,Résultats!$B$2:$AX$212,K$2,FALSE)/1000000</f>
        <v>848.98811679999994</v>
      </c>
      <c r="L8" s="25">
        <f>VLOOKUP($D8,Résultats!$B$2:$AX$212,L$2,FALSE)/1000000</f>
        <v>846.47928460000003</v>
      </c>
      <c r="M8" s="25">
        <f>VLOOKUP($D8,Résultats!$B$2:$AX$212,M$2,FALSE)/1000000</f>
        <v>844.44599729999993</v>
      </c>
      <c r="N8" s="102">
        <f>VLOOKUP($D8,Résultats!$B$2:$AX$212,N$2,FALSE)/1000000</f>
        <v>842.00765209999997</v>
      </c>
      <c r="O8" s="101">
        <f>VLOOKUP($D8,Résultats!$B$2:$AX$212,O$2,FALSE)/1000000</f>
        <v>839.9194212000001</v>
      </c>
      <c r="P8" s="25">
        <f>VLOOKUP($D8,Résultats!$B$2:$AX$212,P$2,FALSE)/1000000</f>
        <v>837.40441550000003</v>
      </c>
      <c r="Q8" s="25">
        <f>VLOOKUP($D8,Résultats!$B$2:$AX$212,Q$2,FALSE)/1000000</f>
        <v>834.35222479999993</v>
      </c>
      <c r="R8" s="25">
        <f>VLOOKUP($D8,Résultats!$B$2:$AX$212,R$2,FALSE)/1000000</f>
        <v>830.46626229999993</v>
      </c>
      <c r="S8" s="102">
        <f>VLOOKUP($D8,Résultats!$B$2:$AX$212,S$2,FALSE)/1000000</f>
        <v>825.65854720000004</v>
      </c>
      <c r="T8" s="105">
        <f>VLOOKUP($D8,Résultats!$B$2:$AX$212,T$2,FALSE)/1000000</f>
        <v>796.99453200000005</v>
      </c>
      <c r="U8" s="105">
        <f>VLOOKUP($D8,Résultats!$B$2:$AX$212,U$2,FALSE)/1000000</f>
        <v>770.66400570000008</v>
      </c>
      <c r="V8" s="25">
        <f>VLOOKUP($D8,Résultats!$B$2:$AX$212,V$2,FALSE)/1000000</f>
        <v>739.68416429999991</v>
      </c>
      <c r="W8" s="105">
        <f>VLOOKUP($D8,Résultats!$B$2:$AX$212,W$2,FALSE)/1000000</f>
        <v>699.2920767999999</v>
      </c>
      <c r="X8" s="3"/>
      <c r="AC8" s="3"/>
      <c r="AD8" s="230"/>
      <c r="AE8" s="35" t="s">
        <v>30</v>
      </c>
      <c r="AF8" s="13" t="s">
        <v>194</v>
      </c>
      <c r="AG8" s="25">
        <v>650958187.73748195</v>
      </c>
      <c r="AH8" s="25">
        <v>633667547</v>
      </c>
      <c r="AI8" s="101">
        <v>628.52988640000001</v>
      </c>
      <c r="AJ8" s="25">
        <v>627.05710270000009</v>
      </c>
      <c r="AK8" s="102">
        <v>626.0079624</v>
      </c>
      <c r="AL8" s="101">
        <v>625.30736860000002</v>
      </c>
      <c r="AM8" s="25">
        <v>624.74556860000007</v>
      </c>
      <c r="AN8" s="25">
        <v>623.84060450000004</v>
      </c>
      <c r="AO8" s="25">
        <v>622.26125309999998</v>
      </c>
      <c r="AP8" s="102">
        <v>619.89497360000007</v>
      </c>
      <c r="AQ8" s="101">
        <v>616.94481870000004</v>
      </c>
      <c r="AR8" s="25">
        <v>613.84423860000004</v>
      </c>
      <c r="AS8" s="25">
        <v>611.24747579999996</v>
      </c>
      <c r="AT8" s="25">
        <v>609.73983529999998</v>
      </c>
      <c r="AU8" s="102">
        <v>609.83384439999998</v>
      </c>
      <c r="AV8" s="105">
        <v>612.04639099999997</v>
      </c>
      <c r="AW8" s="105">
        <v>613.18375549999996</v>
      </c>
      <c r="AX8" s="25">
        <v>613.83096479999995</v>
      </c>
      <c r="AY8" s="105">
        <v>614.26554610000005</v>
      </c>
      <c r="AZ8" s="3"/>
    </row>
    <row r="9" spans="1:56" x14ac:dyDescent="0.25">
      <c r="A9" s="3"/>
      <c r="B9" s="230"/>
      <c r="C9" s="35" t="s">
        <v>31</v>
      </c>
      <c r="D9" s="13" t="s">
        <v>195</v>
      </c>
      <c r="E9" s="25">
        <f>VLOOKUP($D9,Résultats!$B$2:$AX$212,E$2,FALSE)</f>
        <v>786713699</v>
      </c>
      <c r="F9" s="25">
        <f>VLOOKUP($D9,Résultats!$B$2:$AX$212,F$2,FALSE)</f>
        <v>681338913.29999995</v>
      </c>
      <c r="G9" s="101">
        <f>VLOOKUP($D9,Résultats!$B$2:$AX$212,G$2,FALSE)/1000000</f>
        <v>665.59854029999997</v>
      </c>
      <c r="H9" s="25">
        <f>VLOOKUP($D9,Résultats!$B$2:$AX$212,H$2,FALSE)/1000000</f>
        <v>654.60725220000006</v>
      </c>
      <c r="I9" s="102">
        <f>VLOOKUP($D9,Résultats!$B$2:$AX$212,I$2,FALSE)/1000000</f>
        <v>643.20535589999997</v>
      </c>
      <c r="J9" s="101">
        <f>VLOOKUP($D9,Résultats!$B$2:$AX$212,J$2,FALSE)/1000000</f>
        <v>632.34295310000005</v>
      </c>
      <c r="K9" s="25">
        <f>VLOOKUP($D9,Résultats!$B$2:$AX$212,K$2,FALSE)/1000000</f>
        <v>621.33622749999995</v>
      </c>
      <c r="L9" s="25">
        <f>VLOOKUP($D9,Résultats!$B$2:$AX$212,L$2,FALSE)/1000000</f>
        <v>606.88064320000001</v>
      </c>
      <c r="M9" s="25">
        <f>VLOOKUP($D9,Résultats!$B$2:$AX$212,M$2,FALSE)/1000000</f>
        <v>591.17161139999996</v>
      </c>
      <c r="N9" s="102">
        <f>VLOOKUP($D9,Résultats!$B$2:$AX$212,N$2,FALSE)/1000000</f>
        <v>573.74466849999999</v>
      </c>
      <c r="O9" s="101">
        <f>VLOOKUP($D9,Résultats!$B$2:$AX$212,O$2,FALSE)/1000000</f>
        <v>556.21370539999998</v>
      </c>
      <c r="P9" s="25">
        <f>VLOOKUP($D9,Résultats!$B$2:$AX$212,P$2,FALSE)/1000000</f>
        <v>540.26450079999995</v>
      </c>
      <c r="Q9" s="25">
        <f>VLOOKUP($D9,Résultats!$B$2:$AX$212,Q$2,FALSE)/1000000</f>
        <v>526.40496689999998</v>
      </c>
      <c r="R9" s="25">
        <f>VLOOKUP($D9,Résultats!$B$2:$AX$212,R$2,FALSE)/1000000</f>
        <v>514.53036359999999</v>
      </c>
      <c r="S9" s="102">
        <f>VLOOKUP($D9,Résultats!$B$2:$AX$212,S$2,FALSE)/1000000</f>
        <v>504.30683160000001</v>
      </c>
      <c r="T9" s="105">
        <f>VLOOKUP($D9,Résultats!$B$2:$AX$212,T$2,FALSE)/1000000</f>
        <v>467.32557230000003</v>
      </c>
      <c r="U9" s="105">
        <f>VLOOKUP($D9,Résultats!$B$2:$AX$212,U$2,FALSE)/1000000</f>
        <v>439.18817819999998</v>
      </c>
      <c r="V9" s="25">
        <f>VLOOKUP($D9,Résultats!$B$2:$AX$212,V$2,FALSE)/1000000</f>
        <v>411.8728352</v>
      </c>
      <c r="W9" s="105">
        <f>VLOOKUP($D9,Résultats!$B$2:$AX$212,W$2,FALSE)/1000000</f>
        <v>383.60632650000002</v>
      </c>
      <c r="X9" s="3"/>
      <c r="AC9" s="3"/>
      <c r="AD9" s="230"/>
      <c r="AE9" s="35" t="s">
        <v>31</v>
      </c>
      <c r="AF9" s="13" t="s">
        <v>195</v>
      </c>
      <c r="AG9" s="25">
        <v>774282345.494367</v>
      </c>
      <c r="AH9" s="25">
        <v>688439089.5</v>
      </c>
      <c r="AI9" s="101">
        <v>670.45152770000004</v>
      </c>
      <c r="AJ9" s="25">
        <v>665.95475250000004</v>
      </c>
      <c r="AK9" s="102">
        <v>659.88800020000008</v>
      </c>
      <c r="AL9" s="101">
        <v>652.34777539999993</v>
      </c>
      <c r="AM9" s="25">
        <v>643.27403679999998</v>
      </c>
      <c r="AN9" s="25">
        <v>632.84907470000007</v>
      </c>
      <c r="AO9" s="25">
        <v>622.61724920000006</v>
      </c>
      <c r="AP9" s="102">
        <v>613.00283739999998</v>
      </c>
      <c r="AQ9" s="101">
        <v>604.12207049999995</v>
      </c>
      <c r="AR9" s="25">
        <v>596.24764210000001</v>
      </c>
      <c r="AS9" s="25">
        <v>590.12780510000005</v>
      </c>
      <c r="AT9" s="25">
        <v>586.09317070000009</v>
      </c>
      <c r="AU9" s="102">
        <v>584.34791289999998</v>
      </c>
      <c r="AV9" s="105">
        <v>581.87145939999994</v>
      </c>
      <c r="AW9" s="105">
        <v>578.55799479999996</v>
      </c>
      <c r="AX9" s="25">
        <v>574.87388099999998</v>
      </c>
      <c r="AY9" s="105">
        <v>571.04697310000006</v>
      </c>
      <c r="AZ9" s="3"/>
    </row>
    <row r="10" spans="1:56" x14ac:dyDescent="0.25">
      <c r="A10" s="3"/>
      <c r="B10" s="230"/>
      <c r="C10" s="35" t="s">
        <v>32</v>
      </c>
      <c r="D10" s="13" t="s">
        <v>196</v>
      </c>
      <c r="E10" s="25">
        <f>VLOOKUP($D10,Résultats!$B$2:$AX$212,E$2,FALSE)</f>
        <v>412154138</v>
      </c>
      <c r="F10" s="25">
        <f>VLOOKUP($D10,Résultats!$B$2:$AX$212,F$2,FALSE)</f>
        <v>349477921.30000001</v>
      </c>
      <c r="G10" s="101">
        <f>VLOOKUP($D10,Résultats!$B$2:$AX$212,G$2,FALSE)/1000000</f>
        <v>338.75990189999999</v>
      </c>
      <c r="H10" s="25">
        <f>VLOOKUP($D10,Résultats!$B$2:$AX$212,H$2,FALSE)/1000000</f>
        <v>332.21610319999996</v>
      </c>
      <c r="I10" s="102">
        <f>VLOOKUP($D10,Résultats!$B$2:$AX$212,I$2,FALSE)/1000000</f>
        <v>325.41870349999999</v>
      </c>
      <c r="J10" s="101">
        <f>VLOOKUP($D10,Résultats!$B$2:$AX$212,J$2,FALSE)/1000000</f>
        <v>319.29030789999996</v>
      </c>
      <c r="K10" s="25">
        <f>VLOOKUP($D10,Résultats!$B$2:$AX$212,K$2,FALSE)/1000000</f>
        <v>312.98667549999999</v>
      </c>
      <c r="L10" s="25">
        <f>VLOOKUP($D10,Résultats!$B$2:$AX$212,L$2,FALSE)/1000000</f>
        <v>305.06138989999999</v>
      </c>
      <c r="M10" s="25">
        <f>VLOOKUP($D10,Résultats!$B$2:$AX$212,M$2,FALSE)/1000000</f>
        <v>296.33025600000002</v>
      </c>
      <c r="N10" s="102">
        <f>VLOOKUP($D10,Résultats!$B$2:$AX$212,N$2,FALSE)/1000000</f>
        <v>286.51235680000002</v>
      </c>
      <c r="O10" s="101">
        <f>VLOOKUP($D10,Résultats!$B$2:$AX$212,O$2,FALSE)/1000000</f>
        <v>276.40748389999999</v>
      </c>
      <c r="P10" s="25">
        <f>VLOOKUP($D10,Résultats!$B$2:$AX$212,P$2,FALSE)/1000000</f>
        <v>267.03553040000003</v>
      </c>
      <c r="Q10" s="25">
        <f>VLOOKUP($D10,Résultats!$B$2:$AX$212,Q$2,FALSE)/1000000</f>
        <v>258.77995550000003</v>
      </c>
      <c r="R10" s="25">
        <f>VLOOKUP($D10,Résultats!$B$2:$AX$212,R$2,FALSE)/1000000</f>
        <v>251.63295909999999</v>
      </c>
      <c r="S10" s="102">
        <f>VLOOKUP($D10,Résultats!$B$2:$AX$212,S$2,FALSE)/1000000</f>
        <v>245.44049609999999</v>
      </c>
      <c r="T10" s="105">
        <f>VLOOKUP($D10,Résultats!$B$2:$AX$212,T$2,FALSE)/1000000</f>
        <v>223.07017869999999</v>
      </c>
      <c r="U10" s="105">
        <f>VLOOKUP($D10,Résultats!$B$2:$AX$212,U$2,FALSE)/1000000</f>
        <v>206.34475749999999</v>
      </c>
      <c r="V10" s="25">
        <f>VLOOKUP($D10,Résultats!$B$2:$AX$212,V$2,FALSE)/1000000</f>
        <v>190.40136809999998</v>
      </c>
      <c r="W10" s="105">
        <f>VLOOKUP($D10,Résultats!$B$2:$AX$212,W$2,FALSE)/1000000</f>
        <v>174.2528274</v>
      </c>
      <c r="X10" s="3"/>
      <c r="Y10">
        <f>(K10+K11-S10-S11)*10</f>
        <v>1008.7458111000003</v>
      </c>
      <c r="AC10" s="3"/>
      <c r="AD10" s="230"/>
      <c r="AE10" s="35" t="s">
        <v>32</v>
      </c>
      <c r="AF10" s="13" t="s">
        <v>196</v>
      </c>
      <c r="AG10" s="25">
        <v>405641433.57550502</v>
      </c>
      <c r="AH10" s="25">
        <v>358699989.39999998</v>
      </c>
      <c r="AI10" s="101">
        <v>349.78984839999998</v>
      </c>
      <c r="AJ10" s="25">
        <v>347.84470189999996</v>
      </c>
      <c r="AK10" s="102">
        <v>344.37584369999996</v>
      </c>
      <c r="AL10" s="101">
        <v>339.4637755</v>
      </c>
      <c r="AM10" s="25">
        <v>333.12609300000003</v>
      </c>
      <c r="AN10" s="25">
        <v>325.73093399999999</v>
      </c>
      <c r="AO10" s="25">
        <v>318.93370930000003</v>
      </c>
      <c r="AP10" s="102">
        <v>313.19780250000002</v>
      </c>
      <c r="AQ10" s="101">
        <v>308.52180600000003</v>
      </c>
      <c r="AR10" s="25">
        <v>304.94413470000001</v>
      </c>
      <c r="AS10" s="25">
        <v>302.85805119999998</v>
      </c>
      <c r="AT10" s="25">
        <v>302.32541989999999</v>
      </c>
      <c r="AU10" s="102">
        <v>302.79875079999999</v>
      </c>
      <c r="AV10" s="105">
        <v>303.19194399999998</v>
      </c>
      <c r="AW10" s="105">
        <v>301.2874711</v>
      </c>
      <c r="AX10" s="25">
        <v>298.19526869999999</v>
      </c>
      <c r="AY10" s="105">
        <v>294.5149955</v>
      </c>
      <c r="AZ10" s="3"/>
    </row>
    <row r="11" spans="1:56" x14ac:dyDescent="0.25">
      <c r="A11" s="3"/>
      <c r="B11" s="230"/>
      <c r="C11" s="56" t="s">
        <v>33</v>
      </c>
      <c r="D11" s="26" t="s">
        <v>197</v>
      </c>
      <c r="E11" s="17">
        <f>VLOOKUP($D11,Résultats!$B$2:$AX$212,E$2,FALSE)</f>
        <v>188893454</v>
      </c>
      <c r="F11" s="17">
        <f>VLOOKUP($D11,Résultats!$B$2:$AX$212,F$2,FALSE)</f>
        <v>119441104.7</v>
      </c>
      <c r="G11" s="88">
        <f>VLOOKUP($D11,Résultats!$B$2:$AX$212,G$2,FALSE)/1000000</f>
        <v>105.33915140000001</v>
      </c>
      <c r="H11" s="17">
        <f>VLOOKUP($D11,Résultats!$B$2:$AX$212,H$2,FALSE)/1000000</f>
        <v>100.00972</v>
      </c>
      <c r="I11" s="89">
        <f>VLOOKUP($D11,Résultats!$B$2:$AX$212,I$2,FALSE)/1000000</f>
        <v>94.856607330000003</v>
      </c>
      <c r="J11" s="88">
        <f>VLOOKUP($D11,Résultats!$B$2:$AX$212,J$2,FALSE)/1000000</f>
        <v>89.97385106999991</v>
      </c>
      <c r="K11" s="17">
        <f>VLOOKUP($D11,Résultats!$B$2:$AX$212,K$2,FALSE)/1000000</f>
        <v>85.335472280000005</v>
      </c>
      <c r="L11" s="17">
        <f>VLOOKUP($D11,Résultats!$B$2:$AX$212,L$2,FALSE)/1000000</f>
        <v>80.410555620000011</v>
      </c>
      <c r="M11" s="17">
        <f>VLOOKUP($D11,Résultats!$B$2:$AX$212,M$2,FALSE)/1000000</f>
        <v>75.55636441</v>
      </c>
      <c r="N11" s="89">
        <f>VLOOKUP($D11,Résultats!$B$2:$AX$212,N$2,FALSE)/1000000</f>
        <v>70.624371249999996</v>
      </c>
      <c r="O11" s="88">
        <f>VLOOKUP($D11,Résultats!$B$2:$AX$212,O$2,FALSE)/1000000</f>
        <v>65.934144899999993</v>
      </c>
      <c r="P11" s="17">
        <f>VLOOKUP($D11,Résultats!$B$2:$AX$212,P$2,FALSE)/1000000</f>
        <v>61.720440719999999</v>
      </c>
      <c r="Q11" s="17">
        <f>VLOOKUP($D11,Résultats!$B$2:$AX$212,Q$2,FALSE)/1000000</f>
        <v>58.038439780000004</v>
      </c>
      <c r="R11" s="17">
        <f>VLOOKUP($D11,Résultats!$B$2:$AX$212,R$2,FALSE)/1000000</f>
        <v>54.827333600000003</v>
      </c>
      <c r="S11" s="89">
        <f>VLOOKUP($D11,Résultats!$B$2:$AX$212,S$2,FALSE)/1000000</f>
        <v>52.007070570000003</v>
      </c>
      <c r="T11" s="97">
        <f>VLOOKUP($D11,Résultats!$B$2:$AX$212,T$2,FALSE)/1000000</f>
        <v>41.55860036</v>
      </c>
      <c r="U11" s="97">
        <f>VLOOKUP($D11,Résultats!$B$2:$AX$212,U$2,FALSE)/1000000</f>
        <v>34.250450919999999</v>
      </c>
      <c r="V11" s="17">
        <f>VLOOKUP($D11,Résultats!$B$2:$AX$212,V$2,FALSE)/1000000</f>
        <v>28.53893768</v>
      </c>
      <c r="W11" s="97">
        <f>VLOOKUP($D11,Résultats!$B$2:$AX$212,W$2,FALSE)/1000000</f>
        <v>23.94764949</v>
      </c>
      <c r="X11" s="3"/>
      <c r="AC11" s="3"/>
      <c r="AD11" s="230"/>
      <c r="AE11" s="56" t="s">
        <v>33</v>
      </c>
      <c r="AF11" s="26" t="s">
        <v>197</v>
      </c>
      <c r="AG11" s="17">
        <v>185908630.79867601</v>
      </c>
      <c r="AH11" s="17">
        <v>122848574.7</v>
      </c>
      <c r="AI11" s="88">
        <v>108.23245179999999</v>
      </c>
      <c r="AJ11" s="17">
        <v>104.1687845</v>
      </c>
      <c r="AK11" s="89">
        <v>99.74691254999999</v>
      </c>
      <c r="AL11" s="88">
        <v>95.046236530000002</v>
      </c>
      <c r="AM11" s="17">
        <v>90.107720040000004</v>
      </c>
      <c r="AN11" s="17">
        <v>85.015733400000002</v>
      </c>
      <c r="AO11" s="17">
        <v>80.102011930000003</v>
      </c>
      <c r="AP11" s="89">
        <v>75.443511400000006</v>
      </c>
      <c r="AQ11" s="88">
        <v>71.054838119999999</v>
      </c>
      <c r="AR11" s="17">
        <v>66.977444469999995</v>
      </c>
      <c r="AS11" s="17">
        <v>63.336991279999999</v>
      </c>
      <c r="AT11" s="17">
        <v>60.147778989999999</v>
      </c>
      <c r="AU11" s="89">
        <v>57.366378259999998</v>
      </c>
      <c r="AV11" s="97">
        <v>48.003292939999994</v>
      </c>
      <c r="AW11" s="97">
        <v>43.625386599999999</v>
      </c>
      <c r="AX11" s="17">
        <v>41.698375349999999</v>
      </c>
      <c r="AY11" s="97">
        <v>40.95083563</v>
      </c>
      <c r="AZ11" s="3"/>
    </row>
    <row r="12" spans="1:56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6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6" x14ac:dyDescent="0.25">
      <c r="A14" s="3"/>
      <c r="B14" s="3"/>
      <c r="C14" s="42"/>
      <c r="D14" s="11"/>
      <c r="E14" s="237">
        <v>2006</v>
      </c>
      <c r="F14" s="24">
        <v>2015</v>
      </c>
      <c r="G14" s="20">
        <v>2018</v>
      </c>
      <c r="H14" s="4">
        <v>2019</v>
      </c>
      <c r="I14" s="190">
        <v>2020</v>
      </c>
      <c r="J14" s="91">
        <v>2021</v>
      </c>
      <c r="K14" s="27">
        <v>2022</v>
      </c>
      <c r="L14" s="4">
        <v>2023</v>
      </c>
      <c r="M14" s="27">
        <v>2024</v>
      </c>
      <c r="N14" s="83">
        <v>2025</v>
      </c>
      <c r="O14" s="91">
        <v>2026</v>
      </c>
      <c r="P14" s="4">
        <v>2027</v>
      </c>
      <c r="Q14" s="27">
        <v>2028</v>
      </c>
      <c r="R14" s="27">
        <v>2029</v>
      </c>
      <c r="S14" s="83">
        <v>2030</v>
      </c>
      <c r="T14" s="4">
        <v>2035</v>
      </c>
      <c r="U14" s="93">
        <v>2040</v>
      </c>
      <c r="V14" s="4">
        <v>2045</v>
      </c>
      <c r="W14" s="93">
        <v>2050</v>
      </c>
      <c r="X14" s="3"/>
      <c r="AC14" s="3"/>
      <c r="AD14" s="3"/>
      <c r="AE14" s="42"/>
      <c r="AF14" s="11"/>
      <c r="AG14" s="237">
        <v>2006</v>
      </c>
      <c r="AH14" s="24">
        <v>2015</v>
      </c>
      <c r="AI14" s="20">
        <v>2018</v>
      </c>
      <c r="AJ14" s="4">
        <v>2019</v>
      </c>
      <c r="AK14" s="190">
        <v>2020</v>
      </c>
      <c r="AL14" s="91">
        <v>2021</v>
      </c>
      <c r="AM14" s="27">
        <v>2022</v>
      </c>
      <c r="AN14" s="4">
        <v>2023</v>
      </c>
      <c r="AO14" s="27">
        <v>2024</v>
      </c>
      <c r="AP14" s="83">
        <v>2025</v>
      </c>
      <c r="AQ14" s="91">
        <v>2026</v>
      </c>
      <c r="AR14" s="4">
        <v>2027</v>
      </c>
      <c r="AS14" s="27">
        <v>2028</v>
      </c>
      <c r="AT14" s="27">
        <v>2029</v>
      </c>
      <c r="AU14" s="83">
        <v>2030</v>
      </c>
      <c r="AV14" s="4">
        <v>2035</v>
      </c>
      <c r="AW14" s="93">
        <v>2040</v>
      </c>
      <c r="AX14" s="4">
        <v>2045</v>
      </c>
      <c r="AY14" s="93">
        <v>2050</v>
      </c>
      <c r="AZ14" s="3"/>
    </row>
    <row r="15" spans="1:56" ht="15.75" thickBot="1" x14ac:dyDescent="0.3">
      <c r="A15" s="3"/>
      <c r="B15" s="229" t="s">
        <v>101</v>
      </c>
      <c r="C15" s="5" t="s">
        <v>44</v>
      </c>
      <c r="D15" s="12" t="s">
        <v>190</v>
      </c>
      <c r="E15" s="18">
        <f>E4/100</f>
        <v>23931657.800000001</v>
      </c>
      <c r="F15" s="18">
        <f>F4/100</f>
        <v>26236690</v>
      </c>
      <c r="G15" s="106">
        <f>G4*1000/100</f>
        <v>26707.684170000004</v>
      </c>
      <c r="H15" s="18">
        <f t="shared" ref="H15:W15" si="1">H4*1000/100</f>
        <v>26850.923619999998</v>
      </c>
      <c r="I15" s="233">
        <f t="shared" si="1"/>
        <v>26990.781609999998</v>
      </c>
      <c r="J15" s="106">
        <f t="shared" si="1"/>
        <v>27122.39502</v>
      </c>
      <c r="K15" s="18">
        <f t="shared" si="1"/>
        <v>27249.316829999996</v>
      </c>
      <c r="L15" s="18">
        <f t="shared" si="1"/>
        <v>27392.148560000001</v>
      </c>
      <c r="M15" s="18">
        <f t="shared" si="1"/>
        <v>27539.2575</v>
      </c>
      <c r="N15" s="107">
        <f t="shared" si="1"/>
        <v>27682.53268</v>
      </c>
      <c r="O15" s="106">
        <f t="shared" si="1"/>
        <v>27823.161039999999</v>
      </c>
      <c r="P15" s="18">
        <f t="shared" si="1"/>
        <v>27960.704919999996</v>
      </c>
      <c r="Q15" s="18">
        <f t="shared" si="1"/>
        <v>28096.777120000002</v>
      </c>
      <c r="R15" s="18">
        <f t="shared" si="1"/>
        <v>28230.123650000001</v>
      </c>
      <c r="S15" s="107">
        <f t="shared" si="1"/>
        <v>28360.302510000001</v>
      </c>
      <c r="T15" s="18">
        <f t="shared" si="1"/>
        <v>28981.448399999997</v>
      </c>
      <c r="U15" s="114">
        <f t="shared" si="1"/>
        <v>29534.412220000002</v>
      </c>
      <c r="V15" s="18">
        <f t="shared" si="1"/>
        <v>30018.706529999999</v>
      </c>
      <c r="W15" s="114">
        <f t="shared" si="1"/>
        <v>30451.08</v>
      </c>
      <c r="X15" s="3"/>
      <c r="Y15" s="33" t="s">
        <v>102</v>
      </c>
      <c r="AC15" s="3"/>
      <c r="AD15" s="229" t="s">
        <v>101</v>
      </c>
      <c r="AE15" s="5" t="s">
        <v>44</v>
      </c>
      <c r="AF15" s="12" t="s">
        <v>190</v>
      </c>
      <c r="AG15" s="18">
        <v>23553498.758831903</v>
      </c>
      <c r="AH15" s="18">
        <v>25969983.98</v>
      </c>
      <c r="AI15" s="106">
        <v>26557.572249999997</v>
      </c>
      <c r="AJ15" s="18">
        <v>26719.482079999998</v>
      </c>
      <c r="AK15" s="233">
        <v>26882.378990000001</v>
      </c>
      <c r="AL15" s="106">
        <v>27046.269019999996</v>
      </c>
      <c r="AM15" s="18">
        <v>27212.510620000001</v>
      </c>
      <c r="AN15" s="18">
        <v>27333.149649999999</v>
      </c>
      <c r="AO15" s="18">
        <v>27452.011419999999</v>
      </c>
      <c r="AP15" s="107">
        <v>27569.50288</v>
      </c>
      <c r="AQ15" s="106">
        <v>27685.617249999999</v>
      </c>
      <c r="AR15" s="18">
        <v>27799.930970000001</v>
      </c>
      <c r="AS15" s="18">
        <v>27915.774529999999</v>
      </c>
      <c r="AT15" s="18">
        <v>28028.555909999999</v>
      </c>
      <c r="AU15" s="107">
        <v>28143.284440000003</v>
      </c>
      <c r="AV15" s="18">
        <v>28696.22798</v>
      </c>
      <c r="AW15" s="114">
        <v>29214.190490000001</v>
      </c>
      <c r="AX15" s="18">
        <v>29661.644070000002</v>
      </c>
      <c r="AY15" s="114">
        <v>30027.028059999997</v>
      </c>
      <c r="AZ15" s="3"/>
      <c r="BA15" s="33" t="s">
        <v>102</v>
      </c>
    </row>
    <row r="16" spans="1:56" x14ac:dyDescent="0.25">
      <c r="A16" s="3"/>
      <c r="B16" s="230"/>
      <c r="C16" s="35" t="s">
        <v>27</v>
      </c>
      <c r="D16" s="13" t="s">
        <v>191</v>
      </c>
      <c r="E16" s="74">
        <f>E5/E$4</f>
        <v>2.7625624832392512E-4</v>
      </c>
      <c r="F16" s="74">
        <f>F5/F$4</f>
        <v>3.1482824723697997E-2</v>
      </c>
      <c r="G16" s="108">
        <f>G5/G$4</f>
        <v>4.7760356677903605E-2</v>
      </c>
      <c r="H16" s="74">
        <f t="shared" ref="H16:W16" si="2">H5/H$4</f>
        <v>5.3729354729734995E-2</v>
      </c>
      <c r="I16" s="109">
        <f t="shared" si="2"/>
        <v>6.0480307891313409E-2</v>
      </c>
      <c r="J16" s="108">
        <f t="shared" si="2"/>
        <v>6.7446843453576391E-2</v>
      </c>
      <c r="K16" s="74">
        <f t="shared" si="2"/>
        <v>7.5323825026698848E-2</v>
      </c>
      <c r="L16" s="74">
        <f t="shared" si="2"/>
        <v>8.3392988614836863E-2</v>
      </c>
      <c r="M16" s="74">
        <f t="shared" si="2"/>
        <v>9.1885947251845845E-2</v>
      </c>
      <c r="N16" s="109">
        <f t="shared" si="2"/>
        <v>0.1003700762180406</v>
      </c>
      <c r="O16" s="108">
        <f t="shared" si="2"/>
        <v>0.10924411143040993</v>
      </c>
      <c r="P16" s="74">
        <f t="shared" si="2"/>
        <v>0.11830331883492443</v>
      </c>
      <c r="Q16" s="74">
        <f t="shared" si="2"/>
        <v>0.12739598523035156</v>
      </c>
      <c r="R16" s="74">
        <f t="shared" si="2"/>
        <v>0.13647033558069449</v>
      </c>
      <c r="S16" s="109">
        <f t="shared" si="2"/>
        <v>0.14552939608259488</v>
      </c>
      <c r="T16" s="74">
        <f t="shared" si="2"/>
        <v>0.19041702270477276</v>
      </c>
      <c r="U16" s="115">
        <f t="shared" si="2"/>
        <v>0.2322012063390913</v>
      </c>
      <c r="V16" s="74">
        <f t="shared" si="2"/>
        <v>0.27209579239655535</v>
      </c>
      <c r="W16" s="115">
        <f t="shared" si="2"/>
        <v>0.31298984653417877</v>
      </c>
      <c r="X16" s="3"/>
      <c r="Y16" s="133"/>
      <c r="Z16" s="134">
        <v>2020</v>
      </c>
      <c r="AA16" s="134">
        <v>2030</v>
      </c>
      <c r="AB16" s="135">
        <v>2050</v>
      </c>
      <c r="AC16" s="3"/>
      <c r="AD16" s="230"/>
      <c r="AE16" s="35" t="s">
        <v>27</v>
      </c>
      <c r="AF16" s="13" t="s">
        <v>191</v>
      </c>
      <c r="AG16" s="74">
        <v>2.7625624832392523E-4</v>
      </c>
      <c r="AH16" s="74">
        <v>1.6629641428835412E-2</v>
      </c>
      <c r="AI16" s="108">
        <v>1.898241431311554E-2</v>
      </c>
      <c r="AJ16" s="74">
        <v>1.9680566124955369E-2</v>
      </c>
      <c r="AK16" s="109">
        <v>2.055206032566986E-2</v>
      </c>
      <c r="AL16" s="108">
        <v>2.160970410624127E-2</v>
      </c>
      <c r="AM16" s="74">
        <v>2.2733103267779265E-2</v>
      </c>
      <c r="AN16" s="74">
        <v>2.393439203227719E-2</v>
      </c>
      <c r="AO16" s="74">
        <v>2.529841231575591E-2</v>
      </c>
      <c r="AP16" s="109">
        <v>2.6853587579088043E-2</v>
      </c>
      <c r="AQ16" s="108">
        <v>2.8536226646707685E-2</v>
      </c>
      <c r="AR16" s="74">
        <v>3.0145756689265623E-2</v>
      </c>
      <c r="AS16" s="74">
        <v>3.1295266461661024E-2</v>
      </c>
      <c r="AT16" s="74">
        <v>3.1832698318990882E-2</v>
      </c>
      <c r="AU16" s="109">
        <v>3.2226906380938385E-2</v>
      </c>
      <c r="AV16" s="74">
        <v>3.3842116701778453E-2</v>
      </c>
      <c r="AW16" s="115">
        <v>3.528596270202522E-2</v>
      </c>
      <c r="AX16" s="74">
        <v>3.6511438423446764E-2</v>
      </c>
      <c r="AY16" s="115">
        <v>3.7519654417640692E-2</v>
      </c>
      <c r="AZ16" s="3"/>
      <c r="BA16" s="133"/>
      <c r="BB16" s="134">
        <v>2020</v>
      </c>
      <c r="BC16" s="134">
        <v>2030</v>
      </c>
      <c r="BD16" s="135">
        <v>2050</v>
      </c>
    </row>
    <row r="17" spans="1:56" x14ac:dyDescent="0.25">
      <c r="A17" s="3"/>
      <c r="B17" s="230"/>
      <c r="C17" s="35" t="s">
        <v>28</v>
      </c>
      <c r="D17" s="13" t="s">
        <v>192</v>
      </c>
      <c r="E17" s="68">
        <f t="shared" ref="E17:G22" si="3">E6/E$4</f>
        <v>1.77137013884596E-2</v>
      </c>
      <c r="F17" s="68">
        <f t="shared" si="3"/>
        <v>2.1557729839396661E-2</v>
      </c>
      <c r="G17" s="110">
        <f t="shared" si="3"/>
        <v>2.1907734200228113E-2</v>
      </c>
      <c r="H17" s="68">
        <f t="shared" ref="H17:W17" si="4">H6/H$4</f>
        <v>2.3110158025915983E-2</v>
      </c>
      <c r="I17" s="111">
        <f t="shared" si="4"/>
        <v>2.4004697524578286E-2</v>
      </c>
      <c r="J17" s="110">
        <f t="shared" si="4"/>
        <v>2.5218448123612649E-2</v>
      </c>
      <c r="K17" s="68">
        <f t="shared" si="4"/>
        <v>2.6118410697784786E-2</v>
      </c>
      <c r="L17" s="68">
        <f t="shared" si="4"/>
        <v>2.7953163970427884E-2</v>
      </c>
      <c r="M17" s="68">
        <f t="shared" si="4"/>
        <v>2.9312296310094781E-2</v>
      </c>
      <c r="N17" s="111">
        <f t="shared" si="4"/>
        <v>3.0613169499200611E-2</v>
      </c>
      <c r="O17" s="110">
        <f t="shared" si="4"/>
        <v>3.142575789080794E-2</v>
      </c>
      <c r="P17" s="68">
        <f t="shared" si="4"/>
        <v>3.1820686801196714E-2</v>
      </c>
      <c r="Q17" s="68">
        <f t="shared" si="4"/>
        <v>3.2026351672180681E-2</v>
      </c>
      <c r="R17" s="68">
        <f t="shared" si="4"/>
        <v>3.2193031035483974E-2</v>
      </c>
      <c r="S17" s="111">
        <f t="shared" si="4"/>
        <v>3.2383768486819252E-2</v>
      </c>
      <c r="T17" s="68">
        <f t="shared" si="4"/>
        <v>3.1949779190469998E-2</v>
      </c>
      <c r="U17" s="116">
        <f t="shared" si="4"/>
        <v>3.0016734563610661E-2</v>
      </c>
      <c r="V17" s="68">
        <f t="shared" si="4"/>
        <v>2.9347691604219163E-2</v>
      </c>
      <c r="W17" s="116">
        <f t="shared" si="4"/>
        <v>2.9863714662993888E-2</v>
      </c>
      <c r="X17" s="3"/>
      <c r="Y17" s="136" t="s">
        <v>54</v>
      </c>
      <c r="Z17" s="137">
        <f>I16+I17</f>
        <v>8.4485005415891698E-2</v>
      </c>
      <c r="AA17" s="137">
        <f>S16+S17</f>
        <v>0.17791316456941414</v>
      </c>
      <c r="AB17" s="138">
        <f>W16+W17</f>
        <v>0.34285356119717264</v>
      </c>
      <c r="AC17" s="3"/>
      <c r="AD17" s="230"/>
      <c r="AE17" s="35" t="s">
        <v>28</v>
      </c>
      <c r="AF17" s="13" t="s">
        <v>192</v>
      </c>
      <c r="AG17" s="68">
        <v>1.7713701388459593E-2</v>
      </c>
      <c r="AH17" s="68">
        <v>6.9742271631543756E-2</v>
      </c>
      <c r="AI17" s="110">
        <v>8.1178375783200599E-2</v>
      </c>
      <c r="AJ17" s="68">
        <v>8.5616416222091693E-2</v>
      </c>
      <c r="AK17" s="111">
        <v>9.1340609471855363E-2</v>
      </c>
      <c r="AL17" s="110">
        <v>9.8606449600418852E-2</v>
      </c>
      <c r="AM17" s="68">
        <v>0.10615167668053996</v>
      </c>
      <c r="AN17" s="68">
        <v>0.1126658795064988</v>
      </c>
      <c r="AO17" s="68">
        <v>0.11912820758253932</v>
      </c>
      <c r="AP17" s="111">
        <v>0.12547123609941566</v>
      </c>
      <c r="AQ17" s="110">
        <v>0.13162380416134664</v>
      </c>
      <c r="AR17" s="68">
        <v>0.13741741046488648</v>
      </c>
      <c r="AS17" s="68">
        <v>0.14263357202290744</v>
      </c>
      <c r="AT17" s="68">
        <v>0.14704290032757525</v>
      </c>
      <c r="AU17" s="111">
        <v>0.15090915365811511</v>
      </c>
      <c r="AV17" s="68">
        <v>0.16819727841456883</v>
      </c>
      <c r="AW17" s="116">
        <v>0.18386636890858446</v>
      </c>
      <c r="AX17" s="68">
        <v>0.19725136554104705</v>
      </c>
      <c r="AY17" s="116">
        <v>0.20829950118613239</v>
      </c>
      <c r="AZ17" s="3"/>
      <c r="BA17" s="136" t="s">
        <v>54</v>
      </c>
      <c r="BB17" s="137">
        <v>0.11189266979752523</v>
      </c>
      <c r="BC17" s="137">
        <v>0.1831360600390535</v>
      </c>
      <c r="BD17" s="138">
        <v>0.24581915560377307</v>
      </c>
    </row>
    <row r="18" spans="1:56" x14ac:dyDescent="0.25">
      <c r="A18" s="3"/>
      <c r="B18" s="230"/>
      <c r="C18" s="35" t="s">
        <v>29</v>
      </c>
      <c r="D18" s="13" t="s">
        <v>193</v>
      </c>
      <c r="E18" s="68">
        <f t="shared" si="3"/>
        <v>0.12575058882882739</v>
      </c>
      <c r="F18" s="68">
        <f t="shared" si="3"/>
        <v>0.19129793354268393</v>
      </c>
      <c r="G18" s="110">
        <f t="shared" si="3"/>
        <v>0.19821807949738082</v>
      </c>
      <c r="H18" s="68">
        <f t="shared" ref="H18:W18" si="5">H7/H$4</f>
        <v>0.20224181603031202</v>
      </c>
      <c r="I18" s="111">
        <f t="shared" si="5"/>
        <v>0.2060511663337489</v>
      </c>
      <c r="J18" s="110">
        <f t="shared" si="5"/>
        <v>0.20962690654005525</v>
      </c>
      <c r="K18" s="68">
        <f t="shared" si="5"/>
        <v>0.21279873995285042</v>
      </c>
      <c r="L18" s="68">
        <f t="shared" si="5"/>
        <v>0.21735496435990415</v>
      </c>
      <c r="M18" s="68">
        <f t="shared" si="5"/>
        <v>0.2224644427686549</v>
      </c>
      <c r="N18" s="111">
        <f t="shared" si="5"/>
        <v>0.2285807546999345</v>
      </c>
      <c r="O18" s="110">
        <f t="shared" si="5"/>
        <v>0.23450006459079176</v>
      </c>
      <c r="P18" s="68">
        <f t="shared" si="5"/>
        <v>0.23958205053007656</v>
      </c>
      <c r="Q18" s="68">
        <f t="shared" si="5"/>
        <v>0.24350719485651814</v>
      </c>
      <c r="R18" s="68">
        <f t="shared" si="5"/>
        <v>0.2463385161970412</v>
      </c>
      <c r="S18" s="111">
        <f t="shared" si="5"/>
        <v>0.24825200244311496</v>
      </c>
      <c r="T18" s="68">
        <f t="shared" si="5"/>
        <v>0.25007195889491846</v>
      </c>
      <c r="U18" s="116">
        <f t="shared" si="5"/>
        <v>0.24667785767093894</v>
      </c>
      <c r="V18" s="68">
        <f t="shared" si="5"/>
        <v>0.24200876172794913</v>
      </c>
      <c r="W18" s="116">
        <f t="shared" si="5"/>
        <v>0.23676929071152808</v>
      </c>
      <c r="X18" s="3"/>
      <c r="Y18" s="136" t="s">
        <v>55</v>
      </c>
      <c r="Z18" s="137">
        <f>I18+I19+I20</f>
        <v>0.75980430920170017</v>
      </c>
      <c r="AA18" s="137">
        <f>S18+S19+S20</f>
        <v>0.71720517328148903</v>
      </c>
      <c r="AB18" s="138">
        <f>W18+W19+W20</f>
        <v>0.59238833716242567</v>
      </c>
      <c r="AC18" s="3"/>
      <c r="AD18" s="230"/>
      <c r="AE18" s="35" t="s">
        <v>29</v>
      </c>
      <c r="AF18" s="13" t="s">
        <v>193</v>
      </c>
      <c r="AG18" s="68">
        <v>0.12575058882882711</v>
      </c>
      <c r="AH18" s="68">
        <v>0.21911275641841962</v>
      </c>
      <c r="AI18" s="110">
        <v>0.23825625442852749</v>
      </c>
      <c r="AJ18" s="68">
        <v>0.24161201207684488</v>
      </c>
      <c r="AK18" s="111">
        <v>0.24455613282758795</v>
      </c>
      <c r="AL18" s="110">
        <v>0.24673344098091057</v>
      </c>
      <c r="AM18" s="68">
        <v>0.24961673279082403</v>
      </c>
      <c r="AN18" s="68">
        <v>0.25335794116943272</v>
      </c>
      <c r="AO18" s="68">
        <v>0.2567414043426039</v>
      </c>
      <c r="AP18" s="111">
        <v>0.25951109793823024</v>
      </c>
      <c r="AQ18" s="110">
        <v>0.26169012384941498</v>
      </c>
      <c r="AR18" s="68">
        <v>0.26336582993321006</v>
      </c>
      <c r="AS18" s="68">
        <v>0.264535488566292</v>
      </c>
      <c r="AT18" s="68">
        <v>0.2651534802885962</v>
      </c>
      <c r="AU18" s="111">
        <v>0.26456632525865909</v>
      </c>
      <c r="AV18" s="68">
        <v>0.25952290901056607</v>
      </c>
      <c r="AW18" s="116">
        <v>0.25485171144990371</v>
      </c>
      <c r="AX18" s="68">
        <v>0.25089202970130575</v>
      </c>
      <c r="AY18" s="116">
        <v>0.24771102411924817</v>
      </c>
      <c r="AZ18" s="3"/>
      <c r="BA18" s="136" t="s">
        <v>55</v>
      </c>
      <c r="BB18" s="137">
        <v>0.72289771229804389</v>
      </c>
      <c r="BC18" s="137">
        <v>0.68888842591678678</v>
      </c>
      <c r="BD18" s="138">
        <v>0.64245955428730506</v>
      </c>
    </row>
    <row r="19" spans="1:56" ht="15.75" thickBot="1" x14ac:dyDescent="0.3">
      <c r="A19" s="3"/>
      <c r="B19" s="230"/>
      <c r="C19" s="35" t="s">
        <v>30</v>
      </c>
      <c r="D19" s="13" t="s">
        <v>194</v>
      </c>
      <c r="E19" s="68">
        <f t="shared" si="3"/>
        <v>0.27637430617113368</v>
      </c>
      <c r="F19" s="68">
        <f t="shared" si="3"/>
        <v>0.3172457135408468</v>
      </c>
      <c r="G19" s="110">
        <f t="shared" si="3"/>
        <v>0.31661633199551192</v>
      </c>
      <c r="H19" s="68">
        <f t="shared" ref="H19:W19" si="6">H8/H$4</f>
        <v>0.31615305112547182</v>
      </c>
      <c r="I19" s="111">
        <f t="shared" si="6"/>
        <v>0.31544757425051834</v>
      </c>
      <c r="J19" s="110">
        <f t="shared" si="6"/>
        <v>0.313668298420056</v>
      </c>
      <c r="K19" s="68">
        <f t="shared" si="6"/>
        <v>0.31156308324959942</v>
      </c>
      <c r="L19" s="68">
        <f t="shared" si="6"/>
        <v>0.30902259556086464</v>
      </c>
      <c r="M19" s="68">
        <f t="shared" si="6"/>
        <v>0.30663353843145552</v>
      </c>
      <c r="N19" s="111">
        <f t="shared" si="6"/>
        <v>0.30416568521142984</v>
      </c>
      <c r="O19" s="110">
        <f t="shared" si="6"/>
        <v>0.30187778448052288</v>
      </c>
      <c r="P19" s="68">
        <f t="shared" si="6"/>
        <v>0.29949331316787131</v>
      </c>
      <c r="Q19" s="68">
        <f t="shared" si="6"/>
        <v>0.29695655883823302</v>
      </c>
      <c r="R19" s="68">
        <f t="shared" si="6"/>
        <v>0.29417733786653105</v>
      </c>
      <c r="S19" s="111">
        <f t="shared" si="6"/>
        <v>0.29113178426389075</v>
      </c>
      <c r="T19" s="68">
        <f t="shared" si="6"/>
        <v>0.27500162207213913</v>
      </c>
      <c r="U19" s="116">
        <f t="shared" si="6"/>
        <v>0.26093764790691343</v>
      </c>
      <c r="V19" s="68">
        <f t="shared" si="6"/>
        <v>0.24640774030712373</v>
      </c>
      <c r="W19" s="116">
        <f t="shared" si="6"/>
        <v>0.22964442535371482</v>
      </c>
      <c r="X19" s="3"/>
      <c r="Y19" s="139" t="s">
        <v>60</v>
      </c>
      <c r="Z19" s="140">
        <f>I21+I22</f>
        <v>0.15571068556024675</v>
      </c>
      <c r="AA19" s="140">
        <f>S21+S22</f>
        <v>0.10488166216320094</v>
      </c>
      <c r="AB19" s="272">
        <f>W21+W22</f>
        <v>6.5088160055406893E-2</v>
      </c>
      <c r="AC19" s="3"/>
      <c r="AD19" s="230"/>
      <c r="AE19" s="35" t="s">
        <v>30</v>
      </c>
      <c r="AF19" s="13" t="s">
        <v>194</v>
      </c>
      <c r="AG19" s="68">
        <v>0.27637430617113345</v>
      </c>
      <c r="AH19" s="68">
        <v>0.24399997608315813</v>
      </c>
      <c r="AI19" s="110">
        <v>0.2366669213900002</v>
      </c>
      <c r="AJ19" s="68">
        <v>0.23468160828213183</v>
      </c>
      <c r="AK19" s="111">
        <v>0.23286925708207196</v>
      </c>
      <c r="AL19" s="110">
        <v>0.23119912330148079</v>
      </c>
      <c r="AM19" s="68">
        <v>0.22958027552990262</v>
      </c>
      <c r="AN19" s="68">
        <v>0.22823590127309021</v>
      </c>
      <c r="AO19" s="68">
        <v>0.22667237149939959</v>
      </c>
      <c r="AP19" s="111">
        <v>0.22484807807314372</v>
      </c>
      <c r="AQ19" s="110">
        <v>0.22283946683543782</v>
      </c>
      <c r="AR19" s="68">
        <v>0.22080782835843135</v>
      </c>
      <c r="AS19" s="68">
        <v>0.21896131706577443</v>
      </c>
      <c r="AT19" s="68">
        <v>0.21754236545681527</v>
      </c>
      <c r="AU19" s="111">
        <v>0.21668893895456073</v>
      </c>
      <c r="AV19" s="68">
        <v>0.21328461407073057</v>
      </c>
      <c r="AW19" s="116">
        <v>0.20989243419559833</v>
      </c>
      <c r="AX19" s="68">
        <v>0.2069443498652298</v>
      </c>
      <c r="AY19" s="116">
        <v>0.20457087690216122</v>
      </c>
      <c r="AZ19" s="3"/>
      <c r="BA19" s="139" t="s">
        <v>60</v>
      </c>
      <c r="BB19" s="140">
        <v>0.16520961794906971</v>
      </c>
      <c r="BC19" s="140">
        <v>0.12797551395532852</v>
      </c>
      <c r="BD19" s="272">
        <v>0.11172129005230631</v>
      </c>
    </row>
    <row r="20" spans="1:56" x14ac:dyDescent="0.25">
      <c r="A20" s="3"/>
      <c r="B20" s="230"/>
      <c r="C20" s="35" t="s">
        <v>31</v>
      </c>
      <c r="D20" s="13" t="s">
        <v>195</v>
      </c>
      <c r="E20" s="68">
        <f t="shared" si="3"/>
        <v>0.32873347328240671</v>
      </c>
      <c r="F20" s="68">
        <f t="shared" si="3"/>
        <v>0.25968935612685895</v>
      </c>
      <c r="G20" s="110">
        <f t="shared" si="3"/>
        <v>0.24921611924992293</v>
      </c>
      <c r="H20" s="68">
        <f t="shared" ref="H20:W20" si="7">H9/H$4</f>
        <v>0.24379319738275732</v>
      </c>
      <c r="I20" s="111">
        <f t="shared" si="7"/>
        <v>0.23830556861743285</v>
      </c>
      <c r="J20" s="110">
        <f t="shared" si="7"/>
        <v>0.2331442162956891</v>
      </c>
      <c r="K20" s="68">
        <f t="shared" si="7"/>
        <v>0.2280190110366154</v>
      </c>
      <c r="L20" s="68">
        <f t="shared" si="7"/>
        <v>0.22155277154352582</v>
      </c>
      <c r="M20" s="68">
        <f t="shared" si="7"/>
        <v>0.2146650509368308</v>
      </c>
      <c r="N20" s="111">
        <f t="shared" si="7"/>
        <v>0.20725873428283442</v>
      </c>
      <c r="O20" s="110">
        <f t="shared" si="7"/>
        <v>0.19991032097336414</v>
      </c>
      <c r="P20" s="68">
        <f t="shared" si="7"/>
        <v>0.19322277544353125</v>
      </c>
      <c r="Q20" s="68">
        <f t="shared" si="7"/>
        <v>0.18735421669601085</v>
      </c>
      <c r="R20" s="68">
        <f t="shared" si="7"/>
        <v>0.18226287988646481</v>
      </c>
      <c r="S20" s="111">
        <f t="shared" si="7"/>
        <v>0.17782138657448332</v>
      </c>
      <c r="T20" s="68">
        <f t="shared" si="7"/>
        <v>0.16124990229956901</v>
      </c>
      <c r="U20" s="116">
        <f t="shared" si="7"/>
        <v>0.14870388309356372</v>
      </c>
      <c r="V20" s="68">
        <f t="shared" si="7"/>
        <v>0.13720539050820987</v>
      </c>
      <c r="W20" s="116">
        <f t="shared" si="7"/>
        <v>0.12597462109718277</v>
      </c>
      <c r="X20" s="3"/>
      <c r="Y20" s="173" t="s">
        <v>92</v>
      </c>
      <c r="Z20" s="174">
        <f>SUM(Z17:Z19)</f>
        <v>1.0000000001778386</v>
      </c>
      <c r="AA20" s="174">
        <f t="shared" ref="AA20:AB20" si="8">SUM(AA17:AA19)</f>
        <v>1.0000000000141041</v>
      </c>
      <c r="AB20" s="174">
        <f t="shared" si="8"/>
        <v>1.0003300584150052</v>
      </c>
      <c r="AC20" s="3"/>
      <c r="AD20" s="230"/>
      <c r="AE20" s="35" t="s">
        <v>31</v>
      </c>
      <c r="AF20" s="13" t="s">
        <v>195</v>
      </c>
      <c r="AG20" s="68">
        <v>0.32873347328240687</v>
      </c>
      <c r="AH20" s="68">
        <v>0.26509030195404842</v>
      </c>
      <c r="AI20" s="110">
        <v>0.25245211474478813</v>
      </c>
      <c r="AJ20" s="68">
        <v>0.24923939412675924</v>
      </c>
      <c r="AK20" s="111">
        <v>0.24547232238838398</v>
      </c>
      <c r="AL20" s="110">
        <v>0.24119695582322501</v>
      </c>
      <c r="AM20" s="68">
        <v>0.23638908066322328</v>
      </c>
      <c r="AN20" s="68">
        <v>0.23153170520178237</v>
      </c>
      <c r="AO20" s="68">
        <v>0.22680205092235828</v>
      </c>
      <c r="AP20" s="111">
        <v>0.22234816495175047</v>
      </c>
      <c r="AQ20" s="110">
        <v>0.21820791100476547</v>
      </c>
      <c r="AR20" s="68">
        <v>0.21447810166990497</v>
      </c>
      <c r="AS20" s="68">
        <v>0.21139582011805283</v>
      </c>
      <c r="AT20" s="68">
        <v>0.20910573223320947</v>
      </c>
      <c r="AU20" s="111">
        <v>0.20763316170356694</v>
      </c>
      <c r="AV20" s="68">
        <v>0.20276931860366407</v>
      </c>
      <c r="AW20" s="116">
        <v>0.19804005693672738</v>
      </c>
      <c r="AX20" s="68">
        <v>0.19381052501450233</v>
      </c>
      <c r="AY20" s="116">
        <v>0.1901776532658957</v>
      </c>
      <c r="AZ20" s="3"/>
      <c r="BA20" s="173" t="s">
        <v>92</v>
      </c>
      <c r="BB20" s="174">
        <v>1.0000000000446387</v>
      </c>
      <c r="BC20" s="174">
        <v>0.99999999991116884</v>
      </c>
      <c r="BD20" s="174">
        <v>0.99999999994338451</v>
      </c>
    </row>
    <row r="21" spans="1:56" x14ac:dyDescent="0.25">
      <c r="A21" s="3"/>
      <c r="B21" s="230"/>
      <c r="C21" s="35" t="s">
        <v>32</v>
      </c>
      <c r="D21" s="13" t="s">
        <v>196</v>
      </c>
      <c r="E21" s="68">
        <f t="shared" si="3"/>
        <v>0.1722213067913749</v>
      </c>
      <c r="F21" s="68">
        <f t="shared" si="3"/>
        <v>0.13320198595935692</v>
      </c>
      <c r="G21" s="110">
        <f t="shared" si="3"/>
        <v>0.12683986366759553</v>
      </c>
      <c r="H21" s="68">
        <f t="shared" ref="H21:W21" si="9">H10/H$4</f>
        <v>0.12372613616633571</v>
      </c>
      <c r="I21" s="111">
        <f t="shared" si="9"/>
        <v>0.1205666098159356</v>
      </c>
      <c r="J21" s="110">
        <f t="shared" si="9"/>
        <v>0.11772201815678739</v>
      </c>
      <c r="K21" s="68">
        <f t="shared" si="9"/>
        <v>0.11486037519862476</v>
      </c>
      <c r="L21" s="68">
        <f t="shared" si="9"/>
        <v>0.11136818611792751</v>
      </c>
      <c r="M21" s="68">
        <f t="shared" si="9"/>
        <v>0.10760284876961554</v>
      </c>
      <c r="N21" s="111">
        <f t="shared" si="9"/>
        <v>0.1034993293828923</v>
      </c>
      <c r="O21" s="110">
        <f t="shared" si="9"/>
        <v>9.9344385601126503E-2</v>
      </c>
      <c r="P21" s="68">
        <f t="shared" si="9"/>
        <v>9.5503861996337702E-2</v>
      </c>
      <c r="Q21" s="68">
        <f t="shared" si="9"/>
        <v>9.2103074453971395E-2</v>
      </c>
      <c r="R21" s="68">
        <f t="shared" si="9"/>
        <v>8.9136329057488917E-2</v>
      </c>
      <c r="S21" s="111">
        <f t="shared" si="9"/>
        <v>8.654368055963306E-2</v>
      </c>
      <c r="T21" s="68">
        <f t="shared" si="9"/>
        <v>7.6969989774562125E-2</v>
      </c>
      <c r="U21" s="116">
        <f t="shared" si="9"/>
        <v>6.9865875766529806E-2</v>
      </c>
      <c r="V21" s="68">
        <f t="shared" si="9"/>
        <v>6.3427572373818727E-2</v>
      </c>
      <c r="W21" s="116">
        <f t="shared" si="9"/>
        <v>5.7223857873021249E-2</v>
      </c>
      <c r="X21" s="3"/>
      <c r="AC21" s="3"/>
      <c r="AD21" s="230"/>
      <c r="AE21" s="35" t="s">
        <v>32</v>
      </c>
      <c r="AF21" s="13" t="s">
        <v>196</v>
      </c>
      <c r="AG21" s="68">
        <v>0.17222130679137462</v>
      </c>
      <c r="AH21" s="68">
        <v>0.13812098986131141</v>
      </c>
      <c r="AI21" s="110">
        <v>0.13171002420976188</v>
      </c>
      <c r="AJ21" s="68">
        <v>0.13018392379707383</v>
      </c>
      <c r="AK21" s="111">
        <v>0.12810467549323093</v>
      </c>
      <c r="AL21" s="110">
        <v>0.12551223802772041</v>
      </c>
      <c r="AM21" s="68">
        <v>0.12241652291911904</v>
      </c>
      <c r="AN21" s="68">
        <v>0.11917065474377191</v>
      </c>
      <c r="AO21" s="68">
        <v>0.11617863056389478</v>
      </c>
      <c r="AP21" s="111">
        <v>0.11360299235834463</v>
      </c>
      <c r="AQ21" s="110">
        <v>0.11143757540749792</v>
      </c>
      <c r="AR21" s="68">
        <v>0.10969240716067864</v>
      </c>
      <c r="AS21" s="68">
        <v>0.10848993312885881</v>
      </c>
      <c r="AT21" s="68">
        <v>0.10786335937918821</v>
      </c>
      <c r="AU21" s="111">
        <v>0.107591831168658</v>
      </c>
      <c r="AV21" s="68">
        <v>0.1056556785830219</v>
      </c>
      <c r="AW21" s="116">
        <v>0.10313052186167217</v>
      </c>
      <c r="AX21" s="68">
        <v>0.10053227932891177</v>
      </c>
      <c r="AY21" s="116">
        <v>9.8083298457476459E-2</v>
      </c>
      <c r="AZ21" s="3"/>
    </row>
    <row r="22" spans="1:56" x14ac:dyDescent="0.25">
      <c r="A22" s="3"/>
      <c r="B22" s="230"/>
      <c r="C22" s="56" t="s">
        <v>33</v>
      </c>
      <c r="D22" s="26" t="s">
        <v>197</v>
      </c>
      <c r="E22" s="70">
        <f t="shared" si="3"/>
        <v>7.893036728947378E-2</v>
      </c>
      <c r="F22" s="70">
        <f t="shared" si="3"/>
        <v>4.5524456286215986E-2</v>
      </c>
      <c r="G22" s="112">
        <f t="shared" si="3"/>
        <v>3.9441514557943043E-2</v>
      </c>
      <c r="H22" s="70">
        <f t="shared" ref="H22:W22" si="10">H11/H$4</f>
        <v>3.7246286725685453E-2</v>
      </c>
      <c r="I22" s="113">
        <f t="shared" si="10"/>
        <v>3.5144075744311137E-2</v>
      </c>
      <c r="J22" s="112">
        <f t="shared" si="10"/>
        <v>3.317326917613779E-2</v>
      </c>
      <c r="K22" s="70">
        <f t="shared" si="10"/>
        <v>3.1316554764430037E-2</v>
      </c>
      <c r="L22" s="70">
        <f t="shared" si="10"/>
        <v>2.9355329847115873E-2</v>
      </c>
      <c r="M22" s="70">
        <f t="shared" si="10"/>
        <v>2.7435875644069199E-2</v>
      </c>
      <c r="N22" s="113">
        <f t="shared" si="10"/>
        <v>2.5512250655094323E-2</v>
      </c>
      <c r="O22" s="112">
        <f t="shared" si="10"/>
        <v>2.3697575126424238E-2</v>
      </c>
      <c r="P22" s="70">
        <f t="shared" si="10"/>
        <v>2.2073993090157042E-2</v>
      </c>
      <c r="Q22" s="70">
        <f t="shared" si="10"/>
        <v>2.0656618206465669E-2</v>
      </c>
      <c r="R22" s="70">
        <f t="shared" si="10"/>
        <v>1.9421570475480366E-2</v>
      </c>
      <c r="S22" s="113">
        <f t="shared" si="10"/>
        <v>1.8337981603567883E-2</v>
      </c>
      <c r="T22" s="70">
        <f t="shared" si="10"/>
        <v>1.4339725118776328E-2</v>
      </c>
      <c r="U22" s="117">
        <f t="shared" si="10"/>
        <v>1.1596794500215722E-2</v>
      </c>
      <c r="V22" s="70">
        <f t="shared" si="10"/>
        <v>9.5070510954490487E-3</v>
      </c>
      <c r="W22" s="117">
        <f t="shared" si="10"/>
        <v>7.8643021823856483E-3</v>
      </c>
      <c r="X22" s="3"/>
      <c r="AC22" s="3"/>
      <c r="AD22" s="230"/>
      <c r="AE22" s="56" t="s">
        <v>33</v>
      </c>
      <c r="AF22" s="26" t="s">
        <v>197</v>
      </c>
      <c r="AG22" s="70">
        <v>7.8930367289473502E-2</v>
      </c>
      <c r="AH22" s="70">
        <v>4.7304062564924233E-2</v>
      </c>
      <c r="AI22" s="112">
        <v>4.0753895266160862E-2</v>
      </c>
      <c r="AJ22" s="70">
        <v>3.8986079216697153E-2</v>
      </c>
      <c r="AK22" s="113">
        <v>3.7104942455838792E-2</v>
      </c>
      <c r="AL22" s="112">
        <v>3.5142087975134698E-2</v>
      </c>
      <c r="AM22" s="70">
        <v>3.311260813023801E-2</v>
      </c>
      <c r="AN22" s="70">
        <v>3.1103526117049595E-2</v>
      </c>
      <c r="AO22" s="70">
        <v>2.9178922704236585E-2</v>
      </c>
      <c r="AP22" s="113">
        <v>2.7364842858566628E-2</v>
      </c>
      <c r="AQ22" s="112">
        <v>2.5664892163457183E-2</v>
      </c>
      <c r="AR22" s="70">
        <v>2.4092665748802755E-2</v>
      </c>
      <c r="AS22" s="70">
        <v>2.2688602536151806E-2</v>
      </c>
      <c r="AT22" s="70">
        <v>2.1459464120497387E-2</v>
      </c>
      <c r="AU22" s="113">
        <v>2.0383682786670507E-2</v>
      </c>
      <c r="AV22" s="70">
        <v>1.6728084601730989E-2</v>
      </c>
      <c r="AW22" s="117">
        <v>1.4932943842798909E-2</v>
      </c>
      <c r="AX22" s="70">
        <v>1.4058012176126823E-2</v>
      </c>
      <c r="AY22" s="117">
        <v>1.3637991594829849E-2</v>
      </c>
      <c r="AZ22" s="3"/>
    </row>
    <row r="23" spans="1:56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6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295">
        <v>2023</v>
      </c>
      <c r="M24" s="295">
        <v>2024</v>
      </c>
      <c r="N24" s="295">
        <v>2025</v>
      </c>
      <c r="O24" s="295">
        <v>2026</v>
      </c>
      <c r="P24" s="295">
        <v>2027</v>
      </c>
      <c r="Q24" s="295">
        <v>2028</v>
      </c>
      <c r="R24" s="295">
        <v>2029</v>
      </c>
      <c r="S24" s="296">
        <v>2030</v>
      </c>
      <c r="T24" s="295">
        <v>2035</v>
      </c>
      <c r="U24" s="295">
        <v>2040</v>
      </c>
      <c r="V24" s="295">
        <v>2045</v>
      </c>
      <c r="W24" s="295">
        <v>2050</v>
      </c>
      <c r="X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6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295">
        <v>27409.152760000001</v>
      </c>
      <c r="M25" s="295">
        <v>27534.384159999998</v>
      </c>
      <c r="N25" s="295">
        <v>27700.864130000002</v>
      </c>
      <c r="O25" s="295">
        <v>27827.24728</v>
      </c>
      <c r="P25" s="295">
        <v>27954.14676</v>
      </c>
      <c r="Q25" s="295">
        <v>28081.564560000003</v>
      </c>
      <c r="R25" s="295">
        <v>28209.502670000002</v>
      </c>
      <c r="S25" s="297">
        <v>28379.33238</v>
      </c>
      <c r="T25" s="295">
        <v>28988.170300000002</v>
      </c>
      <c r="U25" s="295">
        <v>29523.746120000003</v>
      </c>
      <c r="V25" s="295">
        <v>30025.638859999999</v>
      </c>
      <c r="W25" s="295">
        <v>30354.287279999997</v>
      </c>
      <c r="X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6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295">
        <v>4.1624116914148641E-2</v>
      </c>
      <c r="M26" s="295">
        <v>5.2596252256255291E-2</v>
      </c>
      <c r="N26" s="295">
        <v>6.5747814416647232E-2</v>
      </c>
      <c r="O26" s="295">
        <v>7.9997070734335318E-2</v>
      </c>
      <c r="P26" s="295">
        <v>9.530484041860271E-2</v>
      </c>
      <c r="Q26" s="295">
        <v>0.11128804035554064</v>
      </c>
      <c r="R26" s="295">
        <v>0.1277171678688088</v>
      </c>
      <c r="S26" s="295">
        <v>0.144310124817672</v>
      </c>
      <c r="T26" s="295">
        <v>0.23039888057370769</v>
      </c>
      <c r="U26" s="295">
        <v>0.31790028036591178</v>
      </c>
      <c r="V26" s="295">
        <v>0.40549770104042343</v>
      </c>
      <c r="W26" s="295">
        <v>0.47588868639053089</v>
      </c>
      <c r="X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</row>
    <row r="27" spans="1:56" x14ac:dyDescent="0.25">
      <c r="L27" s="298">
        <v>7.5898692499388284E-2</v>
      </c>
      <c r="M27" s="298">
        <v>8.7239713154347157E-2</v>
      </c>
      <c r="N27" s="298">
        <v>0.10006509916050045</v>
      </c>
      <c r="O27" s="298">
        <v>0.11371798001286168</v>
      </c>
      <c r="P27" s="298">
        <v>0.1274660875036488</v>
      </c>
      <c r="Q27" s="298">
        <v>0.14072834010214422</v>
      </c>
      <c r="R27" s="298">
        <v>0.15318021985532579</v>
      </c>
      <c r="S27" s="298">
        <v>0.16456568482531725</v>
      </c>
      <c r="T27" s="298">
        <v>0.20721591048469865</v>
      </c>
      <c r="U27" s="298">
        <v>0.22820456318840612</v>
      </c>
      <c r="V27" s="298">
        <v>0.23319455071871201</v>
      </c>
      <c r="W27" s="298">
        <v>0.22857891325195365</v>
      </c>
    </row>
    <row r="28" spans="1:56" x14ac:dyDescent="0.25">
      <c r="L28" s="298">
        <v>0.26241690854073663</v>
      </c>
      <c r="M28" s="298">
        <v>0.27026887864122834</v>
      </c>
      <c r="N28" s="298">
        <v>0.27839092335925619</v>
      </c>
      <c r="O28" s="298">
        <v>0.28610080486552525</v>
      </c>
      <c r="P28" s="298">
        <v>0.29266041443648771</v>
      </c>
      <c r="Q28" s="298">
        <v>0.29772521175365735</v>
      </c>
      <c r="R28" s="298">
        <v>0.30120146258501901</v>
      </c>
      <c r="S28" s="298">
        <v>0.30323983675052191</v>
      </c>
      <c r="T28" s="298">
        <v>0.29498535614715909</v>
      </c>
      <c r="U28" s="298">
        <v>0.26827909015361767</v>
      </c>
      <c r="V28" s="298">
        <v>0.23329132171544412</v>
      </c>
      <c r="W28" s="298">
        <v>0.20267551921910915</v>
      </c>
    </row>
    <row r="29" spans="1:56" x14ac:dyDescent="0.25">
      <c r="L29" s="298">
        <v>0.31103555008243167</v>
      </c>
      <c r="M29" s="298">
        <v>0.30726089883972912</v>
      </c>
      <c r="N29" s="298">
        <v>0.30173638121086294</v>
      </c>
      <c r="O29" s="298">
        <v>0.2935316151759873</v>
      </c>
      <c r="P29" s="298">
        <v>0.28335135949611795</v>
      </c>
      <c r="Q29" s="298">
        <v>0.27192376089603459</v>
      </c>
      <c r="R29" s="298">
        <v>0.25983147135716589</v>
      </c>
      <c r="S29" s="298">
        <v>0.24783389389937438</v>
      </c>
      <c r="T29" s="298">
        <v>0.18863571541112406</v>
      </c>
      <c r="U29" s="298">
        <v>0.13973920214024654</v>
      </c>
      <c r="V29" s="298">
        <v>0.10072426615471522</v>
      </c>
      <c r="W29" s="298">
        <v>7.4843140444838016E-2</v>
      </c>
    </row>
    <row r="30" spans="1:56" x14ac:dyDescent="0.25">
      <c r="L30" s="298">
        <v>0.19282409942685141</v>
      </c>
      <c r="M30" s="298">
        <v>0.18053517021170232</v>
      </c>
      <c r="N30" s="298">
        <v>0.16652767539494082</v>
      </c>
      <c r="O30" s="298">
        <v>0.15239289579490162</v>
      </c>
      <c r="P30" s="298">
        <v>0.13860999544240785</v>
      </c>
      <c r="Q30" s="298">
        <v>0.1257152202989647</v>
      </c>
      <c r="R30" s="298">
        <v>0.11391359910139104</v>
      </c>
      <c r="S30" s="298">
        <v>0.103079395238402</v>
      </c>
      <c r="T30" s="298">
        <v>6.3467552762376311E-2</v>
      </c>
      <c r="U30" s="298">
        <v>3.9545033860357556E-2</v>
      </c>
      <c r="V30" s="298">
        <v>2.4676156279460425E-2</v>
      </c>
      <c r="W30" s="298">
        <v>1.6744166140737666E-2</v>
      </c>
    </row>
    <row r="31" spans="1:56" x14ac:dyDescent="0.25">
      <c r="L31" s="298">
        <v>9.2131982375072877E-2</v>
      </c>
      <c r="M31" s="298">
        <v>8.1418386152131025E-2</v>
      </c>
      <c r="N31" s="298">
        <v>7.0011436534922269E-2</v>
      </c>
      <c r="O31" s="298">
        <v>5.9489629762617326E-2</v>
      </c>
      <c r="P31" s="298">
        <v>5.0197046650977808E-2</v>
      </c>
      <c r="Q31" s="298">
        <v>4.2209707883882945E-2</v>
      </c>
      <c r="R31" s="298">
        <v>3.5432382332034926E-2</v>
      </c>
      <c r="S31" s="298">
        <v>2.9674727658269173E-2</v>
      </c>
      <c r="T31" s="298">
        <v>1.2288807106945967E-2</v>
      </c>
      <c r="U31" s="298">
        <v>5.089130118830598E-3</v>
      </c>
      <c r="V31" s="298">
        <v>2.1033528640129659E-3</v>
      </c>
      <c r="W31" s="298">
        <v>1.0223712098306266E-3</v>
      </c>
    </row>
    <row r="32" spans="1:56" x14ac:dyDescent="0.25">
      <c r="L32" s="298">
        <v>2.4068650205151396E-2</v>
      </c>
      <c r="M32" s="298">
        <v>2.0680700846297775E-2</v>
      </c>
      <c r="N32" s="298">
        <v>1.7520670016729908E-2</v>
      </c>
      <c r="O32" s="298">
        <v>1.4770003520808185E-2</v>
      </c>
      <c r="P32" s="298">
        <v>1.2410255987366076E-2</v>
      </c>
      <c r="Q32" s="298">
        <v>1.0409718652798595E-2</v>
      </c>
      <c r="R32" s="298">
        <v>8.7236969569729744E-3</v>
      </c>
      <c r="S32" s="298">
        <v>7.2963369126303589E-3</v>
      </c>
      <c r="T32" s="298">
        <v>3.007777410842653E-3</v>
      </c>
      <c r="U32" s="298">
        <v>1.2427002258072527E-3</v>
      </c>
      <c r="V32" s="298">
        <v>5.126512452165023E-4</v>
      </c>
      <c r="W32" s="298">
        <v>2.4720344861940046E-4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>
    <tabColor rgb="FF0070C0"/>
    <pageSetUpPr fitToPage="1"/>
  </sheetPr>
  <dimension ref="A1:CF648"/>
  <sheetViews>
    <sheetView topLeftCell="A2" zoomScale="80" zoomScaleNormal="80" workbookViewId="0">
      <selection activeCell="O19" sqref="O19"/>
    </sheetView>
  </sheetViews>
  <sheetFormatPr baseColWidth="10" defaultRowHeight="15" x14ac:dyDescent="0.25"/>
  <cols>
    <col min="1" max="1" width="11.42578125" style="3"/>
    <col min="2" max="2" width="17.140625" style="3" customWidth="1"/>
    <col min="3" max="3" width="28.140625" customWidth="1"/>
    <col min="4" max="4" width="41" hidden="1" customWidth="1"/>
    <col min="5" max="8" width="20.140625" hidden="1" customWidth="1"/>
    <col min="9" max="39" width="20.140625" customWidth="1"/>
    <col min="40" max="40" width="13" style="3" customWidth="1"/>
    <col min="41" max="84" width="11.42578125" style="3"/>
  </cols>
  <sheetData>
    <row r="1" spans="1:39" s="3" customFormat="1" ht="23.25" x14ac:dyDescent="0.35">
      <c r="A1" s="228" t="s">
        <v>69</v>
      </c>
      <c r="C1" s="228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</row>
    <row r="2" spans="1:39" s="3" customFormat="1" ht="23.25" x14ac:dyDescent="0.35">
      <c r="A2" s="46"/>
      <c r="E2" s="235">
        <f>Résultats!E1</f>
        <v>4</v>
      </c>
      <c r="F2" s="235">
        <f>Résultats!N1</f>
        <v>13</v>
      </c>
      <c r="G2" s="235">
        <f>F2+3</f>
        <v>16</v>
      </c>
      <c r="H2" s="235">
        <f t="shared" ref="H2:AA2" si="0">G2+1</f>
        <v>17</v>
      </c>
      <c r="I2" s="235">
        <f t="shared" si="0"/>
        <v>18</v>
      </c>
      <c r="J2" s="235">
        <f t="shared" si="0"/>
        <v>19</v>
      </c>
      <c r="K2" s="235">
        <f t="shared" si="0"/>
        <v>20</v>
      </c>
      <c r="L2" s="235">
        <f t="shared" si="0"/>
        <v>21</v>
      </c>
      <c r="M2" s="235">
        <f t="shared" si="0"/>
        <v>22</v>
      </c>
      <c r="N2" s="235">
        <f t="shared" si="0"/>
        <v>23</v>
      </c>
      <c r="O2" s="235">
        <f t="shared" si="0"/>
        <v>24</v>
      </c>
      <c r="P2" s="235">
        <f t="shared" si="0"/>
        <v>25</v>
      </c>
      <c r="Q2" s="235">
        <f t="shared" si="0"/>
        <v>26</v>
      </c>
      <c r="R2" s="235">
        <f t="shared" si="0"/>
        <v>27</v>
      </c>
      <c r="S2" s="235">
        <f t="shared" si="0"/>
        <v>28</v>
      </c>
      <c r="T2" s="235">
        <f t="shared" si="0"/>
        <v>29</v>
      </c>
      <c r="U2" s="235">
        <f t="shared" si="0"/>
        <v>30</v>
      </c>
      <c r="V2" s="235">
        <f t="shared" si="0"/>
        <v>31</v>
      </c>
      <c r="W2" s="235">
        <f t="shared" si="0"/>
        <v>32</v>
      </c>
      <c r="X2" s="235">
        <f>S2+5</f>
        <v>33</v>
      </c>
      <c r="Y2" s="235">
        <f t="shared" si="0"/>
        <v>34</v>
      </c>
      <c r="Z2" s="235">
        <f t="shared" ref="Z2" si="1">U2+5</f>
        <v>35</v>
      </c>
      <c r="AA2" s="235">
        <f t="shared" si="0"/>
        <v>36</v>
      </c>
      <c r="AB2" s="235">
        <f t="shared" ref="AB2" si="2">W2+5</f>
        <v>37</v>
      </c>
      <c r="AC2" s="235">
        <f>X2+5</f>
        <v>38</v>
      </c>
      <c r="AD2" s="235">
        <f t="shared" ref="AD2:AG2" si="3">Y2+5</f>
        <v>39</v>
      </c>
      <c r="AE2" s="235">
        <f t="shared" si="3"/>
        <v>40</v>
      </c>
      <c r="AF2" s="235">
        <f t="shared" si="3"/>
        <v>41</v>
      </c>
      <c r="AG2" s="235">
        <f t="shared" si="3"/>
        <v>42</v>
      </c>
      <c r="AH2" s="235">
        <f>AC2+5</f>
        <v>43</v>
      </c>
      <c r="AI2" s="235">
        <f t="shared" ref="AI2:AL2" si="4">AD2+5</f>
        <v>44</v>
      </c>
      <c r="AJ2" s="235">
        <f t="shared" si="4"/>
        <v>45</v>
      </c>
      <c r="AK2" s="235">
        <f t="shared" si="4"/>
        <v>46</v>
      </c>
      <c r="AL2" s="235">
        <f t="shared" si="4"/>
        <v>47</v>
      </c>
      <c r="AM2" s="236">
        <f>AH2+5</f>
        <v>48</v>
      </c>
    </row>
    <row r="3" spans="1:39" ht="23.25" x14ac:dyDescent="0.35">
      <c r="B3" s="46"/>
      <c r="D3" s="146"/>
      <c r="E3" s="92">
        <v>2006</v>
      </c>
      <c r="F3" s="92">
        <v>2015</v>
      </c>
      <c r="G3" s="92">
        <v>2018</v>
      </c>
      <c r="H3" s="92">
        <v>2019</v>
      </c>
      <c r="I3" s="92">
        <v>2020</v>
      </c>
      <c r="J3" s="20">
        <v>2021</v>
      </c>
      <c r="K3" s="4">
        <v>2022</v>
      </c>
      <c r="L3" s="4">
        <v>2023</v>
      </c>
      <c r="M3" s="4">
        <v>2024</v>
      </c>
      <c r="N3" s="92">
        <v>2025</v>
      </c>
      <c r="O3" s="20">
        <v>2026</v>
      </c>
      <c r="P3" s="4">
        <v>2027</v>
      </c>
      <c r="Q3" s="4">
        <v>2028</v>
      </c>
      <c r="R3" s="4">
        <v>2029</v>
      </c>
      <c r="S3" s="92">
        <v>2030</v>
      </c>
      <c r="T3" s="4">
        <v>2031</v>
      </c>
      <c r="U3" s="92">
        <v>2032</v>
      </c>
      <c r="V3" s="4">
        <v>2033</v>
      </c>
      <c r="W3" s="92">
        <v>2034</v>
      </c>
      <c r="X3" s="4">
        <v>2035</v>
      </c>
      <c r="Y3" s="92">
        <v>2036</v>
      </c>
      <c r="Z3" s="4">
        <v>2037</v>
      </c>
      <c r="AA3" s="92">
        <v>2038</v>
      </c>
      <c r="AB3" s="4">
        <v>2039</v>
      </c>
      <c r="AC3" s="93">
        <v>2040</v>
      </c>
      <c r="AD3" s="4">
        <v>2041</v>
      </c>
      <c r="AE3" s="93">
        <v>2042</v>
      </c>
      <c r="AF3" s="4">
        <v>2043</v>
      </c>
      <c r="AG3" s="93">
        <v>2044</v>
      </c>
      <c r="AH3" s="4">
        <v>2045</v>
      </c>
      <c r="AI3" s="93">
        <v>2046</v>
      </c>
      <c r="AJ3" s="4">
        <v>2047</v>
      </c>
      <c r="AK3" s="93">
        <v>2048</v>
      </c>
      <c r="AL3" s="4">
        <v>2049</v>
      </c>
      <c r="AM3" s="93">
        <v>2050</v>
      </c>
    </row>
    <row r="4" spans="1:39" x14ac:dyDescent="0.25">
      <c r="A4" s="152" t="str">
        <f>Résultats!B1</f>
        <v>SNBC3</v>
      </c>
      <c r="C4" s="175" t="s">
        <v>71</v>
      </c>
      <c r="D4" s="58" t="s">
        <v>130</v>
      </c>
      <c r="E4" s="59">
        <f t="shared" ref="E4:H4" si="5">E43</f>
        <v>32001.800439999999</v>
      </c>
      <c r="F4" s="59">
        <f t="shared" si="5"/>
        <v>33963.92974</v>
      </c>
      <c r="G4" s="59">
        <f t="shared" si="5"/>
        <v>34255.391009999999</v>
      </c>
      <c r="H4" s="59">
        <f t="shared" si="5"/>
        <v>34333.114009999998</v>
      </c>
      <c r="I4" s="59">
        <f t="shared" ref="I4:AM4" si="6">I43</f>
        <v>34664.484680000001</v>
      </c>
      <c r="J4" s="59">
        <f t="shared" si="6"/>
        <v>34956.164830000002</v>
      </c>
      <c r="K4" s="59">
        <f t="shared" si="6"/>
        <v>35115.993589999998</v>
      </c>
      <c r="L4" s="59">
        <f t="shared" si="6"/>
        <v>35229.799480000001</v>
      </c>
      <c r="M4" s="59">
        <f t="shared" si="6"/>
        <v>35279.725250000003</v>
      </c>
      <c r="N4" s="59">
        <f t="shared" si="6"/>
        <v>35285.37889</v>
      </c>
      <c r="O4" s="59">
        <f t="shared" si="6"/>
        <v>35342.76872</v>
      </c>
      <c r="P4" s="59">
        <f t="shared" si="6"/>
        <v>35452.621700000003</v>
      </c>
      <c r="Q4" s="59">
        <f t="shared" si="6"/>
        <v>35604.135580000002</v>
      </c>
      <c r="R4" s="59">
        <f t="shared" si="6"/>
        <v>35783.515729999999</v>
      </c>
      <c r="S4" s="59">
        <f t="shared" si="6"/>
        <v>35981.269379999998</v>
      </c>
      <c r="T4" s="59">
        <f t="shared" si="6"/>
        <v>36185.074410000001</v>
      </c>
      <c r="U4" s="59">
        <f t="shared" si="6"/>
        <v>36390.018069999998</v>
      </c>
      <c r="V4" s="59">
        <f t="shared" si="6"/>
        <v>36593.606979999997</v>
      </c>
      <c r="W4" s="59">
        <f t="shared" si="6"/>
        <v>36795.084869999999</v>
      </c>
      <c r="X4" s="59">
        <f t="shared" si="6"/>
        <v>36995.443420000003</v>
      </c>
      <c r="Y4" s="59">
        <f t="shared" si="6"/>
        <v>37192.629809999999</v>
      </c>
      <c r="Z4" s="59">
        <f t="shared" si="6"/>
        <v>37388.869729999999</v>
      </c>
      <c r="AA4" s="59">
        <f t="shared" si="6"/>
        <v>37585.773739999997</v>
      </c>
      <c r="AB4" s="59">
        <f t="shared" si="6"/>
        <v>37785.001579999996</v>
      </c>
      <c r="AC4" s="59">
        <f t="shared" si="6"/>
        <v>37987.353660000001</v>
      </c>
      <c r="AD4" s="59">
        <f t="shared" si="6"/>
        <v>38200.290309999997</v>
      </c>
      <c r="AE4" s="59">
        <f t="shared" si="6"/>
        <v>38422.717299999997</v>
      </c>
      <c r="AF4" s="59">
        <f t="shared" si="6"/>
        <v>38652.068460000002</v>
      </c>
      <c r="AG4" s="59">
        <f t="shared" si="6"/>
        <v>38886.873919999998</v>
      </c>
      <c r="AH4" s="59">
        <f t="shared" si="6"/>
        <v>39125.134789999996</v>
      </c>
      <c r="AI4" s="59">
        <f t="shared" si="6"/>
        <v>39364.909420000004</v>
      </c>
      <c r="AJ4" s="59">
        <f t="shared" si="6"/>
        <v>39606.018949999998</v>
      </c>
      <c r="AK4" s="59">
        <f t="shared" si="6"/>
        <v>39848.138350000001</v>
      </c>
      <c r="AL4" s="59">
        <f t="shared" si="6"/>
        <v>40090.937669999999</v>
      </c>
      <c r="AM4" s="103">
        <f t="shared" si="6"/>
        <v>40336.706270000002</v>
      </c>
    </row>
    <row r="5" spans="1:39" x14ac:dyDescent="0.25">
      <c r="C5" s="175" t="s">
        <v>72</v>
      </c>
      <c r="D5" s="58" t="s">
        <v>450</v>
      </c>
      <c r="E5" s="154"/>
      <c r="F5" s="154"/>
      <c r="G5" s="154">
        <f t="shared" ref="G5:AM5" si="7">G4/1000</f>
        <v>34.255391009999997</v>
      </c>
      <c r="H5" s="154">
        <f t="shared" si="7"/>
        <v>34.333114009999996</v>
      </c>
      <c r="I5" s="154">
        <f t="shared" si="7"/>
        <v>34.664484680000001</v>
      </c>
      <c r="J5" s="154">
        <f t="shared" si="7"/>
        <v>34.956164829999999</v>
      </c>
      <c r="K5" s="154">
        <f t="shared" si="7"/>
        <v>35.115993589999995</v>
      </c>
      <c r="L5" s="154">
        <f t="shared" si="7"/>
        <v>35.229799480000004</v>
      </c>
      <c r="M5" s="154">
        <f t="shared" si="7"/>
        <v>35.279725250000006</v>
      </c>
      <c r="N5" s="154">
        <f t="shared" si="7"/>
        <v>35.285378889999997</v>
      </c>
      <c r="O5" s="154">
        <f t="shared" si="7"/>
        <v>35.342768720000002</v>
      </c>
      <c r="P5" s="154">
        <f t="shared" si="7"/>
        <v>35.452621700000002</v>
      </c>
      <c r="Q5" s="154">
        <f t="shared" si="7"/>
        <v>35.604135580000005</v>
      </c>
      <c r="R5" s="154">
        <f t="shared" si="7"/>
        <v>35.783515729999998</v>
      </c>
      <c r="S5" s="154">
        <f t="shared" si="7"/>
        <v>35.981269380000001</v>
      </c>
      <c r="T5" s="154">
        <f t="shared" si="7"/>
        <v>36.185074409999999</v>
      </c>
      <c r="U5" s="154">
        <f t="shared" si="7"/>
        <v>36.390018069999996</v>
      </c>
      <c r="V5" s="154">
        <f t="shared" si="7"/>
        <v>36.593606979999997</v>
      </c>
      <c r="W5" s="154">
        <f t="shared" si="7"/>
        <v>36.795084869999997</v>
      </c>
      <c r="X5" s="154">
        <f t="shared" si="7"/>
        <v>36.995443420000001</v>
      </c>
      <c r="Y5" s="154">
        <f t="shared" si="7"/>
        <v>37.19262981</v>
      </c>
      <c r="Z5" s="154">
        <f t="shared" si="7"/>
        <v>37.388869729999996</v>
      </c>
      <c r="AA5" s="154">
        <f t="shared" si="7"/>
        <v>37.585773739999993</v>
      </c>
      <c r="AB5" s="154">
        <f t="shared" si="7"/>
        <v>37.785001579999999</v>
      </c>
      <c r="AC5" s="154">
        <f t="shared" si="7"/>
        <v>37.987353660000004</v>
      </c>
      <c r="AD5" s="154">
        <f t="shared" si="7"/>
        <v>38.20029031</v>
      </c>
      <c r="AE5" s="154">
        <f t="shared" si="7"/>
        <v>38.422717299999995</v>
      </c>
      <c r="AF5" s="154">
        <f t="shared" si="7"/>
        <v>38.652068460000002</v>
      </c>
      <c r="AG5" s="154">
        <f t="shared" si="7"/>
        <v>38.886873919999999</v>
      </c>
      <c r="AH5" s="154">
        <f t="shared" si="7"/>
        <v>39.125134789999997</v>
      </c>
      <c r="AI5" s="154">
        <f t="shared" si="7"/>
        <v>39.364909420000004</v>
      </c>
      <c r="AJ5" s="154">
        <f t="shared" si="7"/>
        <v>39.606018949999999</v>
      </c>
      <c r="AK5" s="154">
        <f t="shared" si="7"/>
        <v>39.848138349999999</v>
      </c>
      <c r="AL5" s="154">
        <f t="shared" si="7"/>
        <v>40.090937670000002</v>
      </c>
      <c r="AM5" s="176">
        <f t="shared" si="7"/>
        <v>40.336706270000001</v>
      </c>
    </row>
    <row r="6" spans="1:39" x14ac:dyDescent="0.25">
      <c r="C6" s="157" t="s">
        <v>73</v>
      </c>
      <c r="D6" s="3" t="s">
        <v>451</v>
      </c>
      <c r="E6" s="155"/>
      <c r="F6" s="155"/>
      <c r="G6" s="155">
        <f>G91</f>
        <v>4.9178930770581797E-3</v>
      </c>
      <c r="H6" s="155">
        <f t="shared" ref="H6:AM6" si="8">H91</f>
        <v>6.0791121550817931E-3</v>
      </c>
      <c r="I6" s="155">
        <f t="shared" si="8"/>
        <v>8.5699666399887166E-3</v>
      </c>
      <c r="J6" s="155">
        <f t="shared" si="8"/>
        <v>1.3125741033988596E-2</v>
      </c>
      <c r="K6" s="155">
        <f t="shared" si="8"/>
        <v>2.0938089341415674E-2</v>
      </c>
      <c r="L6" s="155">
        <f t="shared" si="8"/>
        <v>2.9339521208083807E-2</v>
      </c>
      <c r="M6" s="155">
        <f t="shared" si="8"/>
        <v>3.8381212166611188E-2</v>
      </c>
      <c r="N6" s="155">
        <f t="shared" si="8"/>
        <v>4.8224208936643788E-2</v>
      </c>
      <c r="O6" s="155">
        <f t="shared" si="8"/>
        <v>5.9319557887766973E-2</v>
      </c>
      <c r="P6" s="155">
        <f t="shared" si="8"/>
        <v>7.1812866888769464E-2</v>
      </c>
      <c r="Q6" s="155">
        <f t="shared" si="8"/>
        <v>8.5797033750088861E-2</v>
      </c>
      <c r="R6" s="155">
        <f t="shared" si="8"/>
        <v>0.10133292302410667</v>
      </c>
      <c r="S6" s="155">
        <f t="shared" si="8"/>
        <v>0.11847714762307811</v>
      </c>
      <c r="T6" s="155">
        <f t="shared" si="8"/>
        <v>0.1372401319044296</v>
      </c>
      <c r="U6" s="155">
        <f t="shared" si="8"/>
        <v>0.15763911138942727</v>
      </c>
      <c r="V6" s="155">
        <f t="shared" si="8"/>
        <v>0.17966918969188755</v>
      </c>
      <c r="W6" s="155">
        <f t="shared" si="8"/>
        <v>0.20329704634270082</v>
      </c>
      <c r="X6" s="155">
        <f t="shared" si="8"/>
        <v>0.22846015462084707</v>
      </c>
      <c r="Y6" s="155">
        <f t="shared" si="8"/>
        <v>0.25502965153192003</v>
      </c>
      <c r="Z6" s="155">
        <f t="shared" si="8"/>
        <v>0.28287020272008634</v>
      </c>
      <c r="AA6" s="155">
        <f t="shared" si="8"/>
        <v>0.31180507154300768</v>
      </c>
      <c r="AB6" s="155">
        <f t="shared" si="8"/>
        <v>0.34162784041889671</v>
      </c>
      <c r="AC6" s="155">
        <f t="shared" si="8"/>
        <v>0.37210237929482554</v>
      </c>
      <c r="AD6" s="155">
        <f t="shared" si="8"/>
        <v>0.40303980716004145</v>
      </c>
      <c r="AE6" s="155">
        <f t="shared" si="8"/>
        <v>0.43416658613054426</v>
      </c>
      <c r="AF6" s="155">
        <f t="shared" si="8"/>
        <v>0.46520382495462442</v>
      </c>
      <c r="AG6" s="155">
        <f t="shared" si="8"/>
        <v>0.495900544221478</v>
      </c>
      <c r="AH6" s="155">
        <f t="shared" si="8"/>
        <v>0.52602545653747512</v>
      </c>
      <c r="AI6" s="155">
        <f t="shared" si="8"/>
        <v>0.55537757058555426</v>
      </c>
      <c r="AJ6" s="155">
        <f t="shared" si="8"/>
        <v>0.58380225362185767</v>
      </c>
      <c r="AK6" s="155">
        <f t="shared" si="8"/>
        <v>0.61117394986157492</v>
      </c>
      <c r="AL6" s="155">
        <f t="shared" si="8"/>
        <v>0.63739666680637164</v>
      </c>
      <c r="AM6" s="177">
        <f t="shared" si="8"/>
        <v>0.66241994701170226</v>
      </c>
    </row>
    <row r="7" spans="1:39" x14ac:dyDescent="0.25">
      <c r="C7" s="178" t="s">
        <v>75</v>
      </c>
      <c r="D7" s="7" t="s">
        <v>452</v>
      </c>
      <c r="E7" s="179"/>
      <c r="F7" s="179"/>
      <c r="G7" s="179">
        <f>G99</f>
        <v>0.99508210693169952</v>
      </c>
      <c r="H7" s="179">
        <f t="shared" ref="H7:AM7" si="9">H99</f>
        <v>0.99392088786530675</v>
      </c>
      <c r="I7" s="179">
        <f t="shared" si="9"/>
        <v>0.99143003357060133</v>
      </c>
      <c r="J7" s="179">
        <f t="shared" si="9"/>
        <v>0.98687425916912275</v>
      </c>
      <c r="K7" s="179">
        <f t="shared" si="9"/>
        <v>0.97906191068990922</v>
      </c>
      <c r="L7" s="179">
        <f t="shared" si="9"/>
        <v>0.97066047876353112</v>
      </c>
      <c r="M7" s="179">
        <f t="shared" si="9"/>
        <v>0.96161878783338883</v>
      </c>
      <c r="N7" s="179">
        <f t="shared" si="9"/>
        <v>0.95177579117671762</v>
      </c>
      <c r="O7" s="179">
        <f t="shared" si="9"/>
        <v>0.94068044197076151</v>
      </c>
      <c r="P7" s="179">
        <f t="shared" si="9"/>
        <v>0.92818713319585044</v>
      </c>
      <c r="Q7" s="179">
        <f t="shared" si="9"/>
        <v>0.91420296630608433</v>
      </c>
      <c r="R7" s="179">
        <f t="shared" si="9"/>
        <v>0.8986670768361642</v>
      </c>
      <c r="S7" s="179">
        <f t="shared" si="9"/>
        <v>0.88152285248809092</v>
      </c>
      <c r="T7" s="179">
        <f t="shared" si="9"/>
        <v>0.86275986823374895</v>
      </c>
      <c r="U7" s="179">
        <f t="shared" si="9"/>
        <v>0.84236088866553294</v>
      </c>
      <c r="V7" s="179">
        <f t="shared" si="9"/>
        <v>0.82033081014414944</v>
      </c>
      <c r="W7" s="179">
        <f t="shared" si="9"/>
        <v>0.79670295349423392</v>
      </c>
      <c r="X7" s="179">
        <f t="shared" si="9"/>
        <v>0.77153984521697072</v>
      </c>
      <c r="Y7" s="179">
        <f t="shared" si="9"/>
        <v>0.74497034846808008</v>
      </c>
      <c r="Z7" s="179">
        <f t="shared" si="9"/>
        <v>0.71712979727991366</v>
      </c>
      <c r="AA7" s="179">
        <f t="shared" si="9"/>
        <v>0.6881949281909342</v>
      </c>
      <c r="AB7" s="179">
        <f t="shared" si="9"/>
        <v>0.65837215958110329</v>
      </c>
      <c r="AC7" s="179">
        <f t="shared" si="9"/>
        <v>0.62789762070517441</v>
      </c>
      <c r="AD7" s="179">
        <f t="shared" si="9"/>
        <v>0.5969601928399586</v>
      </c>
      <c r="AE7" s="179">
        <f t="shared" si="9"/>
        <v>0.56583341386945585</v>
      </c>
      <c r="AF7" s="179">
        <f t="shared" si="9"/>
        <v>0.53479617504537558</v>
      </c>
      <c r="AG7" s="179">
        <f t="shared" si="9"/>
        <v>0.50409945603567818</v>
      </c>
      <c r="AH7" s="179">
        <f t="shared" si="9"/>
        <v>0.47397454346252488</v>
      </c>
      <c r="AI7" s="179">
        <f t="shared" si="9"/>
        <v>0.44462242941444563</v>
      </c>
      <c r="AJ7" s="179">
        <f t="shared" si="9"/>
        <v>0.41619774637814233</v>
      </c>
      <c r="AK7" s="179">
        <f t="shared" si="9"/>
        <v>0.38882604988747232</v>
      </c>
      <c r="AL7" s="179">
        <f t="shared" si="9"/>
        <v>0.36260333344306139</v>
      </c>
      <c r="AM7" s="180">
        <f t="shared" si="9"/>
        <v>0.33758005298829769</v>
      </c>
    </row>
    <row r="8" spans="1:39" s="3" customFormat="1" x14ac:dyDescent="0.25">
      <c r="C8" s="153" t="s">
        <v>70</v>
      </c>
      <c r="E8" s="231"/>
      <c r="F8" s="231"/>
      <c r="G8" s="231">
        <f>SUM(G6:G7)</f>
        <v>1.0000000000087577</v>
      </c>
      <c r="H8" s="231">
        <f t="shared" ref="H8:AM8" si="10">SUM(H6:H7)</f>
        <v>1.0000000000203886</v>
      </c>
      <c r="I8" s="231">
        <f t="shared" si="10"/>
        <v>1.00000000021059</v>
      </c>
      <c r="J8" s="231">
        <f t="shared" si="10"/>
        <v>1.0000000002031113</v>
      </c>
      <c r="K8" s="231">
        <f t="shared" si="10"/>
        <v>1.0000000000313249</v>
      </c>
      <c r="L8" s="231">
        <f t="shared" si="10"/>
        <v>0.99999999997161493</v>
      </c>
      <c r="M8" s="231">
        <f t="shared" si="10"/>
        <v>1</v>
      </c>
      <c r="N8" s="231">
        <f t="shared" si="10"/>
        <v>1.0000000001133613</v>
      </c>
      <c r="O8" s="231">
        <f t="shared" si="10"/>
        <v>0.9999999998585285</v>
      </c>
      <c r="P8" s="231">
        <f t="shared" si="10"/>
        <v>1.0000000000846199</v>
      </c>
      <c r="Q8" s="231">
        <f t="shared" si="10"/>
        <v>1.0000000000561733</v>
      </c>
      <c r="R8" s="231">
        <f t="shared" si="10"/>
        <v>0.99999999986027088</v>
      </c>
      <c r="S8" s="231">
        <f t="shared" si="10"/>
        <v>1.0000000001111691</v>
      </c>
      <c r="T8" s="231">
        <f t="shared" si="10"/>
        <v>1.0000000001381786</v>
      </c>
      <c r="U8" s="231">
        <f t="shared" si="10"/>
        <v>1.0000000000549603</v>
      </c>
      <c r="V8" s="231">
        <f t="shared" si="10"/>
        <v>0.99999999983603693</v>
      </c>
      <c r="W8" s="231">
        <f t="shared" si="10"/>
        <v>0.99999999983693477</v>
      </c>
      <c r="X8" s="231">
        <f t="shared" si="10"/>
        <v>0.99999999983781773</v>
      </c>
      <c r="Y8" s="231">
        <f t="shared" si="10"/>
        <v>1</v>
      </c>
      <c r="Z8" s="231">
        <f t="shared" si="10"/>
        <v>1</v>
      </c>
      <c r="AA8" s="231">
        <f t="shared" si="10"/>
        <v>0.99999999973394194</v>
      </c>
      <c r="AB8" s="231">
        <f t="shared" si="10"/>
        <v>1</v>
      </c>
      <c r="AC8" s="231">
        <f t="shared" si="10"/>
        <v>1</v>
      </c>
      <c r="AD8" s="231">
        <f t="shared" si="10"/>
        <v>1</v>
      </c>
      <c r="AE8" s="231">
        <f t="shared" si="10"/>
        <v>1</v>
      </c>
      <c r="AF8" s="231">
        <f t="shared" si="10"/>
        <v>1</v>
      </c>
      <c r="AG8" s="231">
        <f t="shared" si="10"/>
        <v>1.0000000002571561</v>
      </c>
      <c r="AH8" s="231">
        <f t="shared" si="10"/>
        <v>1</v>
      </c>
      <c r="AI8" s="231">
        <f t="shared" si="10"/>
        <v>0.99999999999999989</v>
      </c>
      <c r="AJ8" s="231">
        <f t="shared" si="10"/>
        <v>1</v>
      </c>
      <c r="AK8" s="231">
        <f t="shared" si="10"/>
        <v>0.99999999974904719</v>
      </c>
      <c r="AL8" s="231">
        <f t="shared" si="10"/>
        <v>1.0000000002494329</v>
      </c>
      <c r="AM8" s="231">
        <f t="shared" si="10"/>
        <v>1</v>
      </c>
    </row>
    <row r="9" spans="1:39" s="3" customFormat="1" x14ac:dyDescent="0.25"/>
    <row r="10" spans="1:39" s="3" customFormat="1" x14ac:dyDescent="0.25"/>
    <row r="11" spans="1:39" s="3" customFormat="1" x14ac:dyDescent="0.25"/>
    <row r="12" spans="1:39" x14ac:dyDescent="0.25">
      <c r="C12" s="156"/>
      <c r="E12" s="20"/>
      <c r="F12" s="20"/>
      <c r="G12" s="20"/>
      <c r="H12" s="20"/>
      <c r="I12" s="20">
        <v>2020</v>
      </c>
      <c r="J12" s="93">
        <v>2030</v>
      </c>
      <c r="K12" s="93">
        <v>2050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</row>
    <row r="13" spans="1:39" x14ac:dyDescent="0.25">
      <c r="C13" s="157" t="s">
        <v>73</v>
      </c>
      <c r="D13" s="3"/>
      <c r="E13" s="181"/>
      <c r="F13" s="181"/>
      <c r="G13" s="181"/>
      <c r="H13" s="181"/>
      <c r="I13" s="181">
        <f>I91</f>
        <v>8.5699666399887166E-3</v>
      </c>
      <c r="J13" s="182">
        <f>S91</f>
        <v>0.11847714762307811</v>
      </c>
      <c r="K13" s="182">
        <f>AM91</f>
        <v>0.66241994701170226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</row>
    <row r="14" spans="1:39" x14ac:dyDescent="0.25">
      <c r="C14" s="158" t="s">
        <v>59</v>
      </c>
      <c r="D14" s="3"/>
      <c r="E14" s="183"/>
      <c r="F14" s="183"/>
      <c r="G14" s="183"/>
      <c r="H14" s="183"/>
      <c r="I14" s="183">
        <f>I91</f>
        <v>8.5699666399887166E-3</v>
      </c>
      <c r="J14" s="183">
        <f>S91</f>
        <v>0.11847714762307811</v>
      </c>
      <c r="K14" s="183">
        <f>AM91</f>
        <v>0.66241994701170226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</row>
    <row r="15" spans="1:39" x14ac:dyDescent="0.25">
      <c r="C15" s="157" t="s">
        <v>74</v>
      </c>
      <c r="D15" s="3"/>
      <c r="E15" s="181"/>
      <c r="F15" s="181"/>
      <c r="G15" s="181"/>
      <c r="H15" s="181"/>
      <c r="I15" s="181">
        <f>I99</f>
        <v>0.99143003357060133</v>
      </c>
      <c r="J15" s="181">
        <f>S99</f>
        <v>0.88152285248809092</v>
      </c>
      <c r="K15" s="182">
        <f>AM99</f>
        <v>0.33758005298829769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</row>
    <row r="16" spans="1:39" x14ac:dyDescent="0.25">
      <c r="C16" s="158" t="s">
        <v>56</v>
      </c>
      <c r="D16" s="3"/>
      <c r="E16" s="184"/>
      <c r="F16" s="184"/>
      <c r="G16" s="184"/>
      <c r="H16" s="184"/>
      <c r="I16" s="184">
        <f>I100+I101</f>
        <v>0.17621757415665121</v>
      </c>
      <c r="J16" s="184">
        <f>S100+S101</f>
        <v>0.21081876242021566</v>
      </c>
      <c r="K16" s="184">
        <f>AM100+AM101</f>
        <v>0.10041223187358674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</row>
    <row r="17" spans="1:39" x14ac:dyDescent="0.25">
      <c r="C17" s="159" t="s">
        <v>57</v>
      </c>
      <c r="D17" s="3"/>
      <c r="E17" s="183"/>
      <c r="F17" s="183"/>
      <c r="G17" s="183"/>
      <c r="H17" s="183"/>
      <c r="I17" s="183">
        <f>I102+I103+I104</f>
        <v>0.71137286657047749</v>
      </c>
      <c r="J17" s="183">
        <f>S102+S103+S104</f>
        <v>0.61254236631381453</v>
      </c>
      <c r="K17" s="183">
        <f>AM102+AM103+AM104</f>
        <v>0.22199535093572725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</row>
    <row r="18" spans="1:39" x14ac:dyDescent="0.25">
      <c r="C18" s="159" t="s">
        <v>58</v>
      </c>
      <c r="D18" s="3"/>
      <c r="E18" s="183"/>
      <c r="F18" s="183"/>
      <c r="G18" s="183"/>
      <c r="H18" s="183"/>
      <c r="I18" s="183">
        <f>I105+I106</f>
        <v>0.10383959280597041</v>
      </c>
      <c r="J18" s="183">
        <f>S105+S106</f>
        <v>5.8161723776294409E-2</v>
      </c>
      <c r="K18" s="183">
        <f>AM105+AM106</f>
        <v>1.5172470243441122E-2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</row>
    <row r="19" spans="1:39" x14ac:dyDescent="0.25">
      <c r="C19" s="160" t="s">
        <v>70</v>
      </c>
      <c r="E19" s="185"/>
      <c r="F19" s="185"/>
      <c r="G19" s="185"/>
      <c r="H19" s="185"/>
      <c r="I19" s="185">
        <f>SUM(I16:I18)</f>
        <v>0.99143003353309911</v>
      </c>
      <c r="J19" s="185">
        <f>SUM(J16:J18)</f>
        <v>0.88152285251032458</v>
      </c>
      <c r="K19" s="185">
        <f>SUM(K16:K18)</f>
        <v>0.33758005305275507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</row>
    <row r="20" spans="1:39" s="3" customFormat="1" x14ac:dyDescent="0.25"/>
    <row r="21" spans="1:39" s="3" customFormat="1" x14ac:dyDescent="0.25"/>
    <row r="22" spans="1:39" s="3" customFormat="1" x14ac:dyDescent="0.25"/>
    <row r="23" spans="1:39" s="3" customFormat="1" ht="23.25" x14ac:dyDescent="0.35">
      <c r="B23" s="46"/>
      <c r="C23" s="41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s="3" customFormat="1" ht="23.25" x14ac:dyDescent="0.35">
      <c r="A24" s="228" t="s">
        <v>76</v>
      </c>
      <c r="C24" s="228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x14ac:dyDescent="0.25">
      <c r="C25" s="11"/>
      <c r="D25" s="11"/>
      <c r="E25" s="93">
        <v>2006</v>
      </c>
      <c r="F25" s="93">
        <v>2015</v>
      </c>
      <c r="G25" s="93">
        <v>2018</v>
      </c>
      <c r="H25" s="93">
        <v>2019</v>
      </c>
      <c r="I25" s="93">
        <v>2020</v>
      </c>
      <c r="J25" s="20">
        <v>2021</v>
      </c>
      <c r="K25" s="4">
        <v>2022</v>
      </c>
      <c r="L25" s="4">
        <v>2023</v>
      </c>
      <c r="M25" s="4">
        <v>2024</v>
      </c>
      <c r="N25" s="92">
        <v>2025</v>
      </c>
      <c r="O25" s="20">
        <v>2026</v>
      </c>
      <c r="P25" s="4">
        <v>2027</v>
      </c>
      <c r="Q25" s="4">
        <v>2028</v>
      </c>
      <c r="R25" s="4">
        <v>2029</v>
      </c>
      <c r="S25" s="92">
        <v>2030</v>
      </c>
      <c r="T25" s="4">
        <v>2031</v>
      </c>
      <c r="U25" s="92">
        <v>2032</v>
      </c>
      <c r="V25" s="4">
        <v>2033</v>
      </c>
      <c r="W25" s="92">
        <v>2034</v>
      </c>
      <c r="X25" s="4">
        <v>2035</v>
      </c>
      <c r="Y25" s="92">
        <v>2036</v>
      </c>
      <c r="Z25" s="4">
        <v>2037</v>
      </c>
      <c r="AA25" s="92">
        <v>2038</v>
      </c>
      <c r="AB25" s="4">
        <v>2039</v>
      </c>
      <c r="AC25" s="93">
        <v>2040</v>
      </c>
      <c r="AD25" s="4">
        <v>2041</v>
      </c>
      <c r="AE25" s="93">
        <v>2042</v>
      </c>
      <c r="AF25" s="4">
        <v>2043</v>
      </c>
      <c r="AG25" s="93">
        <v>2044</v>
      </c>
      <c r="AH25" s="4">
        <v>2045</v>
      </c>
      <c r="AI25" s="93">
        <v>2046</v>
      </c>
      <c r="AJ25" s="4">
        <v>2047</v>
      </c>
      <c r="AK25" s="93">
        <v>2048</v>
      </c>
      <c r="AL25" s="4">
        <v>2049</v>
      </c>
      <c r="AM25" s="93">
        <v>2050</v>
      </c>
    </row>
    <row r="26" spans="1:39" x14ac:dyDescent="0.25">
      <c r="A26" s="152" t="str">
        <f>Résultats!B1</f>
        <v>SNBC3</v>
      </c>
      <c r="B26" s="60" t="s">
        <v>77</v>
      </c>
      <c r="C26" s="216" t="s">
        <v>51</v>
      </c>
      <c r="D26" s="50" t="s">
        <v>149</v>
      </c>
      <c r="E26" s="99">
        <f>VLOOKUP($D26,Résultats!$B$2:$AZ$251,E$2,FALSE)</f>
        <v>2373</v>
      </c>
      <c r="F26" s="99">
        <f>VLOOKUP($D26,Résultats!$B$2:$AZ$251,F$2,FALSE)</f>
        <v>2759.2008080000001</v>
      </c>
      <c r="G26" s="99">
        <f>VLOOKUP($D26,Résultats!$B$2:$AZ$251,G$2,FALSE)</f>
        <v>2755.6376420000001</v>
      </c>
      <c r="H26" s="99">
        <f>VLOOKUP($D26,Résultats!$B$2:$AZ$251,H$2,FALSE)</f>
        <v>2743.5121869999998</v>
      </c>
      <c r="I26" s="99">
        <f>VLOOKUP($D26,Résultats!$B$2:$AZ$251,I$2,FALSE)</f>
        <v>3003.208341</v>
      </c>
      <c r="J26" s="51">
        <f>VLOOKUP($D26,Résultats!$B$2:$AZ$251,J$2,FALSE)</f>
        <v>2989.3054160000002</v>
      </c>
      <c r="K26" s="51">
        <f>VLOOKUP($D26,Résultats!$B$2:$AZ$251,K$2,FALSE)</f>
        <v>2880.152865</v>
      </c>
      <c r="L26" s="51">
        <f>VLOOKUP($D26,Résultats!$B$2:$AZ$251,L$2,FALSE)</f>
        <v>2846.5680400000001</v>
      </c>
      <c r="M26" s="51">
        <f>VLOOKUP($D26,Résultats!$B$2:$AZ$251,M$2,FALSE)</f>
        <v>2791.5444040000002</v>
      </c>
      <c r="N26" s="51">
        <f>VLOOKUP($D26,Résultats!$B$2:$AZ$251,N$2,FALSE)</f>
        <v>2751.1575560000001</v>
      </c>
      <c r="O26" s="51">
        <f>VLOOKUP($D26,Résultats!$B$2:$AZ$251,O$2,FALSE)</f>
        <v>2803.3337059999999</v>
      </c>
      <c r="P26" s="51">
        <f>VLOOKUP($D26,Résultats!$B$2:$AZ$251,P$2,FALSE)</f>
        <v>2860.263003</v>
      </c>
      <c r="Q26" s="51">
        <f>VLOOKUP($D26,Résultats!$B$2:$AZ$251,Q$2,FALSE)</f>
        <v>2910.4727670000002</v>
      </c>
      <c r="R26" s="51">
        <f>VLOOKUP($D26,Résultats!$B$2:$AZ$251,R$2,FALSE)</f>
        <v>2950.129993</v>
      </c>
      <c r="S26" s="51">
        <f>VLOOKUP($D26,Résultats!$B$2:$AZ$251,S$2,FALSE)</f>
        <v>2982.4630539999998</v>
      </c>
      <c r="T26" s="51">
        <f>VLOOKUP($D26,Résultats!$B$2:$AZ$251,T$2,FALSE)</f>
        <v>3003.9038110000001</v>
      </c>
      <c r="U26" s="51">
        <f>VLOOKUP($D26,Résultats!$B$2:$AZ$251,U$2,FALSE)</f>
        <v>3020.9027550000001</v>
      </c>
      <c r="V26" s="51">
        <f>VLOOKUP($D26,Résultats!$B$2:$AZ$251,V$2,FALSE)</f>
        <v>3035.496932</v>
      </c>
      <c r="W26" s="51">
        <f>VLOOKUP($D26,Résultats!$B$2:$AZ$251,W$2,FALSE)</f>
        <v>3049.229405</v>
      </c>
      <c r="X26" s="51">
        <f>VLOOKUP($D26,Résultats!$B$2:$AZ$251,X$2,FALSE)</f>
        <v>3063.789276</v>
      </c>
      <c r="Y26" s="51">
        <f>VLOOKUP($D26,Résultats!$B$2:$AZ$251,Y$2,FALSE)</f>
        <v>3076.2092280000002</v>
      </c>
      <c r="Z26" s="51">
        <f>VLOOKUP($D26,Résultats!$B$2:$AZ$251,Z$2,FALSE)</f>
        <v>3090.6080040000002</v>
      </c>
      <c r="AA26" s="51">
        <f>VLOOKUP($D26,Résultats!$B$2:$AZ$251,AA$2,FALSE)</f>
        <v>3106.5436709999999</v>
      </c>
      <c r="AB26" s="51">
        <f>VLOOKUP($D26,Résultats!$B$2:$AZ$251,AB$2,FALSE)</f>
        <v>3124.1907809999998</v>
      </c>
      <c r="AC26" s="51">
        <f>VLOOKUP($D26,Résultats!$B$2:$AZ$251,AC$2,FALSE)</f>
        <v>3142.8191240000001</v>
      </c>
      <c r="AD26" s="51">
        <f>VLOOKUP($D26,Résultats!$B$2:$AZ$251,AD$2,FALSE)</f>
        <v>3169.1509500000002</v>
      </c>
      <c r="AE26" s="51">
        <f>VLOOKUP($D26,Résultats!$B$2:$AZ$251,AE$2,FALSE)</f>
        <v>3195.212223</v>
      </c>
      <c r="AF26" s="51">
        <f>VLOOKUP($D26,Résultats!$B$2:$AZ$251,AF$2,FALSE)</f>
        <v>3219.4458869999999</v>
      </c>
      <c r="AG26" s="51">
        <f>VLOOKUP($D26,Résultats!$B$2:$AZ$251,AG$2,FALSE)</f>
        <v>3242.7485390000002</v>
      </c>
      <c r="AH26" s="51">
        <f>VLOOKUP($D26,Résultats!$B$2:$AZ$251,AH$2,FALSE)</f>
        <v>3264.4767379999998</v>
      </c>
      <c r="AI26" s="51">
        <f>VLOOKUP($D26,Résultats!$B$2:$AZ$251,AI$2,FALSE)</f>
        <v>3284.5322000000001</v>
      </c>
      <c r="AJ26" s="51">
        <f>VLOOKUP($D26,Résultats!$B$2:$AZ$251,AJ$2,FALSE)</f>
        <v>3304.5266059999999</v>
      </c>
      <c r="AK26" s="51">
        <f>VLOOKUP($D26,Résultats!$B$2:$AZ$251,AK$2,FALSE)</f>
        <v>3324.2998600000001</v>
      </c>
      <c r="AL26" s="51">
        <f>VLOOKUP($D26,Résultats!$B$2:$AZ$251,AL$2,FALSE)</f>
        <v>3343.8217650000001</v>
      </c>
      <c r="AM26" s="100">
        <f>VLOOKUP($D26,Résultats!$B$2:$AZ$251,AM$2,FALSE)</f>
        <v>3365.6859250000002</v>
      </c>
    </row>
    <row r="27" spans="1:39" x14ac:dyDescent="0.25">
      <c r="C27" s="217" t="s">
        <v>490</v>
      </c>
      <c r="D27" s="52" t="s">
        <v>158</v>
      </c>
      <c r="E27" s="53">
        <f>VLOOKUP($D27,Résultats!$B$2:$AZ$251,E$2,FALSE)</f>
        <v>1.7800717720000001</v>
      </c>
      <c r="F27" s="53">
        <f>VLOOKUP($D27,Résultats!$B$2:$AZ$251,F$2,FALSE)</f>
        <v>24.205049540000001</v>
      </c>
      <c r="G27" s="53">
        <f>VLOOKUP($D27,Résultats!$B$2:$AZ$251,G$2,FALSE)</f>
        <v>44.500197569999997</v>
      </c>
      <c r="H27" s="53">
        <f>VLOOKUP($D27,Résultats!$B$2:$AZ$251,H$2,FALSE)</f>
        <v>53.360566550000001</v>
      </c>
      <c r="I27" s="53">
        <f>VLOOKUP($D27,Résultats!$B$2:$AZ$251,I$2,FALSE)</f>
        <v>104.60102740000001</v>
      </c>
      <c r="J27" s="53">
        <f>VLOOKUP($D27,Résultats!$B$2:$AZ$251,J$2,FALSE)</f>
        <v>184.8706483</v>
      </c>
      <c r="K27" s="53">
        <f>VLOOKUP($D27,Résultats!$B$2:$AZ$251,K$2,FALSE)</f>
        <v>312.14251380000002</v>
      </c>
      <c r="L27" s="53">
        <f>VLOOKUP($D27,Résultats!$B$2:$AZ$251,L$2,FALSE)</f>
        <v>355.58245540000001</v>
      </c>
      <c r="M27" s="53">
        <f>VLOOKUP($D27,Résultats!$B$2:$AZ$251,M$2,FALSE)</f>
        <v>400.89094940000001</v>
      </c>
      <c r="N27" s="53">
        <f>VLOOKUP($D27,Résultats!$B$2:$AZ$251,N$2,FALSE)</f>
        <v>452.90663219999999</v>
      </c>
      <c r="O27" s="53">
        <f>VLOOKUP($D27,Résultats!$B$2:$AZ$251,O$2,FALSE)</f>
        <v>527.3289029</v>
      </c>
      <c r="P27" s="53">
        <f>VLOOKUP($D27,Résultats!$B$2:$AZ$251,P$2,FALSE)</f>
        <v>612.59009379999998</v>
      </c>
      <c r="Q27" s="53">
        <f>VLOOKUP($D27,Résultats!$B$2:$AZ$251,Q$2,FALSE)</f>
        <v>706.90356589999999</v>
      </c>
      <c r="R27" s="53">
        <f>VLOOKUP($D27,Résultats!$B$2:$AZ$251,R$2,FALSE)</f>
        <v>809.04114159999995</v>
      </c>
      <c r="S27" s="53">
        <f>VLOOKUP($D27,Résultats!$B$2:$AZ$251,S$2,FALSE)</f>
        <v>919.09266219999995</v>
      </c>
      <c r="T27" s="53">
        <f>VLOOKUP($D27,Résultats!$B$2:$AZ$251,T$2,FALSE)</f>
        <v>1034.833938</v>
      </c>
      <c r="U27" s="53">
        <f>VLOOKUP($D27,Résultats!$B$2:$AZ$251,U$2,FALSE)</f>
        <v>1156.9083250000001</v>
      </c>
      <c r="V27" s="53">
        <f>VLOOKUP($D27,Résultats!$B$2:$AZ$251,V$2,FALSE)</f>
        <v>1284.6730669999999</v>
      </c>
      <c r="W27" s="53">
        <f>VLOOKUP($D27,Résultats!$B$2:$AZ$251,W$2,FALSE)</f>
        <v>1417.241567</v>
      </c>
      <c r="X27" s="53">
        <f>VLOOKUP($D27,Résultats!$B$2:$AZ$251,X$2,FALSE)</f>
        <v>1553.7796599999999</v>
      </c>
      <c r="Y27" s="53">
        <f>VLOOKUP($D27,Résultats!$B$2:$AZ$251,Y$2,FALSE)</f>
        <v>1690.980697</v>
      </c>
      <c r="Z27" s="53">
        <f>VLOOKUP($D27,Résultats!$B$2:$AZ$251,Z$2,FALSE)</f>
        <v>1829.123423</v>
      </c>
      <c r="AA27" s="53">
        <f>VLOOKUP($D27,Résultats!$B$2:$AZ$251,AA$2,FALSE)</f>
        <v>1966.288076</v>
      </c>
      <c r="AB27" s="53">
        <f>VLOOKUP($D27,Résultats!$B$2:$AZ$251,AB$2,FALSE)</f>
        <v>2100.9918929999999</v>
      </c>
      <c r="AC27" s="53">
        <f>VLOOKUP($D27,Résultats!$B$2:$AZ$251,AC$2,FALSE)</f>
        <v>2231.321598</v>
      </c>
      <c r="AD27" s="53">
        <f>VLOOKUP($D27,Résultats!$B$2:$AZ$251,AD$2,FALSE)</f>
        <v>2361.0673350000002</v>
      </c>
      <c r="AE27" s="53">
        <f>VLOOKUP($D27,Résultats!$B$2:$AZ$251,AE$2,FALSE)</f>
        <v>2483.7731490000001</v>
      </c>
      <c r="AF27" s="53">
        <f>VLOOKUP($D27,Résultats!$B$2:$AZ$251,AF$2,FALSE)</f>
        <v>2597.4293069999999</v>
      </c>
      <c r="AG27" s="53">
        <f>VLOOKUP($D27,Résultats!$B$2:$AZ$251,AG$2,FALSE)</f>
        <v>2702.2384740000002</v>
      </c>
      <c r="AH27" s="53">
        <f>VLOOKUP($D27,Résultats!$B$2:$AZ$251,AH$2,FALSE)</f>
        <v>2797.4970469999998</v>
      </c>
      <c r="AI27" s="53">
        <f>VLOOKUP($D27,Résultats!$B$2:$AZ$251,AI$2,FALSE)</f>
        <v>2883.1908600000002</v>
      </c>
      <c r="AJ27" s="53">
        <f>VLOOKUP($D27,Résultats!$B$2:$AZ$251,AJ$2,FALSE)</f>
        <v>2961.0484999999999</v>
      </c>
      <c r="AK27" s="53">
        <f>VLOOKUP($D27,Résultats!$B$2:$AZ$251,AK$2,FALSE)</f>
        <v>3031.4448910000001</v>
      </c>
      <c r="AL27" s="53">
        <f>VLOOKUP($D27,Résultats!$B$2:$AZ$251,AL$2,FALSE)</f>
        <v>3094.9500549999998</v>
      </c>
      <c r="AM27" s="213">
        <f>VLOOKUP($D27,Résultats!$B$2:$AZ$251,AM$2,FALSE)</f>
        <v>3154.6336970000002</v>
      </c>
    </row>
    <row r="28" spans="1:39" x14ac:dyDescent="0.25">
      <c r="C28" s="218" t="s">
        <v>27</v>
      </c>
      <c r="D28" s="54" t="s">
        <v>159</v>
      </c>
      <c r="E28" s="25">
        <f>VLOOKUP($D28,Résultats!$B$2:$AZ$251,E$2,FALSE)</f>
        <v>5.3014737799999996E-3</v>
      </c>
      <c r="F28" s="25">
        <f>VLOOKUP($D28,Résultats!$B$2:$AZ$251,F$2,FALSE)</f>
        <v>0.52189137659999996</v>
      </c>
      <c r="G28" s="25">
        <f>VLOOKUP($D28,Résultats!$B$2:$AZ$251,G$2,FALSE)</f>
        <v>1.24569898</v>
      </c>
      <c r="H28" s="25">
        <f>VLOOKUP($D28,Résultats!$B$2:$AZ$251,H$2,FALSE)</f>
        <v>1.622175785</v>
      </c>
      <c r="I28" s="25">
        <f>VLOOKUP($D28,Résultats!$B$2:$AZ$251,I$2,FALSE)</f>
        <v>3.4305128470000001</v>
      </c>
      <c r="J28" s="25">
        <f>VLOOKUP($D28,Résultats!$B$2:$AZ$251,J$2,FALSE)</f>
        <v>6.5446390409999999</v>
      </c>
      <c r="K28" s="25">
        <f>VLOOKUP($D28,Résultats!$B$2:$AZ$251,K$2,FALSE)</f>
        <v>11.92100597</v>
      </c>
      <c r="L28" s="25">
        <f>VLOOKUP($D28,Résultats!$B$2:$AZ$251,L$2,FALSE)</f>
        <v>14.62647011</v>
      </c>
      <c r="M28" s="25">
        <f>VLOOKUP($D28,Résultats!$B$2:$AZ$251,M$2,FALSE)</f>
        <v>17.721530210000001</v>
      </c>
      <c r="N28" s="25">
        <f>VLOOKUP($D28,Résultats!$B$2:$AZ$251,N$2,FALSE)</f>
        <v>21.458383210000001</v>
      </c>
      <c r="O28" s="25">
        <f>VLOOKUP($D28,Résultats!$B$2:$AZ$251,O$2,FALSE)</f>
        <v>26.662227999999999</v>
      </c>
      <c r="P28" s="25">
        <f>VLOOKUP($D28,Résultats!$B$2:$AZ$251,P$2,FALSE)</f>
        <v>32.899382320000001</v>
      </c>
      <c r="Q28" s="25">
        <f>VLOOKUP($D28,Résultats!$B$2:$AZ$251,Q$2,FALSE)</f>
        <v>40.141420420000003</v>
      </c>
      <c r="R28" s="25">
        <f>VLOOKUP($D28,Résultats!$B$2:$AZ$251,R$2,FALSE)</f>
        <v>48.373286010000001</v>
      </c>
      <c r="S28" s="25">
        <f>VLOOKUP($D28,Résultats!$B$2:$AZ$251,S$2,FALSE)</f>
        <v>57.649676130000003</v>
      </c>
      <c r="T28" s="25">
        <f>VLOOKUP($D28,Résultats!$B$2:$AZ$251,T$2,FALSE)</f>
        <v>67.878980540000001</v>
      </c>
      <c r="U28" s="25">
        <f>VLOOKUP($D28,Résultats!$B$2:$AZ$251,U$2,FALSE)</f>
        <v>79.148302639999997</v>
      </c>
      <c r="V28" s="25">
        <f>VLOOKUP($D28,Résultats!$B$2:$AZ$251,V$2,FALSE)</f>
        <v>91.465143260000005</v>
      </c>
      <c r="W28" s="25">
        <f>VLOOKUP($D28,Résultats!$B$2:$AZ$251,W$2,FALSE)</f>
        <v>104.8152089</v>
      </c>
      <c r="X28" s="25">
        <f>VLOOKUP($D28,Résultats!$B$2:$AZ$251,X$2,FALSE)</f>
        <v>119.1835639</v>
      </c>
      <c r="Y28" s="25">
        <f>VLOOKUP($D28,Résultats!$B$2:$AZ$251,Y$2,FALSE)</f>
        <v>134.34838930000001</v>
      </c>
      <c r="Z28" s="25">
        <f>VLOOKUP($D28,Résultats!$B$2:$AZ$251,Z$2,FALSE)</f>
        <v>150.3435082</v>
      </c>
      <c r="AA28" s="25">
        <f>VLOOKUP($D28,Résultats!$B$2:$AZ$251,AA$2,FALSE)</f>
        <v>167.03118799999999</v>
      </c>
      <c r="AB28" s="25">
        <f>VLOOKUP($D28,Résultats!$B$2:$AZ$251,AB$2,FALSE)</f>
        <v>184.28636230000001</v>
      </c>
      <c r="AC28" s="25">
        <f>VLOOKUP($D28,Résultats!$B$2:$AZ$251,AC$2,FALSE)</f>
        <v>201.93042689999999</v>
      </c>
      <c r="AD28" s="25">
        <f>VLOOKUP($D28,Résultats!$B$2:$AZ$251,AD$2,FALSE)</f>
        <v>220.2986392</v>
      </c>
      <c r="AE28" s="25">
        <f>VLOOKUP($D28,Résultats!$B$2:$AZ$251,AE$2,FALSE)</f>
        <v>238.7808551</v>
      </c>
      <c r="AF28" s="25">
        <f>VLOOKUP($D28,Résultats!$B$2:$AZ$251,AF$2,FALSE)</f>
        <v>257.14413999999999</v>
      </c>
      <c r="AG28" s="25">
        <f>VLOOKUP($D28,Résultats!$B$2:$AZ$251,AG$2,FALSE)</f>
        <v>275.36363499999999</v>
      </c>
      <c r="AH28" s="25">
        <f>VLOOKUP($D28,Résultats!$B$2:$AZ$251,AH$2,FALSE)</f>
        <v>293.31690980000002</v>
      </c>
      <c r="AI28" s="25">
        <f>VLOOKUP($D28,Résultats!$B$2:$AZ$251,AI$2,FALSE)</f>
        <v>310.95044849999999</v>
      </c>
      <c r="AJ28" s="25">
        <f>VLOOKUP($D28,Résultats!$B$2:$AZ$251,AJ$2,FALSE)</f>
        <v>328.39820450000002</v>
      </c>
      <c r="AK28" s="25">
        <f>VLOOKUP($D28,Résultats!$B$2:$AZ$251,AK$2,FALSE)</f>
        <v>345.6547344</v>
      </c>
      <c r="AL28" s="25">
        <f>VLOOKUP($D28,Résultats!$B$2:$AZ$251,AL$2,FALSE)</f>
        <v>362.74000119999999</v>
      </c>
      <c r="AM28" s="102">
        <f>VLOOKUP($D28,Résultats!$B$2:$AZ$251,AM$2,FALSE)</f>
        <v>379.99169740000002</v>
      </c>
    </row>
    <row r="29" spans="1:39" x14ac:dyDescent="0.25">
      <c r="C29" s="218" t="s">
        <v>28</v>
      </c>
      <c r="D29" s="54" t="s">
        <v>160</v>
      </c>
      <c r="E29" s="25">
        <f>VLOOKUP($D29,Résultats!$B$2:$AZ$251,E$2,FALSE)</f>
        <v>1.21526091E-2</v>
      </c>
      <c r="F29" s="25">
        <f>VLOOKUP($D29,Résultats!$B$2:$AZ$251,F$2,FALSE)</f>
        <v>0.42579536950000002</v>
      </c>
      <c r="G29" s="25">
        <f>VLOOKUP($D29,Résultats!$B$2:$AZ$251,G$2,FALSE)</f>
        <v>0.93818031049999995</v>
      </c>
      <c r="H29" s="25">
        <f>VLOOKUP($D29,Résultats!$B$2:$AZ$251,H$2,FALSE)</f>
        <v>1.193053846</v>
      </c>
      <c r="I29" s="25">
        <f>VLOOKUP($D29,Résultats!$B$2:$AZ$251,I$2,FALSE)</f>
        <v>2.46975766</v>
      </c>
      <c r="J29" s="25">
        <f>VLOOKUP($D29,Résultats!$B$2:$AZ$251,J$2,FALSE)</f>
        <v>4.6133054329999998</v>
      </c>
      <c r="K29" s="25">
        <f>VLOOKUP($D29,Résultats!$B$2:$AZ$251,K$2,FALSE)</f>
        <v>8.2312551159999998</v>
      </c>
      <c r="L29" s="25">
        <f>VLOOKUP($D29,Résultats!$B$2:$AZ$251,L$2,FALSE)</f>
        <v>9.8989825709999995</v>
      </c>
      <c r="M29" s="25">
        <f>VLOOKUP($D29,Résultats!$B$2:$AZ$251,M$2,FALSE)</f>
        <v>11.76372596</v>
      </c>
      <c r="N29" s="25">
        <f>VLOOKUP($D29,Résultats!$B$2:$AZ$251,N$2,FALSE)</f>
        <v>13.98103411</v>
      </c>
      <c r="O29" s="25">
        <f>VLOOKUP($D29,Résultats!$B$2:$AZ$251,O$2,FALSE)</f>
        <v>17.068847689999998</v>
      </c>
      <c r="P29" s="25">
        <f>VLOOKUP($D29,Résultats!$B$2:$AZ$251,P$2,FALSE)</f>
        <v>20.717762149999999</v>
      </c>
      <c r="Q29" s="25">
        <f>VLOOKUP($D29,Résultats!$B$2:$AZ$251,Q$2,FALSE)</f>
        <v>24.891810289999999</v>
      </c>
      <c r="R29" s="25">
        <f>VLOOKUP($D29,Résultats!$B$2:$AZ$251,R$2,FALSE)</f>
        <v>29.565691940000001</v>
      </c>
      <c r="S29" s="25">
        <f>VLOOKUP($D29,Résultats!$B$2:$AZ$251,S$2,FALSE)</f>
        <v>34.757682279999997</v>
      </c>
      <c r="T29" s="25">
        <f>VLOOKUP($D29,Résultats!$B$2:$AZ$251,T$2,FALSE)</f>
        <v>40.397495650000003</v>
      </c>
      <c r="U29" s="25">
        <f>VLOOKUP($D29,Résultats!$B$2:$AZ$251,U$2,FALSE)</f>
        <v>46.522132630000002</v>
      </c>
      <c r="V29" s="25">
        <f>VLOOKUP($D29,Résultats!$B$2:$AZ$251,V$2,FALSE)</f>
        <v>53.119626969999999</v>
      </c>
      <c r="W29" s="25">
        <f>VLOOKUP($D29,Résultats!$B$2:$AZ$251,W$2,FALSE)</f>
        <v>60.165251019999999</v>
      </c>
      <c r="X29" s="25">
        <f>VLOOKUP($D29,Résultats!$B$2:$AZ$251,X$2,FALSE)</f>
        <v>67.633809959999894</v>
      </c>
      <c r="Y29" s="25">
        <f>VLOOKUP($D29,Résultats!$B$2:$AZ$251,Y$2,FALSE)</f>
        <v>75.384948249999894</v>
      </c>
      <c r="Z29" s="25">
        <f>VLOOKUP($D29,Résultats!$B$2:$AZ$251,Z$2,FALSE)</f>
        <v>83.426428209999997</v>
      </c>
      <c r="AA29" s="25">
        <f>VLOOKUP($D29,Résultats!$B$2:$AZ$251,AA$2,FALSE)</f>
        <v>91.668817189999999</v>
      </c>
      <c r="AB29" s="25">
        <f>VLOOKUP($D29,Résultats!$B$2:$AZ$251,AB$2,FALSE)</f>
        <v>100.0336416</v>
      </c>
      <c r="AC29" s="25">
        <f>VLOOKUP($D29,Résultats!$B$2:$AZ$251,AC$2,FALSE)</f>
        <v>108.4161434</v>
      </c>
      <c r="AD29" s="25">
        <f>VLOOKUP($D29,Résultats!$B$2:$AZ$251,AD$2,FALSE)</f>
        <v>116.98777870000001</v>
      </c>
      <c r="AE29" s="25">
        <f>VLOOKUP($D29,Résultats!$B$2:$AZ$251,AE$2,FALSE)</f>
        <v>125.4159281</v>
      </c>
      <c r="AF29" s="25">
        <f>VLOOKUP($D29,Résultats!$B$2:$AZ$251,AF$2,FALSE)</f>
        <v>133.57570039999999</v>
      </c>
      <c r="AG29" s="25">
        <f>VLOOKUP($D29,Résultats!$B$2:$AZ$251,AG$2,FALSE)</f>
        <v>141.45265739999999</v>
      </c>
      <c r="AH29" s="25">
        <f>VLOOKUP($D29,Résultats!$B$2:$AZ$251,AH$2,FALSE)</f>
        <v>148.9835803</v>
      </c>
      <c r="AI29" s="25">
        <f>VLOOKUP($D29,Résultats!$B$2:$AZ$251,AI$2,FALSE)</f>
        <v>156.14130370000001</v>
      </c>
      <c r="AJ29" s="25">
        <f>VLOOKUP($D29,Résultats!$B$2:$AZ$251,AJ$2,FALSE)</f>
        <v>162.9932618</v>
      </c>
      <c r="AK29" s="25">
        <f>VLOOKUP($D29,Résultats!$B$2:$AZ$251,AK$2,FALSE)</f>
        <v>169.5359358</v>
      </c>
      <c r="AL29" s="25">
        <f>VLOOKUP($D29,Résultats!$B$2:$AZ$251,AL$2,FALSE)</f>
        <v>175.77800629999999</v>
      </c>
      <c r="AM29" s="102">
        <f>VLOOKUP($D29,Résultats!$B$2:$AZ$251,AM$2,FALSE)</f>
        <v>181.87702100000001</v>
      </c>
    </row>
    <row r="30" spans="1:39" x14ac:dyDescent="0.25">
      <c r="C30" s="218" t="s">
        <v>29</v>
      </c>
      <c r="D30" s="54" t="s">
        <v>161</v>
      </c>
      <c r="E30" s="25">
        <f>VLOOKUP($D30,Résultats!$B$2:$AZ$251,E$2,FALSE)</f>
        <v>4.9752292400000002E-2</v>
      </c>
      <c r="F30" s="25">
        <f>VLOOKUP($D30,Résultats!$B$2:$AZ$251,F$2,FALSE)</f>
        <v>0.71810892390000003</v>
      </c>
      <c r="G30" s="25">
        <f>VLOOKUP($D30,Résultats!$B$2:$AZ$251,G$2,FALSE)</f>
        <v>1.3291486029999999</v>
      </c>
      <c r="H30" s="25">
        <f>VLOOKUP($D30,Résultats!$B$2:$AZ$251,H$2,FALSE)</f>
        <v>1.59528577</v>
      </c>
      <c r="I30" s="25">
        <f>VLOOKUP($D30,Résultats!$B$2:$AZ$251,I$2,FALSE)</f>
        <v>3.127454212</v>
      </c>
      <c r="J30" s="25">
        <f>VLOOKUP($D30,Résultats!$B$2:$AZ$251,J$2,FALSE)</f>
        <v>5.5226763859999997</v>
      </c>
      <c r="K30" s="25">
        <f>VLOOKUP($D30,Résultats!$B$2:$AZ$251,K$2,FALSE)</f>
        <v>9.3059146720000001</v>
      </c>
      <c r="L30" s="25">
        <f>VLOOKUP($D30,Résultats!$B$2:$AZ$251,L$2,FALSE)</f>
        <v>10.56552235</v>
      </c>
      <c r="M30" s="25">
        <f>VLOOKUP($D30,Résultats!$B$2:$AZ$251,M$2,FALSE)</f>
        <v>11.854280660000001</v>
      </c>
      <c r="N30" s="25">
        <f>VLOOKUP($D30,Résultats!$B$2:$AZ$251,N$2,FALSE)</f>
        <v>13.30634322</v>
      </c>
      <c r="O30" s="25">
        <f>VLOOKUP($D30,Résultats!$B$2:$AZ$251,O$2,FALSE)</f>
        <v>15.37028377</v>
      </c>
      <c r="P30" s="25">
        <f>VLOOKUP($D30,Résultats!$B$2:$AZ$251,P$2,FALSE)</f>
        <v>17.689721280000001</v>
      </c>
      <c r="Q30" s="25">
        <f>VLOOKUP($D30,Résultats!$B$2:$AZ$251,Q$2,FALSE)</f>
        <v>20.1985803</v>
      </c>
      <c r="R30" s="25">
        <f>VLOOKUP($D30,Résultats!$B$2:$AZ$251,R$2,FALSE)</f>
        <v>22.847796089999999</v>
      </c>
      <c r="S30" s="25">
        <f>VLOOKUP($D30,Résultats!$B$2:$AZ$251,S$2,FALSE)</f>
        <v>25.62594507</v>
      </c>
      <c r="T30" s="25">
        <f>VLOOKUP($D30,Résultats!$B$2:$AZ$251,T$2,FALSE)</f>
        <v>28.456697590000001</v>
      </c>
      <c r="U30" s="25">
        <f>VLOOKUP($D30,Résultats!$B$2:$AZ$251,U$2,FALSE)</f>
        <v>31.343162020000001</v>
      </c>
      <c r="V30" s="25">
        <f>VLOOKUP($D30,Résultats!$B$2:$AZ$251,V$2,FALSE)</f>
        <v>34.251652989999997</v>
      </c>
      <c r="W30" s="25">
        <f>VLOOKUP($D30,Résultats!$B$2:$AZ$251,W$2,FALSE)</f>
        <v>37.141800519999997</v>
      </c>
      <c r="X30" s="25">
        <f>VLOOKUP($D30,Résultats!$B$2:$AZ$251,X$2,FALSE)</f>
        <v>39.974496909999999</v>
      </c>
      <c r="Y30" s="25">
        <f>VLOOKUP($D30,Résultats!$B$2:$AZ$251,Y$2,FALSE)</f>
        <v>42.649322300000001</v>
      </c>
      <c r="Z30" s="25">
        <f>VLOOKUP($D30,Résultats!$B$2:$AZ$251,Z$2,FALSE)</f>
        <v>45.161302310000004</v>
      </c>
      <c r="AA30" s="25">
        <f>VLOOKUP($D30,Résultats!$B$2:$AZ$251,AA$2,FALSE)</f>
        <v>47.449257070000002</v>
      </c>
      <c r="AB30" s="25">
        <f>VLOOKUP($D30,Résultats!$B$2:$AZ$251,AB$2,FALSE)</f>
        <v>49.467281659999998</v>
      </c>
      <c r="AC30" s="25">
        <f>VLOOKUP($D30,Résultats!$B$2:$AZ$251,AC$2,FALSE)</f>
        <v>51.16281317</v>
      </c>
      <c r="AD30" s="25">
        <f>VLOOKUP($D30,Résultats!$B$2:$AZ$251,AD$2,FALSE)</f>
        <v>52.614742069999998</v>
      </c>
      <c r="AE30" s="25">
        <f>VLOOKUP($D30,Résultats!$B$2:$AZ$251,AE$2,FALSE)</f>
        <v>53.671459609999999</v>
      </c>
      <c r="AF30" s="25">
        <f>VLOOKUP($D30,Résultats!$B$2:$AZ$251,AF$2,FALSE)</f>
        <v>54.289710620000001</v>
      </c>
      <c r="AG30" s="25">
        <f>VLOOKUP($D30,Résultats!$B$2:$AZ$251,AG$2,FALSE)</f>
        <v>54.475748170000003</v>
      </c>
      <c r="AH30" s="25">
        <f>VLOOKUP($D30,Résultats!$B$2:$AZ$251,AH$2,FALSE)</f>
        <v>54.219530030000001</v>
      </c>
      <c r="AI30" s="25">
        <f>VLOOKUP($D30,Résultats!$B$2:$AZ$251,AI$2,FALSE)</f>
        <v>53.525974230000003</v>
      </c>
      <c r="AJ30" s="25">
        <f>VLOOKUP($D30,Résultats!$B$2:$AZ$251,AJ$2,FALSE)</f>
        <v>52.433186659999997</v>
      </c>
      <c r="AK30" s="25">
        <f>VLOOKUP($D30,Résultats!$B$2:$AZ$251,AK$2,FALSE)</f>
        <v>50.953065180000003</v>
      </c>
      <c r="AL30" s="25">
        <f>VLOOKUP($D30,Résultats!$B$2:$AZ$251,AL$2,FALSE)</f>
        <v>49.100612929999997</v>
      </c>
      <c r="AM30" s="102">
        <f>VLOOKUP($D30,Résultats!$B$2:$AZ$251,AM$2,FALSE)</f>
        <v>46.923656819999998</v>
      </c>
    </row>
    <row r="31" spans="1:39" x14ac:dyDescent="0.25">
      <c r="C31" s="218" t="s">
        <v>30</v>
      </c>
      <c r="D31" s="54" t="s">
        <v>162</v>
      </c>
      <c r="E31" s="25">
        <f>VLOOKUP($D31,Résultats!$B$2:$AZ$251,E$2,FALSE)</f>
        <v>1.1687710650000001</v>
      </c>
      <c r="F31" s="25">
        <f>VLOOKUP($D31,Résultats!$B$2:$AZ$251,F$2,FALSE)</f>
        <v>15.696134259999999</v>
      </c>
      <c r="G31" s="25">
        <f>VLOOKUP($D31,Résultats!$B$2:$AZ$251,G$2,FALSE)</f>
        <v>28.693083470000001</v>
      </c>
      <c r="H31" s="25">
        <f>VLOOKUP($D31,Résultats!$B$2:$AZ$251,H$2,FALSE)</f>
        <v>34.33232546</v>
      </c>
      <c r="I31" s="25">
        <f>VLOOKUP($D31,Résultats!$B$2:$AZ$251,I$2,FALSE)</f>
        <v>67.156313470000001</v>
      </c>
      <c r="J31" s="25">
        <f>VLOOKUP($D31,Résultats!$B$2:$AZ$251,J$2,FALSE)</f>
        <v>118.41360570000001</v>
      </c>
      <c r="K31" s="25">
        <f>VLOOKUP($D31,Résultats!$B$2:$AZ$251,K$2,FALSE)</f>
        <v>199.4310614</v>
      </c>
      <c r="L31" s="25">
        <f>VLOOKUP($D31,Résultats!$B$2:$AZ$251,L$2,FALSE)</f>
        <v>226.58011479999999</v>
      </c>
      <c r="M31" s="25">
        <f>VLOOKUP($D31,Résultats!$B$2:$AZ$251,M$2,FALSE)</f>
        <v>254.73818159999999</v>
      </c>
      <c r="N31" s="25">
        <f>VLOOKUP($D31,Résultats!$B$2:$AZ$251,N$2,FALSE)</f>
        <v>286.95762300000001</v>
      </c>
      <c r="O31" s="25">
        <f>VLOOKUP($D31,Résultats!$B$2:$AZ$251,O$2,FALSE)</f>
        <v>333.1383452</v>
      </c>
      <c r="P31" s="25">
        <f>VLOOKUP($D31,Résultats!$B$2:$AZ$251,P$2,FALSE)</f>
        <v>385.88507290000001</v>
      </c>
      <c r="Q31" s="25">
        <f>VLOOKUP($D31,Résultats!$B$2:$AZ$251,Q$2,FALSE)</f>
        <v>444.03355920000001</v>
      </c>
      <c r="R31" s="25">
        <f>VLOOKUP($D31,Résultats!$B$2:$AZ$251,R$2,FALSE)</f>
        <v>506.78113139999999</v>
      </c>
      <c r="S31" s="25">
        <f>VLOOKUP($D31,Résultats!$B$2:$AZ$251,S$2,FALSE)</f>
        <v>574.15611330000002</v>
      </c>
      <c r="T31" s="25">
        <f>VLOOKUP($D31,Résultats!$B$2:$AZ$251,T$2,FALSE)</f>
        <v>644.74207590000003</v>
      </c>
      <c r="U31" s="25">
        <f>VLOOKUP($D31,Résultats!$B$2:$AZ$251,U$2,FALSE)</f>
        <v>718.91477159999999</v>
      </c>
      <c r="V31" s="25">
        <f>VLOOKUP($D31,Résultats!$B$2:$AZ$251,V$2,FALSE)</f>
        <v>796.246081</v>
      </c>
      <c r="W31" s="25">
        <f>VLOOKUP($D31,Résultats!$B$2:$AZ$251,W$2,FALSE)</f>
        <v>876.15951540000003</v>
      </c>
      <c r="X31" s="25">
        <f>VLOOKUP($D31,Résultats!$B$2:$AZ$251,X$2,FALSE)</f>
        <v>958.11382460000004</v>
      </c>
      <c r="Y31" s="25">
        <f>VLOOKUP($D31,Résultats!$B$2:$AZ$251,Y$2,FALSE)</f>
        <v>1040.053275</v>
      </c>
      <c r="Z31" s="25">
        <f>VLOOKUP($D31,Résultats!$B$2:$AZ$251,Z$2,FALSE)</f>
        <v>1122.144335</v>
      </c>
      <c r="AA31" s="25">
        <f>VLOOKUP($D31,Résultats!$B$2:$AZ$251,AA$2,FALSE)</f>
        <v>1203.1996650000001</v>
      </c>
      <c r="AB31" s="25">
        <f>VLOOKUP($D31,Résultats!$B$2:$AZ$251,AB$2,FALSE)</f>
        <v>1282.3135130000001</v>
      </c>
      <c r="AC31" s="25">
        <f>VLOOKUP($D31,Résultats!$B$2:$AZ$251,AC$2,FALSE)</f>
        <v>1358.3265260000001</v>
      </c>
      <c r="AD31" s="25">
        <f>VLOOKUP($D31,Résultats!$B$2:$AZ$251,AD$2,FALSE)</f>
        <v>1433.55279</v>
      </c>
      <c r="AE31" s="25">
        <f>VLOOKUP($D31,Résultats!$B$2:$AZ$251,AE$2,FALSE)</f>
        <v>1504.0794739999999</v>
      </c>
      <c r="AF31" s="25">
        <f>VLOOKUP($D31,Résultats!$B$2:$AZ$251,AF$2,FALSE)</f>
        <v>1568.7147520000001</v>
      </c>
      <c r="AG31" s="25">
        <f>VLOOKUP($D31,Résultats!$B$2:$AZ$251,AG$2,FALSE)</f>
        <v>1627.609242</v>
      </c>
      <c r="AH31" s="25">
        <f>VLOOKUP($D31,Résultats!$B$2:$AZ$251,AH$2,FALSE)</f>
        <v>1680.3707059999999</v>
      </c>
      <c r="AI31" s="25">
        <f>VLOOKUP($D31,Résultats!$B$2:$AZ$251,AI$2,FALSE)</f>
        <v>1727.0229879999999</v>
      </c>
      <c r="AJ31" s="25">
        <f>VLOOKUP($D31,Résultats!$B$2:$AZ$251,AJ$2,FALSE)</f>
        <v>1768.634176</v>
      </c>
      <c r="AK31" s="25">
        <f>VLOOKUP($D31,Résultats!$B$2:$AZ$251,AK$2,FALSE)</f>
        <v>1805.4579060000001</v>
      </c>
      <c r="AL31" s="25">
        <f>VLOOKUP($D31,Résultats!$B$2:$AZ$251,AL$2,FALSE)</f>
        <v>1837.8623279999999</v>
      </c>
      <c r="AM31" s="102">
        <f>VLOOKUP($D31,Résultats!$B$2:$AZ$251,AM$2,FALSE)</f>
        <v>1867.6864840000001</v>
      </c>
    </row>
    <row r="32" spans="1:39" x14ac:dyDescent="0.25">
      <c r="C32" s="218" t="s">
        <v>31</v>
      </c>
      <c r="D32" s="54" t="s">
        <v>163</v>
      </c>
      <c r="E32" s="25">
        <f>VLOOKUP($D32,Résultats!$B$2:$AZ$251,E$2,FALSE)</f>
        <v>0.46065729059999999</v>
      </c>
      <c r="F32" s="25">
        <f>VLOOKUP($D32,Résultats!$B$2:$AZ$251,F$2,FALSE)</f>
        <v>5.9529709710000001</v>
      </c>
      <c r="G32" s="25">
        <f>VLOOKUP($D32,Résultats!$B$2:$AZ$251,G$2,FALSE)</f>
        <v>10.737936700000001</v>
      </c>
      <c r="H32" s="25">
        <f>VLOOKUP($D32,Résultats!$B$2:$AZ$251,H$2,FALSE)</f>
        <v>12.784535719999999</v>
      </c>
      <c r="I32" s="25">
        <f>VLOOKUP($D32,Résultats!$B$2:$AZ$251,I$2,FALSE)</f>
        <v>24.88417346</v>
      </c>
      <c r="J32" s="25">
        <f>VLOOKUP($D32,Résultats!$B$2:$AZ$251,J$2,FALSE)</f>
        <v>43.642960530000003</v>
      </c>
      <c r="K32" s="25">
        <f>VLOOKUP($D32,Résultats!$B$2:$AZ$251,K$2,FALSE)</f>
        <v>73.085129440000003</v>
      </c>
      <c r="L32" s="25">
        <f>VLOOKUP($D32,Résultats!$B$2:$AZ$251,L$2,FALSE)</f>
        <v>82.539460070000004</v>
      </c>
      <c r="M32" s="25">
        <f>VLOOKUP($D32,Résultats!$B$2:$AZ$251,M$2,FALSE)</f>
        <v>92.224054330000001</v>
      </c>
      <c r="N32" s="25">
        <f>VLOOKUP($D32,Résultats!$B$2:$AZ$251,N$2,FALSE)</f>
        <v>103.23174040000001</v>
      </c>
      <c r="O32" s="25">
        <f>VLOOKUP($D32,Résultats!$B$2:$AZ$251,O$2,FALSE)</f>
        <v>119.0931784</v>
      </c>
      <c r="P32" s="25">
        <f>VLOOKUP($D32,Résultats!$B$2:$AZ$251,P$2,FALSE)</f>
        <v>137.10384930000001</v>
      </c>
      <c r="Q32" s="25">
        <f>VLOOKUP($D32,Résultats!$B$2:$AZ$251,Q$2,FALSE)</f>
        <v>156.82828749999999</v>
      </c>
      <c r="R32" s="25">
        <f>VLOOKUP($D32,Résultats!$B$2:$AZ$251,R$2,FALSE)</f>
        <v>177.96761029999999</v>
      </c>
      <c r="S32" s="25">
        <f>VLOOKUP($D32,Résultats!$B$2:$AZ$251,S$2,FALSE)</f>
        <v>200.51939630000001</v>
      </c>
      <c r="T32" s="25">
        <f>VLOOKUP($D32,Résultats!$B$2:$AZ$251,T$2,FALSE)</f>
        <v>223.97790649999999</v>
      </c>
      <c r="U32" s="25">
        <f>VLOOKUP($D32,Résultats!$B$2:$AZ$251,U$2,FALSE)</f>
        <v>248.4646788</v>
      </c>
      <c r="V32" s="25">
        <f>VLOOKUP($D32,Résultats!$B$2:$AZ$251,V$2,FALSE)</f>
        <v>273.82112569999998</v>
      </c>
      <c r="W32" s="25">
        <f>VLOOKUP($D32,Résultats!$B$2:$AZ$251,W$2,FALSE)</f>
        <v>299.84049570000002</v>
      </c>
      <c r="X32" s="25">
        <f>VLOOKUP($D32,Résultats!$B$2:$AZ$251,X$2,FALSE)</f>
        <v>326.33096769999997</v>
      </c>
      <c r="Y32" s="25">
        <f>VLOOKUP($D32,Résultats!$B$2:$AZ$251,Y$2,FALSE)</f>
        <v>352.59223889999998</v>
      </c>
      <c r="Z32" s="25">
        <f>VLOOKUP($D32,Résultats!$B$2:$AZ$251,Z$2,FALSE)</f>
        <v>378.68846359999998</v>
      </c>
      <c r="AA32" s="25">
        <f>VLOOKUP($D32,Résultats!$B$2:$AZ$251,AA$2,FALSE)</f>
        <v>404.22423420000001</v>
      </c>
      <c r="AB32" s="25">
        <f>VLOOKUP($D32,Résultats!$B$2:$AZ$251,AB$2,FALSE)</f>
        <v>428.9075436</v>
      </c>
      <c r="AC32" s="25">
        <f>VLOOKUP($D32,Résultats!$B$2:$AZ$251,AC$2,FALSE)</f>
        <v>452.36686090000001</v>
      </c>
      <c r="AD32" s="25">
        <f>VLOOKUP($D32,Résultats!$B$2:$AZ$251,AD$2,FALSE)</f>
        <v>475.38823550000001</v>
      </c>
      <c r="AE32" s="25">
        <f>VLOOKUP($D32,Résultats!$B$2:$AZ$251,AE$2,FALSE)</f>
        <v>496.68947159999999</v>
      </c>
      <c r="AF32" s="25">
        <f>VLOOKUP($D32,Résultats!$B$2:$AZ$251,AF$2,FALSE)</f>
        <v>515.90177440000002</v>
      </c>
      <c r="AG32" s="25">
        <f>VLOOKUP($D32,Résultats!$B$2:$AZ$251,AG$2,FALSE)</f>
        <v>533.10054119999995</v>
      </c>
      <c r="AH32" s="25">
        <f>VLOOKUP($D32,Résultats!$B$2:$AZ$251,AH$2,FALSE)</f>
        <v>548.18424479999999</v>
      </c>
      <c r="AI32" s="25">
        <f>VLOOKUP($D32,Résultats!$B$2:$AZ$251,AI$2,FALSE)</f>
        <v>561.1873147</v>
      </c>
      <c r="AJ32" s="25">
        <f>VLOOKUP($D32,Résultats!$B$2:$AZ$251,AJ$2,FALSE)</f>
        <v>572.48292909999998</v>
      </c>
      <c r="AK32" s="25">
        <f>VLOOKUP($D32,Résultats!$B$2:$AZ$251,AK$2,FALSE)</f>
        <v>582.17717070000003</v>
      </c>
      <c r="AL32" s="25">
        <f>VLOOKUP($D32,Résultats!$B$2:$AZ$251,AL$2,FALSE)</f>
        <v>590.41149399999995</v>
      </c>
      <c r="AM32" s="102">
        <f>VLOOKUP($D32,Résultats!$B$2:$AZ$251,AM$2,FALSE)</f>
        <v>597.79377460000001</v>
      </c>
    </row>
    <row r="33" spans="2:39" x14ac:dyDescent="0.25">
      <c r="C33" s="218" t="s">
        <v>32</v>
      </c>
      <c r="D33" s="54" t="s">
        <v>164</v>
      </c>
      <c r="E33" s="25">
        <f>VLOOKUP($D33,Résultats!$B$2:$AZ$251,E$2,FALSE)</f>
        <v>6.2802073999999996E-3</v>
      </c>
      <c r="F33" s="25">
        <f>VLOOKUP($D33,Résultats!$B$2:$AZ$251,F$2,FALSE)</f>
        <v>0</v>
      </c>
      <c r="G33" s="25">
        <f>VLOOKUP($D33,Résultats!$B$2:$AZ$251,G$2,FALSE)</f>
        <v>0</v>
      </c>
      <c r="H33" s="25">
        <f>VLOOKUP($D33,Résultats!$B$2:$AZ$251,H$2,FALSE)</f>
        <v>0</v>
      </c>
      <c r="I33" s="25">
        <f>VLOOKUP($D33,Résultats!$B$2:$AZ$251,I$2,FALSE)</f>
        <v>0</v>
      </c>
      <c r="J33" s="25">
        <f>VLOOKUP($D33,Résultats!$B$2:$AZ$251,J$2,FALSE)</f>
        <v>0</v>
      </c>
      <c r="K33" s="25">
        <f>VLOOKUP($D33,Résultats!$B$2:$AZ$251,K$2,FALSE)</f>
        <v>0</v>
      </c>
      <c r="L33" s="25">
        <f>VLOOKUP($D33,Résultats!$B$2:$AZ$251,L$2,FALSE)</f>
        <v>0</v>
      </c>
      <c r="M33" s="25">
        <f>VLOOKUP($D33,Résultats!$B$2:$AZ$251,M$2,FALSE)</f>
        <v>0</v>
      </c>
      <c r="N33" s="25">
        <f>VLOOKUP($D33,Résultats!$B$2:$AZ$251,N$2,FALSE)</f>
        <v>0</v>
      </c>
      <c r="O33" s="25">
        <f>VLOOKUP($D33,Résultats!$B$2:$AZ$251,O$2,FALSE)</f>
        <v>0</v>
      </c>
      <c r="P33" s="25">
        <f>VLOOKUP($D33,Résultats!$B$2:$AZ$251,P$2,FALSE)</f>
        <v>0</v>
      </c>
      <c r="Q33" s="25">
        <f>VLOOKUP($D33,Résultats!$B$2:$AZ$251,Q$2,FALSE)</f>
        <v>0</v>
      </c>
      <c r="R33" s="25">
        <f>VLOOKUP($D33,Résultats!$B$2:$AZ$251,R$2,FALSE)</f>
        <v>0</v>
      </c>
      <c r="S33" s="25">
        <f>VLOOKUP($D33,Résultats!$B$2:$AZ$251,S$2,FALSE)</f>
        <v>0</v>
      </c>
      <c r="T33" s="25">
        <f>VLOOKUP($D33,Résultats!$B$2:$AZ$251,T$2,FALSE)</f>
        <v>0</v>
      </c>
      <c r="U33" s="25">
        <f>VLOOKUP($D33,Résultats!$B$2:$AZ$251,U$2,FALSE)</f>
        <v>0</v>
      </c>
      <c r="V33" s="25">
        <f>VLOOKUP($D33,Résultats!$B$2:$AZ$251,V$2,FALSE)</f>
        <v>0</v>
      </c>
      <c r="W33" s="25">
        <f>VLOOKUP($D33,Résultats!$B$2:$AZ$251,W$2,FALSE)</f>
        <v>0</v>
      </c>
      <c r="X33" s="25">
        <f>VLOOKUP($D33,Résultats!$B$2:$AZ$251,X$2,FALSE)</f>
        <v>0</v>
      </c>
      <c r="Y33" s="25">
        <f>VLOOKUP($D33,Résultats!$B$2:$AZ$251,Y$2,FALSE)</f>
        <v>0</v>
      </c>
      <c r="Z33" s="25">
        <f>VLOOKUP($D33,Résultats!$B$2:$AZ$251,Z$2,FALSE)</f>
        <v>0</v>
      </c>
      <c r="AA33" s="25">
        <f>VLOOKUP($D33,Résultats!$B$2:$AZ$251,AA$2,FALSE)</f>
        <v>0</v>
      </c>
      <c r="AB33" s="25">
        <f>VLOOKUP($D33,Résultats!$B$2:$AZ$251,AB$2,FALSE)</f>
        <v>0</v>
      </c>
      <c r="AC33" s="25">
        <f>VLOOKUP($D33,Résultats!$B$2:$AZ$251,AC$2,FALSE)</f>
        <v>0</v>
      </c>
      <c r="AD33" s="25">
        <f>VLOOKUP($D33,Résultats!$B$2:$AZ$251,AD$2,FALSE)</f>
        <v>0</v>
      </c>
      <c r="AE33" s="25">
        <f>VLOOKUP($D33,Résultats!$B$2:$AZ$251,AE$2,FALSE)</f>
        <v>0</v>
      </c>
      <c r="AF33" s="25">
        <f>VLOOKUP($D33,Résultats!$B$2:$AZ$251,AF$2,FALSE)</f>
        <v>0</v>
      </c>
      <c r="AG33" s="25">
        <f>VLOOKUP($D33,Résultats!$B$2:$AZ$251,AG$2,FALSE)</f>
        <v>0</v>
      </c>
      <c r="AH33" s="25">
        <f>VLOOKUP($D33,Résultats!$B$2:$AZ$251,AH$2,FALSE)</f>
        <v>0</v>
      </c>
      <c r="AI33" s="25">
        <f>VLOOKUP($D33,Résultats!$B$2:$AZ$251,AI$2,FALSE)</f>
        <v>0</v>
      </c>
      <c r="AJ33" s="25">
        <f>VLOOKUP($D33,Résultats!$B$2:$AZ$251,AJ$2,FALSE)</f>
        <v>0</v>
      </c>
      <c r="AK33" s="25">
        <f>VLOOKUP($D33,Résultats!$B$2:$AZ$251,AK$2,FALSE)</f>
        <v>0</v>
      </c>
      <c r="AL33" s="25">
        <f>VLOOKUP($D33,Résultats!$B$2:$AZ$251,AL$2,FALSE)</f>
        <v>0</v>
      </c>
      <c r="AM33" s="102">
        <f>VLOOKUP($D33,Résultats!$B$2:$AZ$251,AM$2,FALSE)</f>
        <v>0</v>
      </c>
    </row>
    <row r="34" spans="2:39" x14ac:dyDescent="0.25">
      <c r="C34" s="218" t="s">
        <v>33</v>
      </c>
      <c r="D34" s="54" t="s">
        <v>165</v>
      </c>
      <c r="E34" s="55">
        <f>VLOOKUP($D34,Résultats!$B$2:$AZ$251,E$2,FALSE)</f>
        <v>7.7156833699999997E-2</v>
      </c>
      <c r="F34" s="55">
        <f>VLOOKUP($D34,Résultats!$B$2:$AZ$251,F$2,FALSE)</f>
        <v>0.89014863460000004</v>
      </c>
      <c r="G34" s="55">
        <f>VLOOKUP($D34,Résultats!$B$2:$AZ$251,G$2,FALSE)</f>
        <v>1.55614951</v>
      </c>
      <c r="H34" s="55">
        <f>VLOOKUP($D34,Résultats!$B$2:$AZ$251,H$2,FALSE)</f>
        <v>1.8331899679999999</v>
      </c>
      <c r="I34" s="55">
        <f>VLOOKUP($D34,Résultats!$B$2:$AZ$251,I$2,FALSE)</f>
        <v>3.5328157390000001</v>
      </c>
      <c r="J34" s="55">
        <f>VLOOKUP($D34,Résultats!$B$2:$AZ$251,J$2,FALSE)</f>
        <v>6.1334612460000004</v>
      </c>
      <c r="K34" s="55">
        <f>VLOOKUP($D34,Résultats!$B$2:$AZ$251,K$2,FALSE)</f>
        <v>10.16814724</v>
      </c>
      <c r="L34" s="55">
        <f>VLOOKUP($D34,Résultats!$B$2:$AZ$251,L$2,FALSE)</f>
        <v>11.3719055</v>
      </c>
      <c r="M34" s="55">
        <f>VLOOKUP($D34,Résultats!$B$2:$AZ$251,M$2,FALSE)</f>
        <v>12.589176610000001</v>
      </c>
      <c r="N34" s="55">
        <f>VLOOKUP($D34,Résultats!$B$2:$AZ$251,N$2,FALSE)</f>
        <v>13.97150828</v>
      </c>
      <c r="O34" s="55">
        <f>VLOOKUP($D34,Résultats!$B$2:$AZ$251,O$2,FALSE)</f>
        <v>15.996019909999999</v>
      </c>
      <c r="P34" s="55">
        <f>VLOOKUP($D34,Résultats!$B$2:$AZ$251,P$2,FALSE)</f>
        <v>18.294305940000001</v>
      </c>
      <c r="Q34" s="55">
        <f>VLOOKUP($D34,Résultats!$B$2:$AZ$251,Q$2,FALSE)</f>
        <v>20.809908230000001</v>
      </c>
      <c r="R34" s="55">
        <f>VLOOKUP($D34,Résultats!$B$2:$AZ$251,R$2,FALSE)</f>
        <v>23.505625760000001</v>
      </c>
      <c r="S34" s="55">
        <f>VLOOKUP($D34,Résultats!$B$2:$AZ$251,S$2,FALSE)</f>
        <v>26.38384907</v>
      </c>
      <c r="T34" s="55">
        <f>VLOOKUP($D34,Résultats!$B$2:$AZ$251,T$2,FALSE)</f>
        <v>29.380781349999999</v>
      </c>
      <c r="U34" s="55">
        <f>VLOOKUP($D34,Résultats!$B$2:$AZ$251,U$2,FALSE)</f>
        <v>32.515277400000002</v>
      </c>
      <c r="V34" s="55">
        <f>VLOOKUP($D34,Résultats!$B$2:$AZ$251,V$2,FALSE)</f>
        <v>35.769436650000003</v>
      </c>
      <c r="W34" s="55">
        <f>VLOOKUP($D34,Résultats!$B$2:$AZ$251,W$2,FALSE)</f>
        <v>39.119295219999998</v>
      </c>
      <c r="X34" s="55">
        <f>VLOOKUP($D34,Résultats!$B$2:$AZ$251,X$2,FALSE)</f>
        <v>42.542997100000001</v>
      </c>
      <c r="Y34" s="55">
        <f>VLOOKUP($D34,Résultats!$B$2:$AZ$251,Y$2,FALSE)</f>
        <v>45.952523589999998</v>
      </c>
      <c r="Z34" s="55">
        <f>VLOOKUP($D34,Résultats!$B$2:$AZ$251,Z$2,FALSE)</f>
        <v>49.359385899999999</v>
      </c>
      <c r="AA34" s="55">
        <f>VLOOKUP($D34,Résultats!$B$2:$AZ$251,AA$2,FALSE)</f>
        <v>52.714914819999997</v>
      </c>
      <c r="AB34" s="55">
        <f>VLOOKUP($D34,Résultats!$B$2:$AZ$251,AB$2,FALSE)</f>
        <v>55.983550360000002</v>
      </c>
      <c r="AC34" s="55">
        <f>VLOOKUP($D34,Résultats!$B$2:$AZ$251,AC$2,FALSE)</f>
        <v>59.11882756</v>
      </c>
      <c r="AD34" s="55">
        <f>VLOOKUP($D34,Résultats!$B$2:$AZ$251,AD$2,FALSE)</f>
        <v>62.225149350000002</v>
      </c>
      <c r="AE34" s="55">
        <f>VLOOKUP($D34,Résultats!$B$2:$AZ$251,AE$2,FALSE)</f>
        <v>65.135960740000002</v>
      </c>
      <c r="AF34" s="55">
        <f>VLOOKUP($D34,Résultats!$B$2:$AZ$251,AF$2,FALSE)</f>
        <v>67.803228989999994</v>
      </c>
      <c r="AG34" s="55">
        <f>VLOOKUP($D34,Résultats!$B$2:$AZ$251,AG$2,FALSE)</f>
        <v>70.236650859999997</v>
      </c>
      <c r="AH34" s="55">
        <f>VLOOKUP($D34,Résultats!$B$2:$AZ$251,AH$2,FALSE)</f>
        <v>72.422076270000005</v>
      </c>
      <c r="AI34" s="55">
        <f>VLOOKUP($D34,Résultats!$B$2:$AZ$251,AI$2,FALSE)</f>
        <v>74.362830259999996</v>
      </c>
      <c r="AJ34" s="55">
        <f>VLOOKUP($D34,Résultats!$B$2:$AZ$251,AJ$2,FALSE)</f>
        <v>76.106741869999894</v>
      </c>
      <c r="AK34" s="55">
        <f>VLOOKUP($D34,Résultats!$B$2:$AZ$251,AK$2,FALSE)</f>
        <v>77.666078569999996</v>
      </c>
      <c r="AL34" s="55">
        <f>VLOOKUP($D34,Résultats!$B$2:$AZ$251,AL$2,FALSE)</f>
        <v>79.057611969999996</v>
      </c>
      <c r="AM34" s="214">
        <f>VLOOKUP($D34,Résultats!$B$2:$AZ$251,AM$2,FALSE)</f>
        <v>80.361062919999995</v>
      </c>
    </row>
    <row r="35" spans="2:39" x14ac:dyDescent="0.25">
      <c r="C35" s="217" t="s">
        <v>46</v>
      </c>
      <c r="D35" s="52" t="s">
        <v>150</v>
      </c>
      <c r="E35" s="53">
        <f>VLOOKUP($D35,Résultats!$B$2:$AZ$251,E$2,FALSE)</f>
        <v>2371.219928</v>
      </c>
      <c r="F35" s="53">
        <f>VLOOKUP($D35,Résultats!$B$2:$AZ$251,F$2,FALSE)</f>
        <v>2734.995758</v>
      </c>
      <c r="G35" s="53">
        <f>VLOOKUP($D35,Résultats!$B$2:$AZ$251,G$2,FALSE)</f>
        <v>2711.1374449999998</v>
      </c>
      <c r="H35" s="53">
        <f>VLOOKUP($D35,Résultats!$B$2:$AZ$251,H$2,FALSE)</f>
        <v>2690.1516200000001</v>
      </c>
      <c r="I35" s="53">
        <f>VLOOKUP($D35,Résultats!$B$2:$AZ$251,I$2,FALSE)</f>
        <v>2898.6073139999999</v>
      </c>
      <c r="J35" s="53">
        <f>VLOOKUP($D35,Résultats!$B$2:$AZ$251,J$2,FALSE)</f>
        <v>2804.4347680000001</v>
      </c>
      <c r="K35" s="53">
        <f>VLOOKUP($D35,Résultats!$B$2:$AZ$251,K$2,FALSE)</f>
        <v>2568.0103509999999</v>
      </c>
      <c r="L35" s="53">
        <f>VLOOKUP($D35,Résultats!$B$2:$AZ$251,L$2,FALSE)</f>
        <v>2490.9855849999999</v>
      </c>
      <c r="M35" s="53">
        <f>VLOOKUP($D35,Résultats!$B$2:$AZ$251,M$2,FALSE)</f>
        <v>2390.6534550000001</v>
      </c>
      <c r="N35" s="53">
        <f>VLOOKUP($D35,Résultats!$B$2:$AZ$251,N$2,FALSE)</f>
        <v>2298.2509239999999</v>
      </c>
      <c r="O35" s="53">
        <f>VLOOKUP($D35,Résultats!$B$2:$AZ$251,O$2,FALSE)</f>
        <v>2276.0048029999998</v>
      </c>
      <c r="P35" s="53">
        <f>VLOOKUP($D35,Résultats!$B$2:$AZ$251,P$2,FALSE)</f>
        <v>2247.6729089999999</v>
      </c>
      <c r="Q35" s="53">
        <f>VLOOKUP($D35,Résultats!$B$2:$AZ$251,Q$2,FALSE)</f>
        <v>2203.5692009999998</v>
      </c>
      <c r="R35" s="53">
        <f>VLOOKUP($D35,Résultats!$B$2:$AZ$251,R$2,FALSE)</f>
        <v>2141.0888519999999</v>
      </c>
      <c r="S35" s="53">
        <f>VLOOKUP($D35,Résultats!$B$2:$AZ$251,S$2,FALSE)</f>
        <v>2063.3703919999998</v>
      </c>
      <c r="T35" s="53">
        <f>VLOOKUP($D35,Résultats!$B$2:$AZ$251,T$2,FALSE)</f>
        <v>1969.069874</v>
      </c>
      <c r="U35" s="53">
        <f>VLOOKUP($D35,Résultats!$B$2:$AZ$251,U$2,FALSE)</f>
        <v>1863.99443</v>
      </c>
      <c r="V35" s="53">
        <f>VLOOKUP($D35,Résultats!$B$2:$AZ$251,V$2,FALSE)</f>
        <v>1750.823866</v>
      </c>
      <c r="W35" s="53">
        <f>VLOOKUP($D35,Résultats!$B$2:$AZ$251,W$2,FALSE)</f>
        <v>1631.987838</v>
      </c>
      <c r="X35" s="53">
        <f>VLOOKUP($D35,Résultats!$B$2:$AZ$251,X$2,FALSE)</f>
        <v>1510.0096160000001</v>
      </c>
      <c r="Y35" s="53">
        <f>VLOOKUP($D35,Résultats!$B$2:$AZ$251,Y$2,FALSE)</f>
        <v>1385.228531</v>
      </c>
      <c r="Z35" s="53">
        <f>VLOOKUP($D35,Résultats!$B$2:$AZ$251,Z$2,FALSE)</f>
        <v>1261.4845809999999</v>
      </c>
      <c r="AA35" s="53">
        <f>VLOOKUP($D35,Résultats!$B$2:$AZ$251,AA$2,FALSE)</f>
        <v>1140.255596</v>
      </c>
      <c r="AB35" s="53">
        <f>VLOOKUP($D35,Résultats!$B$2:$AZ$251,AB$2,FALSE)</f>
        <v>1023.198889</v>
      </c>
      <c r="AC35" s="53">
        <f>VLOOKUP($D35,Résultats!$B$2:$AZ$251,AC$2,FALSE)</f>
        <v>911.49752679999995</v>
      </c>
      <c r="AD35" s="53">
        <f>VLOOKUP($D35,Résultats!$B$2:$AZ$251,AD$2,FALSE)</f>
        <v>808.08361500000001</v>
      </c>
      <c r="AE35" s="53">
        <f>VLOOKUP($D35,Résultats!$B$2:$AZ$251,AE$2,FALSE)</f>
        <v>711.43907400000001</v>
      </c>
      <c r="AF35" s="53">
        <f>VLOOKUP($D35,Résultats!$B$2:$AZ$251,AF$2,FALSE)</f>
        <v>622.01658020000002</v>
      </c>
      <c r="AG35" s="53">
        <f>VLOOKUP($D35,Résultats!$B$2:$AZ$251,AG$2,FALSE)</f>
        <v>540.51006510000002</v>
      </c>
      <c r="AH35" s="53">
        <f>VLOOKUP($D35,Résultats!$B$2:$AZ$251,AH$2,FALSE)</f>
        <v>466.97969069999999</v>
      </c>
      <c r="AI35" s="53">
        <f>VLOOKUP($D35,Résultats!$B$2:$AZ$251,AI$2,FALSE)</f>
        <v>401.34134010000002</v>
      </c>
      <c r="AJ35" s="53">
        <f>VLOOKUP($D35,Résultats!$B$2:$AZ$251,AJ$2,FALSE)</f>
        <v>343.4781059</v>
      </c>
      <c r="AK35" s="53">
        <f>VLOOKUP($D35,Résultats!$B$2:$AZ$251,AK$2,FALSE)</f>
        <v>292.85496940000002</v>
      </c>
      <c r="AL35" s="53">
        <f>VLOOKUP($D35,Résultats!$B$2:$AZ$251,AL$2,FALSE)</f>
        <v>248.87171029999999</v>
      </c>
      <c r="AM35" s="213">
        <f>VLOOKUP($D35,Résultats!$B$2:$AZ$251,AM$2,FALSE)</f>
        <v>211.05222810000001</v>
      </c>
    </row>
    <row r="36" spans="2:39" x14ac:dyDescent="0.25">
      <c r="C36" s="218" t="s">
        <v>27</v>
      </c>
      <c r="D36" s="3" t="s">
        <v>151</v>
      </c>
      <c r="E36" s="25">
        <f>VLOOKUP($D36,Résultats!$B$2:$AZ$251,E$2,FALSE)</f>
        <v>1.186203066</v>
      </c>
      <c r="F36" s="25">
        <f>VLOOKUP($D36,Résultats!$B$2:$AZ$251,F$2,FALSE)</f>
        <v>82.418369940000005</v>
      </c>
      <c r="G36" s="25">
        <f>VLOOKUP($D36,Résultats!$B$2:$AZ$251,G$2,FALSE)</f>
        <v>123.9714946</v>
      </c>
      <c r="H36" s="25">
        <f>VLOOKUP($D36,Résultats!$B$2:$AZ$251,H$2,FALSE)</f>
        <v>126.841374</v>
      </c>
      <c r="I36" s="25">
        <f>VLOOKUP($D36,Résultats!$B$2:$AZ$251,I$2,FALSE)</f>
        <v>165.30577020000001</v>
      </c>
      <c r="J36" s="25">
        <f>VLOOKUP($D36,Résultats!$B$2:$AZ$251,J$2,FALSE)</f>
        <v>145.29949439999999</v>
      </c>
      <c r="K36" s="25">
        <f>VLOOKUP($D36,Résultats!$B$2:$AZ$251,K$2,FALSE)</f>
        <v>157.882113</v>
      </c>
      <c r="L36" s="25">
        <f>VLOOKUP($D36,Résultats!$B$2:$AZ$251,L$2,FALSE)</f>
        <v>171.37315839999999</v>
      </c>
      <c r="M36" s="25">
        <f>VLOOKUP($D36,Résultats!$B$2:$AZ$251,M$2,FALSE)</f>
        <v>184.83406339999999</v>
      </c>
      <c r="N36" s="25">
        <f>VLOOKUP($D36,Résultats!$B$2:$AZ$251,N$2,FALSE)</f>
        <v>198.66878869999999</v>
      </c>
      <c r="O36" s="25">
        <f>VLOOKUP($D36,Résultats!$B$2:$AZ$251,O$2,FALSE)</f>
        <v>208.4107946</v>
      </c>
      <c r="P36" s="25">
        <f>VLOOKUP($D36,Résultats!$B$2:$AZ$251,P$2,FALSE)</f>
        <v>213.6139604</v>
      </c>
      <c r="Q36" s="25">
        <f>VLOOKUP($D36,Résultats!$B$2:$AZ$251,Q$2,FALSE)</f>
        <v>215.88996710000001</v>
      </c>
      <c r="R36" s="25">
        <f>VLOOKUP($D36,Résultats!$B$2:$AZ$251,R$2,FALSE)</f>
        <v>215.3092833</v>
      </c>
      <c r="S36" s="25">
        <f>VLOOKUP($D36,Résultats!$B$2:$AZ$251,S$2,FALSE)</f>
        <v>212.47239999999999</v>
      </c>
      <c r="T36" s="25">
        <f>VLOOKUP($D36,Résultats!$B$2:$AZ$251,T$2,FALSE)</f>
        <v>207.48635350000001</v>
      </c>
      <c r="U36" s="25">
        <f>VLOOKUP($D36,Résultats!$B$2:$AZ$251,U$2,FALSE)</f>
        <v>200.9878732</v>
      </c>
      <c r="V36" s="25">
        <f>VLOOKUP($D36,Résultats!$B$2:$AZ$251,V$2,FALSE)</f>
        <v>193.23194670000001</v>
      </c>
      <c r="W36" s="25">
        <f>VLOOKUP($D36,Résultats!$B$2:$AZ$251,W$2,FALSE)</f>
        <v>184.42907020000001</v>
      </c>
      <c r="X36" s="25">
        <f>VLOOKUP($D36,Résultats!$B$2:$AZ$251,X$2,FALSE)</f>
        <v>174.77336360000001</v>
      </c>
      <c r="Y36" s="25">
        <f>VLOOKUP($D36,Résultats!$B$2:$AZ$251,Y$2,FALSE)</f>
        <v>164.56608869999999</v>
      </c>
      <c r="Z36" s="25">
        <f>VLOOKUP($D36,Résultats!$B$2:$AZ$251,Z$2,FALSE)</f>
        <v>153.7842976</v>
      </c>
      <c r="AA36" s="25">
        <f>VLOOKUP($D36,Résultats!$B$2:$AZ$251,AA$2,FALSE)</f>
        <v>142.5304605</v>
      </c>
      <c r="AB36" s="25">
        <f>VLOOKUP($D36,Résultats!$B$2:$AZ$251,AB$2,FALSE)</f>
        <v>131.0831584</v>
      </c>
      <c r="AC36" s="25">
        <f>VLOOKUP($D36,Résultats!$B$2:$AZ$251,AC$2,FALSE)</f>
        <v>119.6167595</v>
      </c>
      <c r="AD36" s="25">
        <f>VLOOKUP($D36,Résultats!$B$2:$AZ$251,AD$2,FALSE)</f>
        <v>108.68519329999999</v>
      </c>
      <c r="AE36" s="25">
        <f>VLOOKUP($D36,Résultats!$B$2:$AZ$251,AE$2,FALSE)</f>
        <v>98.054121760000001</v>
      </c>
      <c r="AF36" s="25">
        <f>VLOOKUP($D36,Résultats!$B$2:$AZ$251,AF$2,FALSE)</f>
        <v>87.828394900000006</v>
      </c>
      <c r="AG36" s="25">
        <f>VLOOKUP($D36,Résultats!$B$2:$AZ$251,AG$2,FALSE)</f>
        <v>78.193380759999997</v>
      </c>
      <c r="AH36" s="25">
        <f>VLOOKUP($D36,Résultats!$B$2:$AZ$251,AH$2,FALSE)</f>
        <v>69.240035480000003</v>
      </c>
      <c r="AI36" s="25">
        <f>VLOOKUP($D36,Résultats!$B$2:$AZ$251,AI$2,FALSE)</f>
        <v>61.056525379999997</v>
      </c>
      <c r="AJ36" s="25">
        <f>VLOOKUP($D36,Résultats!$B$2:$AZ$251,AJ$2,FALSE)</f>
        <v>53.641864650000002</v>
      </c>
      <c r="AK36" s="25">
        <f>VLOOKUP($D36,Résultats!$B$2:$AZ$251,AK$2,FALSE)</f>
        <v>46.968078009999999</v>
      </c>
      <c r="AL36" s="25">
        <f>VLOOKUP($D36,Résultats!$B$2:$AZ$251,AL$2,FALSE)</f>
        <v>40.995457440000003</v>
      </c>
      <c r="AM36" s="102">
        <f>VLOOKUP($D36,Résultats!$B$2:$AZ$251,AM$2,FALSE)</f>
        <v>35.711967749999999</v>
      </c>
    </row>
    <row r="37" spans="2:39" x14ac:dyDescent="0.25">
      <c r="C37" s="218" t="s">
        <v>28</v>
      </c>
      <c r="D37" s="3" t="s">
        <v>152</v>
      </c>
      <c r="E37" s="25">
        <f>VLOOKUP($D37,Résultats!$B$2:$AZ$251,E$2,FALSE)</f>
        <v>427.0331036</v>
      </c>
      <c r="F37" s="25">
        <f>VLOOKUP($D37,Résultats!$B$2:$AZ$251,F$2,FALSE)</f>
        <v>531.62116949999995</v>
      </c>
      <c r="G37" s="25">
        <f>VLOOKUP($D37,Résultats!$B$2:$AZ$251,G$2,FALSE)</f>
        <v>546.04529149999996</v>
      </c>
      <c r="H37" s="25">
        <f>VLOOKUP($D37,Résultats!$B$2:$AZ$251,H$2,FALSE)</f>
        <v>543.82132730000001</v>
      </c>
      <c r="I37" s="25">
        <f>VLOOKUP($D37,Résultats!$B$2:$AZ$251,I$2,FALSE)</f>
        <v>612.23038020000001</v>
      </c>
      <c r="J37" s="25">
        <f>VLOOKUP($D37,Résultats!$B$2:$AZ$251,J$2,FALSE)</f>
        <v>572.27079600000002</v>
      </c>
      <c r="K37" s="25">
        <f>VLOOKUP($D37,Résultats!$B$2:$AZ$251,K$2,FALSE)</f>
        <v>535.50227400000006</v>
      </c>
      <c r="L37" s="25">
        <f>VLOOKUP($D37,Résultats!$B$2:$AZ$251,L$2,FALSE)</f>
        <v>521.24385159999997</v>
      </c>
      <c r="M37" s="25">
        <f>VLOOKUP($D37,Résultats!$B$2:$AZ$251,M$2,FALSE)</f>
        <v>501.58732859999998</v>
      </c>
      <c r="N37" s="25">
        <f>VLOOKUP($D37,Résultats!$B$2:$AZ$251,N$2,FALSE)</f>
        <v>482.541314</v>
      </c>
      <c r="O37" s="25">
        <f>VLOOKUP($D37,Résultats!$B$2:$AZ$251,O$2,FALSE)</f>
        <v>479.9066722</v>
      </c>
      <c r="P37" s="25">
        <f>VLOOKUP($D37,Résultats!$B$2:$AZ$251,P$2,FALSE)</f>
        <v>475.4482812</v>
      </c>
      <c r="Q37" s="25">
        <f>VLOOKUP($D37,Résultats!$B$2:$AZ$251,Q$2,FALSE)</f>
        <v>467.5216054</v>
      </c>
      <c r="R37" s="25">
        <f>VLOOKUP($D37,Résultats!$B$2:$AZ$251,R$2,FALSE)</f>
        <v>455.49592860000001</v>
      </c>
      <c r="S37" s="25">
        <f>VLOOKUP($D37,Résultats!$B$2:$AZ$251,S$2,FALSE)</f>
        <v>440.0481886</v>
      </c>
      <c r="T37" s="25">
        <f>VLOOKUP($D37,Résultats!$B$2:$AZ$251,T$2,FALSE)</f>
        <v>420.89795520000001</v>
      </c>
      <c r="U37" s="25">
        <f>VLOOKUP($D37,Résultats!$B$2:$AZ$251,U$2,FALSE)</f>
        <v>399.32475490000002</v>
      </c>
      <c r="V37" s="25">
        <f>VLOOKUP($D37,Résultats!$B$2:$AZ$251,V$2,FALSE)</f>
        <v>375.91379319999999</v>
      </c>
      <c r="W37" s="25">
        <f>VLOOKUP($D37,Résultats!$B$2:$AZ$251,W$2,FALSE)</f>
        <v>351.18640379999999</v>
      </c>
      <c r="X37" s="25">
        <f>VLOOKUP($D37,Résultats!$B$2:$AZ$251,X$2,FALSE)</f>
        <v>325.67294870000001</v>
      </c>
      <c r="Y37" s="25">
        <f>VLOOKUP($D37,Résultats!$B$2:$AZ$251,Y$2,FALSE)</f>
        <v>299.3408364</v>
      </c>
      <c r="Z37" s="25">
        <f>VLOOKUP($D37,Résultats!$B$2:$AZ$251,Z$2,FALSE)</f>
        <v>273.09869070000002</v>
      </c>
      <c r="AA37" s="25">
        <f>VLOOKUP($D37,Résultats!$B$2:$AZ$251,AA$2,FALSE)</f>
        <v>247.2702128</v>
      </c>
      <c r="AB37" s="25">
        <f>VLOOKUP($D37,Résultats!$B$2:$AZ$251,AB$2,FALSE)</f>
        <v>222.2401351</v>
      </c>
      <c r="AC37" s="25">
        <f>VLOOKUP($D37,Résultats!$B$2:$AZ$251,AC$2,FALSE)</f>
        <v>198.27521820000001</v>
      </c>
      <c r="AD37" s="25">
        <f>VLOOKUP($D37,Résultats!$B$2:$AZ$251,AD$2,FALSE)</f>
        <v>175.9956943</v>
      </c>
      <c r="AE37" s="25">
        <f>VLOOKUP($D37,Résultats!$B$2:$AZ$251,AE$2,FALSE)</f>
        <v>155.12083559999999</v>
      </c>
      <c r="AF37" s="25">
        <f>VLOOKUP($D37,Résultats!$B$2:$AZ$251,AF$2,FALSE)</f>
        <v>135.76083209999999</v>
      </c>
      <c r="AG37" s="25">
        <f>VLOOKUP($D37,Résultats!$B$2:$AZ$251,AG$2,FALSE)</f>
        <v>118.08185450000001</v>
      </c>
      <c r="AH37" s="25">
        <f>VLOOKUP($D37,Résultats!$B$2:$AZ$251,AH$2,FALSE)</f>
        <v>102.1079921</v>
      </c>
      <c r="AI37" s="25">
        <f>VLOOKUP($D37,Résultats!$B$2:$AZ$251,AI$2,FALSE)</f>
        <v>87.810087659999894</v>
      </c>
      <c r="AJ37" s="25">
        <f>VLOOKUP($D37,Résultats!$B$2:$AZ$251,AJ$2,FALSE)</f>
        <v>75.18762882</v>
      </c>
      <c r="AK37" s="25">
        <f>VLOOKUP($D37,Résultats!$B$2:$AZ$251,AK$2,FALSE)</f>
        <v>64.129782109999894</v>
      </c>
      <c r="AL37" s="25">
        <f>VLOOKUP($D37,Résultats!$B$2:$AZ$251,AL$2,FALSE)</f>
        <v>54.509789290000001</v>
      </c>
      <c r="AM37" s="102">
        <f>VLOOKUP($D37,Résultats!$B$2:$AZ$251,AM$2,FALSE)</f>
        <v>46.228082819999997</v>
      </c>
    </row>
    <row r="38" spans="2:39" x14ac:dyDescent="0.25">
      <c r="C38" s="218" t="s">
        <v>29</v>
      </c>
      <c r="D38" s="3" t="s">
        <v>153</v>
      </c>
      <c r="E38" s="25">
        <f>VLOOKUP($D38,Résultats!$B$2:$AZ$251,E$2,FALSE)</f>
        <v>673.76334129999998</v>
      </c>
      <c r="F38" s="25">
        <f>VLOOKUP($D38,Résultats!$B$2:$AZ$251,F$2,FALSE)</f>
        <v>787.60523139999998</v>
      </c>
      <c r="G38" s="25">
        <f>VLOOKUP($D38,Résultats!$B$2:$AZ$251,G$2,FALSE)</f>
        <v>782.04739689999997</v>
      </c>
      <c r="H38" s="25">
        <f>VLOOKUP($D38,Résultats!$B$2:$AZ$251,H$2,FALSE)</f>
        <v>777.2459106</v>
      </c>
      <c r="I38" s="25">
        <f>VLOOKUP($D38,Résultats!$B$2:$AZ$251,I$2,FALSE)</f>
        <v>846.42329500000005</v>
      </c>
      <c r="J38" s="25">
        <f>VLOOKUP($D38,Résultats!$B$2:$AZ$251,J$2,FALSE)</f>
        <v>812.42215439999995</v>
      </c>
      <c r="K38" s="25">
        <f>VLOOKUP($D38,Résultats!$B$2:$AZ$251,K$2,FALSE)</f>
        <v>746.04408079999996</v>
      </c>
      <c r="L38" s="25">
        <f>VLOOKUP($D38,Résultats!$B$2:$AZ$251,L$2,FALSE)</f>
        <v>719.6890674</v>
      </c>
      <c r="M38" s="25">
        <f>VLOOKUP($D38,Résultats!$B$2:$AZ$251,M$2,FALSE)</f>
        <v>685.92680810000002</v>
      </c>
      <c r="N38" s="25">
        <f>VLOOKUP($D38,Résultats!$B$2:$AZ$251,N$2,FALSE)</f>
        <v>654.12811969999996</v>
      </c>
      <c r="O38" s="25">
        <f>VLOOKUP($D38,Résultats!$B$2:$AZ$251,O$2,FALSE)</f>
        <v>645.00646900000004</v>
      </c>
      <c r="P38" s="25">
        <f>VLOOKUP($D38,Résultats!$B$2:$AZ$251,P$2,FALSE)</f>
        <v>635.06214520000003</v>
      </c>
      <c r="Q38" s="25">
        <f>VLOOKUP($D38,Résultats!$B$2:$AZ$251,Q$2,FALSE)</f>
        <v>620.98148140000001</v>
      </c>
      <c r="R38" s="25">
        <f>VLOOKUP($D38,Résultats!$B$2:$AZ$251,R$2,FALSE)</f>
        <v>601.95287780000001</v>
      </c>
      <c r="S38" s="25">
        <f>VLOOKUP($D38,Résultats!$B$2:$AZ$251,S$2,FALSE)</f>
        <v>578.79412539999998</v>
      </c>
      <c r="T38" s="25">
        <f>VLOOKUP($D38,Résultats!$B$2:$AZ$251,T$2,FALSE)</f>
        <v>551.06797319999998</v>
      </c>
      <c r="U38" s="25">
        <f>VLOOKUP($D38,Résultats!$B$2:$AZ$251,U$2,FALSE)</f>
        <v>520.3999235</v>
      </c>
      <c r="V38" s="25">
        <f>VLOOKUP($D38,Résultats!$B$2:$AZ$251,V$2,FALSE)</f>
        <v>487.55157709999997</v>
      </c>
      <c r="W38" s="25">
        <f>VLOOKUP($D38,Résultats!$B$2:$AZ$251,W$2,FALSE)</f>
        <v>453.21888539999998</v>
      </c>
      <c r="X38" s="25">
        <f>VLOOKUP($D38,Résultats!$B$2:$AZ$251,X$2,FALSE)</f>
        <v>418.13196199999999</v>
      </c>
      <c r="Y38" s="25">
        <f>VLOOKUP($D38,Résultats!$B$2:$AZ$251,Y$2,FALSE)</f>
        <v>382.30615940000001</v>
      </c>
      <c r="Z38" s="25">
        <f>VLOOKUP($D38,Résultats!$B$2:$AZ$251,Z$2,FALSE)</f>
        <v>346.9533629</v>
      </c>
      <c r="AA38" s="25">
        <f>VLOOKUP($D38,Résultats!$B$2:$AZ$251,AA$2,FALSE)</f>
        <v>312.51106179999999</v>
      </c>
      <c r="AB38" s="25">
        <f>VLOOKUP($D38,Résultats!$B$2:$AZ$251,AB$2,FALSE)</f>
        <v>279.41813569999999</v>
      </c>
      <c r="AC38" s="25">
        <f>VLOOKUP($D38,Résultats!$B$2:$AZ$251,AC$2,FALSE)</f>
        <v>247.99655849999999</v>
      </c>
      <c r="AD38" s="25">
        <f>VLOOKUP($D38,Résultats!$B$2:$AZ$251,AD$2,FALSE)</f>
        <v>218.99583809999999</v>
      </c>
      <c r="AE38" s="25">
        <f>VLOOKUP($D38,Résultats!$B$2:$AZ$251,AE$2,FALSE)</f>
        <v>192.01793520000001</v>
      </c>
      <c r="AF38" s="25">
        <f>VLOOKUP($D38,Résultats!$B$2:$AZ$251,AF$2,FALSE)</f>
        <v>167.1753841</v>
      </c>
      <c r="AG38" s="25">
        <f>VLOOKUP($D38,Résultats!$B$2:$AZ$251,AG$2,FALSE)</f>
        <v>144.6291056</v>
      </c>
      <c r="AH38" s="25">
        <f>VLOOKUP($D38,Résultats!$B$2:$AZ$251,AH$2,FALSE)</f>
        <v>124.3703459</v>
      </c>
      <c r="AI38" s="25">
        <f>VLOOKUP($D38,Résultats!$B$2:$AZ$251,AI$2,FALSE)</f>
        <v>106.3462203</v>
      </c>
      <c r="AJ38" s="25">
        <f>VLOOKUP($D38,Résultats!$B$2:$AZ$251,AJ$2,FALSE)</f>
        <v>90.520973600000005</v>
      </c>
      <c r="AK38" s="25">
        <f>VLOOKUP($D38,Résultats!$B$2:$AZ$251,AK$2,FALSE)</f>
        <v>76.736461149999997</v>
      </c>
      <c r="AL38" s="25">
        <f>VLOOKUP($D38,Résultats!$B$2:$AZ$251,AL$2,FALSE)</f>
        <v>64.817676849999998</v>
      </c>
      <c r="AM38" s="102">
        <f>VLOOKUP($D38,Résultats!$B$2:$AZ$251,AM$2,FALSE)</f>
        <v>54.618803659999998</v>
      </c>
    </row>
    <row r="39" spans="2:39" x14ac:dyDescent="0.25">
      <c r="C39" s="218" t="s">
        <v>30</v>
      </c>
      <c r="D39" s="3" t="s">
        <v>154</v>
      </c>
      <c r="E39" s="25">
        <f>VLOOKUP($D39,Résultats!$B$2:$AZ$251,E$2,FALSE)</f>
        <v>664.27371679999999</v>
      </c>
      <c r="F39" s="25">
        <f>VLOOKUP($D39,Résultats!$B$2:$AZ$251,F$2,FALSE)</f>
        <v>743.78001359999996</v>
      </c>
      <c r="G39" s="25">
        <f>VLOOKUP($D39,Résultats!$B$2:$AZ$251,G$2,FALSE)</f>
        <v>721.33150909999995</v>
      </c>
      <c r="H39" s="25">
        <f>VLOOKUP($D39,Résultats!$B$2:$AZ$251,H$2,FALSE)</f>
        <v>720.56744389999994</v>
      </c>
      <c r="I39" s="25">
        <f>VLOOKUP($D39,Résultats!$B$2:$AZ$251,I$2,FALSE)</f>
        <v>760.27329239999995</v>
      </c>
      <c r="J39" s="25">
        <f>VLOOKUP($D39,Résultats!$B$2:$AZ$251,J$2,FALSE)</f>
        <v>761.47819149999998</v>
      </c>
      <c r="K39" s="25">
        <f>VLOOKUP($D39,Résultats!$B$2:$AZ$251,K$2,FALSE)</f>
        <v>690.65102239999999</v>
      </c>
      <c r="L39" s="25">
        <f>VLOOKUP($D39,Résultats!$B$2:$AZ$251,L$2,FALSE)</f>
        <v>662.83245429999999</v>
      </c>
      <c r="M39" s="25">
        <f>VLOOKUP($D39,Résultats!$B$2:$AZ$251,M$2,FALSE)</f>
        <v>628.19401070000004</v>
      </c>
      <c r="N39" s="25">
        <f>VLOOKUP($D39,Résultats!$B$2:$AZ$251,N$2,FALSE)</f>
        <v>595.86445119999996</v>
      </c>
      <c r="O39" s="25">
        <f>VLOOKUP($D39,Résultats!$B$2:$AZ$251,O$2,FALSE)</f>
        <v>584.96323199999995</v>
      </c>
      <c r="P39" s="25">
        <f>VLOOKUP($D39,Résultats!$B$2:$AZ$251,P$2,FALSE)</f>
        <v>574.14039560000003</v>
      </c>
      <c r="Q39" s="25">
        <f>VLOOKUP($D39,Résultats!$B$2:$AZ$251,Q$2,FALSE)</f>
        <v>559.84871190000001</v>
      </c>
      <c r="R39" s="25">
        <f>VLOOKUP($D39,Résultats!$B$2:$AZ$251,R$2,FALSE)</f>
        <v>541.34184140000002</v>
      </c>
      <c r="S39" s="25">
        <f>VLOOKUP($D39,Résultats!$B$2:$AZ$251,S$2,FALSE)</f>
        <v>519.30877039999996</v>
      </c>
      <c r="T39" s="25">
        <f>VLOOKUP($D39,Résultats!$B$2:$AZ$251,T$2,FALSE)</f>
        <v>493.3181677</v>
      </c>
      <c r="U39" s="25">
        <f>VLOOKUP($D39,Résultats!$B$2:$AZ$251,U$2,FALSE)</f>
        <v>464.80494879999998</v>
      </c>
      <c r="V39" s="25">
        <f>VLOOKUP($D39,Résultats!$B$2:$AZ$251,V$2,FALSE)</f>
        <v>434.44967409999998</v>
      </c>
      <c r="W39" s="25">
        <f>VLOOKUP($D39,Résultats!$B$2:$AZ$251,W$2,FALSE)</f>
        <v>402.88127909999997</v>
      </c>
      <c r="X39" s="25">
        <f>VLOOKUP($D39,Résultats!$B$2:$AZ$251,X$2,FALSE)</f>
        <v>370.76770690000001</v>
      </c>
      <c r="Y39" s="25">
        <f>VLOOKUP($D39,Résultats!$B$2:$AZ$251,Y$2,FALSE)</f>
        <v>338.13022960000001</v>
      </c>
      <c r="Z39" s="25">
        <f>VLOOKUP($D39,Résultats!$B$2:$AZ$251,Z$2,FALSE)</f>
        <v>306.0766304</v>
      </c>
      <c r="AA39" s="25">
        <f>VLOOKUP($D39,Résultats!$B$2:$AZ$251,AA$2,FALSE)</f>
        <v>275.00150989999997</v>
      </c>
      <c r="AB39" s="25">
        <f>VLOOKUP($D39,Résultats!$B$2:$AZ$251,AB$2,FALSE)</f>
        <v>245.2684768</v>
      </c>
      <c r="AC39" s="25">
        <f>VLOOKUP($D39,Résultats!$B$2:$AZ$251,AC$2,FALSE)</f>
        <v>217.1513558</v>
      </c>
      <c r="AD39" s="25">
        <f>VLOOKUP($D39,Résultats!$B$2:$AZ$251,AD$2,FALSE)</f>
        <v>191.2883128</v>
      </c>
      <c r="AE39" s="25">
        <f>VLOOKUP($D39,Résultats!$B$2:$AZ$251,AE$2,FALSE)</f>
        <v>167.31355959999999</v>
      </c>
      <c r="AF39" s="25">
        <f>VLOOKUP($D39,Résultats!$B$2:$AZ$251,AF$2,FALSE)</f>
        <v>145.3128858</v>
      </c>
      <c r="AG39" s="25">
        <f>VLOOKUP($D39,Résultats!$B$2:$AZ$251,AG$2,FALSE)</f>
        <v>125.40626930000001</v>
      </c>
      <c r="AH39" s="25">
        <f>VLOOKUP($D39,Résultats!$B$2:$AZ$251,AH$2,FALSE)</f>
        <v>107.5687969</v>
      </c>
      <c r="AI39" s="25">
        <f>VLOOKUP($D39,Résultats!$B$2:$AZ$251,AI$2,FALSE)</f>
        <v>91.744107450000001</v>
      </c>
      <c r="AJ39" s="25">
        <f>VLOOKUP($D39,Résultats!$B$2:$AZ$251,AJ$2,FALSE)</f>
        <v>77.887589800000001</v>
      </c>
      <c r="AK39" s="25">
        <f>VLOOKUP($D39,Résultats!$B$2:$AZ$251,AK$2,FALSE)</f>
        <v>65.851818530000003</v>
      </c>
      <c r="AL39" s="25">
        <f>VLOOKUP($D39,Résultats!$B$2:$AZ$251,AL$2,FALSE)</f>
        <v>55.475827889999998</v>
      </c>
      <c r="AM39" s="102">
        <f>VLOOKUP($D39,Résultats!$B$2:$AZ$251,AM$2,FALSE)</f>
        <v>46.622821950000002</v>
      </c>
    </row>
    <row r="40" spans="2:39" x14ac:dyDescent="0.25">
      <c r="C40" s="218" t="s">
        <v>31</v>
      </c>
      <c r="D40" s="3" t="s">
        <v>155</v>
      </c>
      <c r="E40" s="25">
        <f>VLOOKUP($D40,Résultats!$B$2:$AZ$251,E$2,FALSE)</f>
        <v>427.0331036</v>
      </c>
      <c r="F40" s="25">
        <f>VLOOKUP($D40,Résultats!$B$2:$AZ$251,F$2,FALSE)</f>
        <v>443.583572</v>
      </c>
      <c r="G40" s="25">
        <f>VLOOKUP($D40,Résultats!$B$2:$AZ$251,G$2,FALSE)</f>
        <v>407.7355043</v>
      </c>
      <c r="H40" s="25">
        <f>VLOOKUP($D40,Résultats!$B$2:$AZ$251,H$2,FALSE)</f>
        <v>398.08132269999999</v>
      </c>
      <c r="I40" s="25">
        <f>VLOOKUP($D40,Résultats!$B$2:$AZ$251,I$2,FALSE)</f>
        <v>396.63891510000002</v>
      </c>
      <c r="J40" s="25">
        <f>VLOOKUP($D40,Résultats!$B$2:$AZ$251,J$2,FALSE)</f>
        <v>415.59932329999998</v>
      </c>
      <c r="K40" s="25">
        <f>VLOOKUP($D40,Résultats!$B$2:$AZ$251,K$2,FALSE)</f>
        <v>355.1121498</v>
      </c>
      <c r="L40" s="25">
        <f>VLOOKUP($D40,Résultats!$B$2:$AZ$251,L$2,FALSE)</f>
        <v>337.7835164</v>
      </c>
      <c r="M40" s="25">
        <f>VLOOKUP($D40,Résultats!$B$2:$AZ$251,M$2,FALSE)</f>
        <v>317.29091560000001</v>
      </c>
      <c r="N40" s="25">
        <f>VLOOKUP($D40,Résultats!$B$2:$AZ$251,N$2,FALSE)</f>
        <v>298.73962110000002</v>
      </c>
      <c r="O40" s="25">
        <f>VLOOKUP($D40,Résultats!$B$2:$AZ$251,O$2,FALSE)</f>
        <v>291.2446114</v>
      </c>
      <c r="P40" s="25">
        <f>VLOOKUP($D40,Résultats!$B$2:$AZ$251,P$2,FALSE)</f>
        <v>284.50231170000001</v>
      </c>
      <c r="Q40" s="25">
        <f>VLOOKUP($D40,Résultats!$B$2:$AZ$251,Q$2,FALSE)</f>
        <v>276.28601300000003</v>
      </c>
      <c r="R40" s="25">
        <f>VLOOKUP($D40,Résultats!$B$2:$AZ$251,R$2,FALSE)</f>
        <v>266.21150519999998</v>
      </c>
      <c r="S40" s="25">
        <f>VLOOKUP($D40,Résultats!$B$2:$AZ$251,S$2,FALSE)</f>
        <v>254.57471390000001</v>
      </c>
      <c r="T40" s="25">
        <f>VLOOKUP($D40,Résultats!$B$2:$AZ$251,T$2,FALSE)</f>
        <v>241.13328780000001</v>
      </c>
      <c r="U40" s="25">
        <f>VLOOKUP($D40,Résultats!$B$2:$AZ$251,U$2,FALSE)</f>
        <v>226.56575090000001</v>
      </c>
      <c r="V40" s="25">
        <f>VLOOKUP($D40,Résultats!$B$2:$AZ$251,V$2,FALSE)</f>
        <v>211.19795790000001</v>
      </c>
      <c r="W40" s="25">
        <f>VLOOKUP($D40,Résultats!$B$2:$AZ$251,W$2,FALSE)</f>
        <v>195.33594160000001</v>
      </c>
      <c r="X40" s="25">
        <f>VLOOKUP($D40,Résultats!$B$2:$AZ$251,X$2,FALSE)</f>
        <v>179.30912850000001</v>
      </c>
      <c r="Y40" s="25">
        <f>VLOOKUP($D40,Résultats!$B$2:$AZ$251,Y$2,FALSE)</f>
        <v>163.14561219999999</v>
      </c>
      <c r="Z40" s="25">
        <f>VLOOKUP($D40,Résultats!$B$2:$AZ$251,Z$2,FALSE)</f>
        <v>147.36942379999999</v>
      </c>
      <c r="AA40" s="25">
        <f>VLOOKUP($D40,Résultats!$B$2:$AZ$251,AA$2,FALSE)</f>
        <v>132.1628552</v>
      </c>
      <c r="AB40" s="25">
        <f>VLOOKUP($D40,Résultats!$B$2:$AZ$251,AB$2,FALSE)</f>
        <v>117.6812102</v>
      </c>
      <c r="AC40" s="25">
        <f>VLOOKUP($D40,Résultats!$B$2:$AZ$251,AC$2,FALSE)</f>
        <v>104.0439329</v>
      </c>
      <c r="AD40" s="25">
        <f>VLOOKUP($D40,Résultats!$B$2:$AZ$251,AD$2,FALSE)</f>
        <v>91.549324479999996</v>
      </c>
      <c r="AE40" s="25">
        <f>VLOOKUP($D40,Résultats!$B$2:$AZ$251,AE$2,FALSE)</f>
        <v>80.003542600000003</v>
      </c>
      <c r="AF40" s="25">
        <f>VLOOKUP($D40,Résultats!$B$2:$AZ$251,AF$2,FALSE)</f>
        <v>69.437781189999995</v>
      </c>
      <c r="AG40" s="25">
        <f>VLOOKUP($D40,Résultats!$B$2:$AZ$251,AG$2,FALSE)</f>
        <v>59.899593279999998</v>
      </c>
      <c r="AH40" s="25">
        <f>VLOOKUP($D40,Résultats!$B$2:$AZ$251,AH$2,FALSE)</f>
        <v>51.369761099999998</v>
      </c>
      <c r="AI40" s="25">
        <f>VLOOKUP($D40,Résultats!$B$2:$AZ$251,AI$2,FALSE)</f>
        <v>43.819265229999999</v>
      </c>
      <c r="AJ40" s="25">
        <f>VLOOKUP($D40,Résultats!$B$2:$AZ$251,AJ$2,FALSE)</f>
        <v>37.21847503</v>
      </c>
      <c r="AK40" s="25">
        <f>VLOOKUP($D40,Résultats!$B$2:$AZ$251,AK$2,FALSE)</f>
        <v>31.492837779999999</v>
      </c>
      <c r="AL40" s="25">
        <f>VLOOKUP($D40,Résultats!$B$2:$AZ$251,AL$2,FALSE)</f>
        <v>26.562093350000001</v>
      </c>
      <c r="AM40" s="102">
        <f>VLOOKUP($D40,Résultats!$B$2:$AZ$251,AM$2,FALSE)</f>
        <v>22.35848786</v>
      </c>
    </row>
    <row r="41" spans="2:39" x14ac:dyDescent="0.25">
      <c r="C41" s="218" t="s">
        <v>32</v>
      </c>
      <c r="D41" s="3" t="s">
        <v>156</v>
      </c>
      <c r="E41" s="25">
        <f>VLOOKUP($D41,Résultats!$B$2:$AZ$251,E$2,FALSE)</f>
        <v>142.34436790000001</v>
      </c>
      <c r="F41" s="25">
        <f>VLOOKUP($D41,Résultats!$B$2:$AZ$251,F$2,FALSE)</f>
        <v>121.80552900000001</v>
      </c>
      <c r="G41" s="25">
        <f>VLOOKUP($D41,Résultats!$B$2:$AZ$251,G$2,FALSE)</f>
        <v>110.4222218</v>
      </c>
      <c r="H41" s="25">
        <f>VLOOKUP($D41,Résultats!$B$2:$AZ$251,H$2,FALSE)</f>
        <v>106.0021941</v>
      </c>
      <c r="I41" s="25">
        <f>VLOOKUP($D41,Résultats!$B$2:$AZ$251,I$2,FALSE)</f>
        <v>100.8140799</v>
      </c>
      <c r="J41" s="25">
        <f>VLOOKUP($D41,Résultats!$B$2:$AZ$251,J$2,FALSE)</f>
        <v>83.668398760000002</v>
      </c>
      <c r="K41" s="25">
        <f>VLOOKUP($D41,Résultats!$B$2:$AZ$251,K$2,FALSE)</f>
        <v>71.567866620000004</v>
      </c>
      <c r="L41" s="25">
        <f>VLOOKUP($D41,Résultats!$B$2:$AZ$251,L$2,FALSE)</f>
        <v>67.883057739999998</v>
      </c>
      <c r="M41" s="25">
        <f>VLOOKUP($D41,Résultats!$B$2:$AZ$251,M$2,FALSE)</f>
        <v>63.706367299999997</v>
      </c>
      <c r="N41" s="25">
        <f>VLOOKUP($D41,Résultats!$B$2:$AZ$251,N$2,FALSE)</f>
        <v>60.063719659999997</v>
      </c>
      <c r="O41" s="25">
        <f>VLOOKUP($D41,Résultats!$B$2:$AZ$251,O$2,FALSE)</f>
        <v>58.625556770000003</v>
      </c>
      <c r="P41" s="25">
        <f>VLOOKUP($D41,Résultats!$B$2:$AZ$251,P$2,FALSE)</f>
        <v>57.349789489999999</v>
      </c>
      <c r="Q41" s="25">
        <f>VLOOKUP($D41,Résultats!$B$2:$AZ$251,Q$2,FALSE)</f>
        <v>55.784498460000002</v>
      </c>
      <c r="R41" s="25">
        <f>VLOOKUP($D41,Résultats!$B$2:$AZ$251,R$2,FALSE)</f>
        <v>53.845772449999998</v>
      </c>
      <c r="S41" s="25">
        <f>VLOOKUP($D41,Résultats!$B$2:$AZ$251,S$2,FALSE)</f>
        <v>51.59088612</v>
      </c>
      <c r="T41" s="25">
        <f>VLOOKUP($D41,Résultats!$B$2:$AZ$251,T$2,FALSE)</f>
        <v>48.970676169999997</v>
      </c>
      <c r="U41" s="25">
        <f>VLOOKUP($D41,Résultats!$B$2:$AZ$251,U$2,FALSE)</f>
        <v>46.12158616</v>
      </c>
      <c r="V41" s="25">
        <f>VLOOKUP($D41,Résultats!$B$2:$AZ$251,V$2,FALSE)</f>
        <v>43.107787909999999</v>
      </c>
      <c r="W41" s="25">
        <f>VLOOKUP($D41,Résultats!$B$2:$AZ$251,W$2,FALSE)</f>
        <v>39.989011040000001</v>
      </c>
      <c r="X41" s="25">
        <f>VLOOKUP($D41,Résultats!$B$2:$AZ$251,X$2,FALSE)</f>
        <v>36.828711939999998</v>
      </c>
      <c r="Y41" s="25">
        <f>VLOOKUP($D41,Résultats!$B$2:$AZ$251,Y$2,FALSE)</f>
        <v>33.633281459999999</v>
      </c>
      <c r="Z41" s="25">
        <f>VLOOKUP($D41,Résultats!$B$2:$AZ$251,Z$2,FALSE)</f>
        <v>30.500289380000002</v>
      </c>
      <c r="AA41" s="25">
        <f>VLOOKUP($D41,Résultats!$B$2:$AZ$251,AA$2,FALSE)</f>
        <v>27.463601260000001</v>
      </c>
      <c r="AB41" s="25">
        <f>VLOOKUP($D41,Résultats!$B$2:$AZ$251,AB$2,FALSE)</f>
        <v>24.556760929999999</v>
      </c>
      <c r="AC41" s="25">
        <f>VLOOKUP($D41,Résultats!$B$2:$AZ$251,AC$2,FALSE)</f>
        <v>21.80440458</v>
      </c>
      <c r="AD41" s="25">
        <f>VLOOKUP($D41,Résultats!$B$2:$AZ$251,AD$2,FALSE)</f>
        <v>19.271791019999998</v>
      </c>
      <c r="AE41" s="25">
        <f>VLOOKUP($D41,Résultats!$B$2:$AZ$251,AE$2,FALSE)</f>
        <v>16.918968679999999</v>
      </c>
      <c r="AF41" s="25">
        <f>VLOOKUP($D41,Résultats!$B$2:$AZ$251,AF$2,FALSE)</f>
        <v>14.753732790000001</v>
      </c>
      <c r="AG41" s="25">
        <f>VLOOKUP($D41,Résultats!$B$2:$AZ$251,AG$2,FALSE)</f>
        <v>12.78910026</v>
      </c>
      <c r="AH41" s="25">
        <f>VLOOKUP($D41,Résultats!$B$2:$AZ$251,AH$2,FALSE)</f>
        <v>11.023716090000001</v>
      </c>
      <c r="AI41" s="25">
        <f>VLOOKUP($D41,Résultats!$B$2:$AZ$251,AI$2,FALSE)</f>
        <v>9.4535706860000008</v>
      </c>
      <c r="AJ41" s="25">
        <f>VLOOKUP($D41,Résultats!$B$2:$AZ$251,AJ$2,FALSE)</f>
        <v>8.0740652990000008</v>
      </c>
      <c r="AK41" s="25">
        <f>VLOOKUP($D41,Résultats!$B$2:$AZ$251,AK$2,FALSE)</f>
        <v>6.8710298840000004</v>
      </c>
      <c r="AL41" s="25">
        <f>VLOOKUP($D41,Résultats!$B$2:$AZ$251,AL$2,FALSE)</f>
        <v>5.8289722839999998</v>
      </c>
      <c r="AM41" s="102">
        <f>VLOOKUP($D41,Résultats!$B$2:$AZ$251,AM$2,FALSE)</f>
        <v>4.9354074470000002</v>
      </c>
    </row>
    <row r="42" spans="2:39" x14ac:dyDescent="0.25">
      <c r="C42" s="219" t="s">
        <v>33</v>
      </c>
      <c r="D42" s="7" t="s">
        <v>157</v>
      </c>
      <c r="E42" s="57">
        <f>VLOOKUP($D42,Résultats!$B$2:$AZ$251,E$2,FALSE)</f>
        <v>35.586091969999998</v>
      </c>
      <c r="F42" s="57">
        <f>VLOOKUP($D42,Résultats!$B$2:$AZ$251,F$2,FALSE)</f>
        <v>24.181872609999999</v>
      </c>
      <c r="G42" s="57">
        <f>VLOOKUP($D42,Résultats!$B$2:$AZ$251,G$2,FALSE)</f>
        <v>19.584026600000001</v>
      </c>
      <c r="H42" s="57">
        <f>VLOOKUP($D42,Résultats!$B$2:$AZ$251,H$2,FALSE)</f>
        <v>17.59204742</v>
      </c>
      <c r="I42" s="57">
        <f>VLOOKUP($D42,Résultats!$B$2:$AZ$251,I$2,FALSE)</f>
        <v>16.92158057</v>
      </c>
      <c r="J42" s="57">
        <f>VLOOKUP($D42,Résultats!$B$2:$AZ$251,J$2,FALSE)</f>
        <v>13.69640965</v>
      </c>
      <c r="K42" s="57">
        <f>VLOOKUP($D42,Résultats!$B$2:$AZ$251,K$2,FALSE)</f>
        <v>11.250844839999999</v>
      </c>
      <c r="L42" s="57">
        <f>VLOOKUP($D42,Résultats!$B$2:$AZ$251,L$2,FALSE)</f>
        <v>10.18047883</v>
      </c>
      <c r="M42" s="57">
        <f>VLOOKUP($D42,Résultats!$B$2:$AZ$251,M$2,FALSE)</f>
        <v>9.1139611919999997</v>
      </c>
      <c r="N42" s="57">
        <f>VLOOKUP($D42,Résultats!$B$2:$AZ$251,N$2,FALSE)</f>
        <v>8.2449097840000007</v>
      </c>
      <c r="O42" s="57">
        <f>VLOOKUP($D42,Résultats!$B$2:$AZ$251,O$2,FALSE)</f>
        <v>7.8474670809999996</v>
      </c>
      <c r="P42" s="57">
        <f>VLOOKUP($D42,Résultats!$B$2:$AZ$251,P$2,FALSE)</f>
        <v>7.5560257469999996</v>
      </c>
      <c r="Q42" s="57">
        <f>VLOOKUP($D42,Résultats!$B$2:$AZ$251,Q$2,FALSE)</f>
        <v>7.2569235990000003</v>
      </c>
      <c r="R42" s="57">
        <f>VLOOKUP($D42,Résultats!$B$2:$AZ$251,R$2,FALSE)</f>
        <v>6.9316429089999998</v>
      </c>
      <c r="S42" s="57">
        <f>VLOOKUP($D42,Résultats!$B$2:$AZ$251,S$2,FALSE)</f>
        <v>6.5813078049999998</v>
      </c>
      <c r="T42" s="57">
        <f>VLOOKUP($D42,Résultats!$B$2:$AZ$251,T$2,FALSE)</f>
        <v>6.195460196</v>
      </c>
      <c r="U42" s="57">
        <f>VLOOKUP($D42,Résultats!$B$2:$AZ$251,U$2,FALSE)</f>
        <v>5.7895923140000001</v>
      </c>
      <c r="V42" s="57">
        <f>VLOOKUP($D42,Résultats!$B$2:$AZ$251,V$2,FALSE)</f>
        <v>5.3711287639999998</v>
      </c>
      <c r="W42" s="57">
        <f>VLOOKUP($D42,Résultats!$B$2:$AZ$251,W$2,FALSE)</f>
        <v>4.9472466600000002</v>
      </c>
      <c r="X42" s="57">
        <f>VLOOKUP($D42,Résultats!$B$2:$AZ$251,X$2,FALSE)</f>
        <v>4.5257945189999997</v>
      </c>
      <c r="Y42" s="57">
        <f>VLOOKUP($D42,Résultats!$B$2:$AZ$251,Y$2,FALSE)</f>
        <v>4.1063233080000003</v>
      </c>
      <c r="Z42" s="57">
        <f>VLOOKUP($D42,Résultats!$B$2:$AZ$251,Z$2,FALSE)</f>
        <v>3.7018860999999998</v>
      </c>
      <c r="AA42" s="57">
        <f>VLOOKUP($D42,Résultats!$B$2:$AZ$251,AA$2,FALSE)</f>
        <v>3.315894203</v>
      </c>
      <c r="AB42" s="57">
        <f>VLOOKUP($D42,Résultats!$B$2:$AZ$251,AB$2,FALSE)</f>
        <v>2.9510116380000002</v>
      </c>
      <c r="AC42" s="57">
        <f>VLOOKUP($D42,Résultats!$B$2:$AZ$251,AC$2,FALSE)</f>
        <v>2.6092972799999998</v>
      </c>
      <c r="AD42" s="57">
        <f>VLOOKUP($D42,Résultats!$B$2:$AZ$251,AD$2,FALSE)</f>
        <v>2.2974609560000001</v>
      </c>
      <c r="AE42" s="57">
        <f>VLOOKUP($D42,Résultats!$B$2:$AZ$251,AE$2,FALSE)</f>
        <v>2.0101105869999998</v>
      </c>
      <c r="AF42" s="57">
        <f>VLOOKUP($D42,Résultats!$B$2:$AZ$251,AF$2,FALSE)</f>
        <v>1.7475693779999999</v>
      </c>
      <c r="AG42" s="57">
        <f>VLOOKUP($D42,Résultats!$B$2:$AZ$251,AG$2,FALSE)</f>
        <v>1.5107613390000001</v>
      </c>
      <c r="AH42" s="57">
        <f>VLOOKUP($D42,Résultats!$B$2:$AZ$251,AH$2,FALSE)</f>
        <v>1.299043196</v>
      </c>
      <c r="AI42" s="57">
        <f>VLOOKUP($D42,Résultats!$B$2:$AZ$251,AI$2,FALSE)</f>
        <v>1.1115633890000001</v>
      </c>
      <c r="AJ42" s="57">
        <f>VLOOKUP($D42,Résultats!$B$2:$AZ$251,AJ$2,FALSE)</f>
        <v>0.9475087526</v>
      </c>
      <c r="AK42" s="57">
        <f>VLOOKUP($D42,Résultats!$B$2:$AZ$251,AK$2,FALSE)</f>
        <v>0.80496191900000003</v>
      </c>
      <c r="AL42" s="57">
        <f>VLOOKUP($D42,Résultats!$B$2:$AZ$251,AL$2,FALSE)</f>
        <v>0.68189319079999999</v>
      </c>
      <c r="AM42" s="215">
        <f>VLOOKUP($D42,Résultats!$B$2:$AZ$251,AM$2,FALSE)</f>
        <v>0.57665663889999996</v>
      </c>
    </row>
    <row r="43" spans="2:39" x14ac:dyDescent="0.25">
      <c r="B43" s="229" t="s">
        <v>78</v>
      </c>
      <c r="C43" s="220" t="s">
        <v>491</v>
      </c>
      <c r="D43" s="58" t="s">
        <v>130</v>
      </c>
      <c r="E43" s="99">
        <f>VLOOKUP($D48,Résultats!$B$2:$AZ$212,E$2,FALSE)</f>
        <v>32001.800439999999</v>
      </c>
      <c r="F43" s="99">
        <f>VLOOKUP($D48,Résultats!$B$2:$AZ$212,F$2,FALSE)</f>
        <v>33963.92974</v>
      </c>
      <c r="G43" s="99">
        <f>VLOOKUP($D48,Résultats!$B$2:$AZ$212,G$2,FALSE)</f>
        <v>34255.391009999999</v>
      </c>
      <c r="H43" s="99">
        <f>VLOOKUP($D48,Résultats!$B$2:$AZ$212,H$2,FALSE)</f>
        <v>34333.114009999998</v>
      </c>
      <c r="I43" s="99">
        <f>VLOOKUP($D48,Résultats!$B$2:$AZ$212,I$2,FALSE)</f>
        <v>34664.484680000001</v>
      </c>
      <c r="J43" s="99">
        <f>VLOOKUP($D48,Résultats!$B$2:$AZ$212,J$2,FALSE)</f>
        <v>34956.164830000002</v>
      </c>
      <c r="K43" s="99">
        <f>VLOOKUP($D48,Résultats!$B$2:$AZ$212,K$2,FALSE)</f>
        <v>35115.993589999998</v>
      </c>
      <c r="L43" s="99">
        <f>VLOOKUP($D48,Résultats!$B$2:$AZ$212,L$2,FALSE)</f>
        <v>35229.799480000001</v>
      </c>
      <c r="M43" s="99">
        <f>VLOOKUP($D48,Résultats!$B$2:$AZ$212,M$2,FALSE)</f>
        <v>35279.725250000003</v>
      </c>
      <c r="N43" s="99">
        <f>VLOOKUP($D48,Résultats!$B$2:$AZ$212,N$2,FALSE)</f>
        <v>35285.37889</v>
      </c>
      <c r="O43" s="99">
        <f>VLOOKUP($D48,Résultats!$B$2:$AZ$212,O$2,FALSE)</f>
        <v>35342.76872</v>
      </c>
      <c r="P43" s="99">
        <f>VLOOKUP($D48,Résultats!$B$2:$AZ$212,P$2,FALSE)</f>
        <v>35452.621700000003</v>
      </c>
      <c r="Q43" s="99">
        <f>VLOOKUP($D48,Résultats!$B$2:$AZ$212,Q$2,FALSE)</f>
        <v>35604.135580000002</v>
      </c>
      <c r="R43" s="99">
        <f>VLOOKUP($D48,Résultats!$B$2:$AZ$212,R$2,FALSE)</f>
        <v>35783.515729999999</v>
      </c>
      <c r="S43" s="99">
        <f>VLOOKUP($D48,Résultats!$B$2:$AZ$212,S$2,FALSE)</f>
        <v>35981.269379999998</v>
      </c>
      <c r="T43" s="99">
        <f>VLOOKUP($D48,Résultats!$B$2:$AZ$212,T$2,FALSE)</f>
        <v>36185.074410000001</v>
      </c>
      <c r="U43" s="99">
        <f>VLOOKUP($D48,Résultats!$B$2:$AZ$212,U$2,FALSE)</f>
        <v>36390.018069999998</v>
      </c>
      <c r="V43" s="99">
        <f>VLOOKUP($D48,Résultats!$B$2:$AZ$212,V$2,FALSE)</f>
        <v>36593.606979999997</v>
      </c>
      <c r="W43" s="99">
        <f>VLOOKUP($D48,Résultats!$B$2:$AZ$212,W$2,FALSE)</f>
        <v>36795.084869999999</v>
      </c>
      <c r="X43" s="99">
        <f>VLOOKUP($D48,Résultats!$B$2:$AZ$212,X$2,FALSE)</f>
        <v>36995.443420000003</v>
      </c>
      <c r="Y43" s="99">
        <f>VLOOKUP($D48,Résultats!$B$2:$AZ$212,Y$2,FALSE)</f>
        <v>37192.629809999999</v>
      </c>
      <c r="Z43" s="99">
        <f>VLOOKUP($D48,Résultats!$B$2:$AZ$212,Z$2,FALSE)</f>
        <v>37388.869729999999</v>
      </c>
      <c r="AA43" s="99">
        <f>VLOOKUP($D48,Résultats!$B$2:$AZ$212,AA$2,FALSE)</f>
        <v>37585.773739999997</v>
      </c>
      <c r="AB43" s="99">
        <f>VLOOKUP($D48,Résultats!$B$2:$AZ$212,AB$2,FALSE)</f>
        <v>37785.001579999996</v>
      </c>
      <c r="AC43" s="99">
        <f>VLOOKUP($D48,Résultats!$B$2:$AZ$212,AC$2,FALSE)</f>
        <v>37987.353660000001</v>
      </c>
      <c r="AD43" s="99">
        <f>VLOOKUP($D48,Résultats!$B$2:$AZ$212,AD$2,FALSE)</f>
        <v>38200.290309999997</v>
      </c>
      <c r="AE43" s="99">
        <f>VLOOKUP($D48,Résultats!$B$2:$AZ$212,AE$2,FALSE)</f>
        <v>38422.717299999997</v>
      </c>
      <c r="AF43" s="99">
        <f>VLOOKUP($D48,Résultats!$B$2:$AZ$212,AF$2,FALSE)</f>
        <v>38652.068460000002</v>
      </c>
      <c r="AG43" s="99">
        <f>VLOOKUP($D48,Résultats!$B$2:$AZ$212,AG$2,FALSE)</f>
        <v>38886.873919999998</v>
      </c>
      <c r="AH43" s="99">
        <f>VLOOKUP($D48,Résultats!$B$2:$AZ$212,AH$2,FALSE)</f>
        <v>39125.134789999996</v>
      </c>
      <c r="AI43" s="99">
        <f>VLOOKUP($D48,Résultats!$B$2:$AZ$212,AI$2,FALSE)</f>
        <v>39364.909420000004</v>
      </c>
      <c r="AJ43" s="99">
        <f>VLOOKUP($D48,Résultats!$B$2:$AZ$212,AJ$2,FALSE)</f>
        <v>39606.018949999998</v>
      </c>
      <c r="AK43" s="99">
        <f>VLOOKUP($D48,Résultats!$B$2:$AZ$212,AK$2,FALSE)</f>
        <v>39848.138350000001</v>
      </c>
      <c r="AL43" s="99">
        <f>VLOOKUP($D48,Résultats!$B$2:$AZ$212,AL$2,FALSE)</f>
        <v>40090.937669999999</v>
      </c>
      <c r="AM43" s="104">
        <f>VLOOKUP($D48,Résultats!$B$2:$AZ$212,AM$2,FALSE)</f>
        <v>40336.706270000002</v>
      </c>
    </row>
    <row r="44" spans="2:39" x14ac:dyDescent="0.25">
      <c r="B44" s="230"/>
      <c r="C44" s="218" t="s">
        <v>8</v>
      </c>
      <c r="D44" s="54" t="s">
        <v>145</v>
      </c>
      <c r="E44" s="25">
        <f>VLOOKUP($D44,Résultats!$B$2:$AZ$212,E$2,FALSE)</f>
        <v>0</v>
      </c>
      <c r="F44" s="25">
        <f>VLOOKUP($D44,Résultats!$B$2:$AZ$212,F$2,FALSE)</f>
        <v>0</v>
      </c>
      <c r="G44" s="25">
        <f>VLOOKUP($D44,Résultats!$B$2:$AZ$212,G$2,FALSE)</f>
        <v>0</v>
      </c>
      <c r="H44" s="25">
        <f>VLOOKUP($D44,Résultats!$B$2:$AZ$212,H$2,FALSE)</f>
        <v>0</v>
      </c>
      <c r="I44" s="25">
        <f>VLOOKUP($D44,Résultats!$B$2:$AZ$212,I$2,FALSE)</f>
        <v>0</v>
      </c>
      <c r="J44" s="25">
        <f>VLOOKUP($D44,Résultats!$B$2:$AZ$212,J$2,FALSE)</f>
        <v>0</v>
      </c>
      <c r="K44" s="25">
        <f>VLOOKUP($D44,Résultats!$B$2:$AZ$212,K$2,FALSE)</f>
        <v>0</v>
      </c>
      <c r="L44" s="25">
        <f>VLOOKUP($D44,Résultats!$B$2:$AZ$212,L$2,FALSE)</f>
        <v>0</v>
      </c>
      <c r="M44" s="25">
        <f>VLOOKUP($D44,Résultats!$B$2:$AZ$212,M$2,FALSE)</f>
        <v>0</v>
      </c>
      <c r="N44" s="25">
        <f>VLOOKUP($D44,Résultats!$B$2:$AZ$212,N$2,FALSE)</f>
        <v>0</v>
      </c>
      <c r="O44" s="25">
        <f>VLOOKUP($D44,Résultats!$B$2:$AZ$212,O$2,FALSE)</f>
        <v>0</v>
      </c>
      <c r="P44" s="25">
        <f>VLOOKUP($D44,Résultats!$B$2:$AZ$212,P$2,FALSE)</f>
        <v>0</v>
      </c>
      <c r="Q44" s="25">
        <f>VLOOKUP($D44,Résultats!$B$2:$AZ$212,Q$2,FALSE)</f>
        <v>0</v>
      </c>
      <c r="R44" s="25">
        <f>VLOOKUP($D44,Résultats!$B$2:$AZ$212,R$2,FALSE)</f>
        <v>0</v>
      </c>
      <c r="S44" s="25">
        <f>VLOOKUP($D44,Résultats!$B$2:$AZ$212,S$2,FALSE)</f>
        <v>0</v>
      </c>
      <c r="T44" s="25">
        <f>VLOOKUP($D44,Résultats!$B$2:$AZ$212,T$2,FALSE)</f>
        <v>0</v>
      </c>
      <c r="U44" s="25">
        <f>VLOOKUP($D44,Résultats!$B$2:$AZ$212,U$2,FALSE)</f>
        <v>0</v>
      </c>
      <c r="V44" s="25">
        <f>VLOOKUP($D44,Résultats!$B$2:$AZ$212,V$2,FALSE)</f>
        <v>0</v>
      </c>
      <c r="W44" s="25">
        <f>VLOOKUP($D44,Résultats!$B$2:$AZ$212,W$2,FALSE)</f>
        <v>0</v>
      </c>
      <c r="X44" s="25">
        <f>VLOOKUP($D44,Résultats!$B$2:$AZ$212,X$2,FALSE)</f>
        <v>0</v>
      </c>
      <c r="Y44" s="25">
        <f>VLOOKUP($D44,Résultats!$B$2:$AZ$212,Y$2,FALSE)</f>
        <v>0</v>
      </c>
      <c r="Z44" s="25">
        <f>VLOOKUP($D44,Résultats!$B$2:$AZ$212,Z$2,FALSE)</f>
        <v>0</v>
      </c>
      <c r="AA44" s="25">
        <f>VLOOKUP($D44,Résultats!$B$2:$AZ$212,AA$2,FALSE)</f>
        <v>0</v>
      </c>
      <c r="AB44" s="25">
        <f>VLOOKUP($D44,Résultats!$B$2:$AZ$212,AB$2,FALSE)</f>
        <v>0</v>
      </c>
      <c r="AC44" s="25">
        <f>VLOOKUP($D44,Résultats!$B$2:$AZ$212,AC$2,FALSE)</f>
        <v>0</v>
      </c>
      <c r="AD44" s="25">
        <f>VLOOKUP($D44,Résultats!$B$2:$AZ$212,AD$2,FALSE)</f>
        <v>0</v>
      </c>
      <c r="AE44" s="25">
        <f>VLOOKUP($D44,Résultats!$B$2:$AZ$212,AE$2,FALSE)</f>
        <v>0</v>
      </c>
      <c r="AF44" s="25">
        <f>VLOOKUP($D44,Résultats!$B$2:$AZ$212,AF$2,FALSE)</f>
        <v>0</v>
      </c>
      <c r="AG44" s="25">
        <f>VLOOKUP($D44,Résultats!$B$2:$AZ$212,AG$2,FALSE)</f>
        <v>0</v>
      </c>
      <c r="AH44" s="25">
        <f>VLOOKUP($D44,Résultats!$B$2:$AZ$212,AH$2,FALSE)</f>
        <v>0</v>
      </c>
      <c r="AI44" s="25">
        <f>VLOOKUP($D44,Résultats!$B$2:$AZ$212,AI$2,FALSE)</f>
        <v>0</v>
      </c>
      <c r="AJ44" s="25">
        <f>VLOOKUP($D44,Résultats!$B$2:$AZ$212,AJ$2,FALSE)</f>
        <v>0</v>
      </c>
      <c r="AK44" s="25">
        <f>VLOOKUP($D44,Résultats!$B$2:$AZ$212,AK$2,FALSE)</f>
        <v>0</v>
      </c>
      <c r="AL44" s="25">
        <f>VLOOKUP($D44,Résultats!$B$2:$AZ$212,AL$2,FALSE)</f>
        <v>0</v>
      </c>
      <c r="AM44" s="102">
        <f>VLOOKUP($D44,Résultats!$B$2:$AZ$212,AM$2,FALSE)</f>
        <v>0</v>
      </c>
    </row>
    <row r="45" spans="2:39" x14ac:dyDescent="0.25">
      <c r="B45" s="230"/>
      <c r="C45" s="218" t="s">
        <v>6</v>
      </c>
      <c r="D45" s="3" t="s">
        <v>146</v>
      </c>
      <c r="E45" s="25">
        <f>VLOOKUP($D45,Résultats!$B$2:$AZ$212,E$2,FALSE)</f>
        <v>31999.388770000001</v>
      </c>
      <c r="F45" s="25">
        <f>VLOOKUP($D45,Résultats!$B$2:$AZ$212,F$2,FALSE)</f>
        <v>33881.998169999999</v>
      </c>
      <c r="G45" s="25">
        <f>VLOOKUP($D45,Résultats!$B$2:$AZ$212,G$2,FALSE)</f>
        <v>34086.926659999997</v>
      </c>
      <c r="H45" s="25">
        <f>VLOOKUP($D45,Résultats!$B$2:$AZ$212,H$2,FALSE)</f>
        <v>34124.399160000001</v>
      </c>
      <c r="I45" s="25">
        <f>VLOOKUP($D45,Résultats!$B$2:$AZ$212,I$2,FALSE)</f>
        <v>34367.411209999998</v>
      </c>
      <c r="J45" s="25">
        <f>VLOOKUP($D45,Résultats!$B$2:$AZ$212,J$2,FALSE)</f>
        <v>34497.339269999997</v>
      </c>
      <c r="K45" s="25">
        <f>VLOOKUP($D45,Résultats!$B$2:$AZ$212,K$2,FALSE)</f>
        <v>34380.731780000002</v>
      </c>
      <c r="L45" s="25">
        <f>VLOOKUP($D45,Résultats!$B$2:$AZ$212,L$2,FALSE)</f>
        <v>34196.174030000002</v>
      </c>
      <c r="M45" s="25">
        <f>VLOOKUP($D45,Résultats!$B$2:$AZ$212,M$2,FALSE)</f>
        <v>33925.646630000003</v>
      </c>
      <c r="N45" s="25">
        <f>VLOOKUP($D45,Résultats!$B$2:$AZ$212,N$2,FALSE)</f>
        <v>33583.769410000001</v>
      </c>
      <c r="O45" s="25">
        <f>VLOOKUP($D45,Résultats!$B$2:$AZ$212,O$2,FALSE)</f>
        <v>33246.251300000004</v>
      </c>
      <c r="P45" s="25">
        <f>VLOOKUP($D45,Résultats!$B$2:$AZ$212,P$2,FALSE)</f>
        <v>32906.667300000001</v>
      </c>
      <c r="Q45" s="25">
        <f>VLOOKUP($D45,Résultats!$B$2:$AZ$212,Q$2,FALSE)</f>
        <v>32549.406360000001</v>
      </c>
      <c r="R45" s="25">
        <f>VLOOKUP($D45,Résultats!$B$2:$AZ$212,R$2,FALSE)</f>
        <v>32157.467479999999</v>
      </c>
      <c r="S45" s="25">
        <f>VLOOKUP($D45,Résultats!$B$2:$AZ$212,S$2,FALSE)</f>
        <v>31718.31122</v>
      </c>
      <c r="T45" s="25">
        <f>VLOOKUP($D45,Résultats!$B$2:$AZ$212,T$2,FALSE)</f>
        <v>31219.030030000002</v>
      </c>
      <c r="U45" s="25">
        <f>VLOOKUP($D45,Résultats!$B$2:$AZ$212,U$2,FALSE)</f>
        <v>30653.527959999999</v>
      </c>
      <c r="V45" s="25">
        <f>VLOOKUP($D45,Résultats!$B$2:$AZ$212,V$2,FALSE)</f>
        <v>30018.863259999998</v>
      </c>
      <c r="W45" s="25">
        <f>VLOOKUP($D45,Résultats!$B$2:$AZ$212,W$2,FALSE)</f>
        <v>29314.752789999999</v>
      </c>
      <c r="X45" s="25">
        <f>VLOOKUP($D45,Résultats!$B$2:$AZ$212,X$2,FALSE)</f>
        <v>28543.458689999999</v>
      </c>
      <c r="Y45" s="25">
        <f>VLOOKUP($D45,Résultats!$B$2:$AZ$212,Y$2,FALSE)</f>
        <v>27707.40639</v>
      </c>
      <c r="Z45" s="25">
        <f>VLOOKUP($D45,Résultats!$B$2:$AZ$212,Z$2,FALSE)</f>
        <v>26812.672569999999</v>
      </c>
      <c r="AA45" s="25">
        <f>VLOOKUP($D45,Résultats!$B$2:$AZ$212,AA$2,FALSE)</f>
        <v>25866.33886</v>
      </c>
      <c r="AB45" s="25">
        <f>VLOOKUP($D45,Résultats!$B$2:$AZ$212,AB$2,FALSE)</f>
        <v>24876.593089999998</v>
      </c>
      <c r="AC45" s="25">
        <f>VLOOKUP($D45,Résultats!$B$2:$AZ$212,AC$2,FALSE)</f>
        <v>23852.168979999999</v>
      </c>
      <c r="AD45" s="25">
        <f>VLOOKUP($D45,Résultats!$B$2:$AZ$212,AD$2,FALSE)</f>
        <v>22804.052670000001</v>
      </c>
      <c r="AE45" s="25">
        <f>VLOOKUP($D45,Résultats!$B$2:$AZ$212,AE$2,FALSE)</f>
        <v>21740.8573</v>
      </c>
      <c r="AF45" s="25">
        <f>VLOOKUP($D45,Résultats!$B$2:$AZ$212,AF$2,FALSE)</f>
        <v>20670.978370000001</v>
      </c>
      <c r="AG45" s="25">
        <f>VLOOKUP($D45,Résultats!$B$2:$AZ$212,AG$2,FALSE)</f>
        <v>19602.851989999999</v>
      </c>
      <c r="AH45" s="25">
        <f>VLOOKUP($D45,Résultats!$B$2:$AZ$212,AH$2,FALSE)</f>
        <v>18544.317899999998</v>
      </c>
      <c r="AI45" s="25">
        <f>VLOOKUP($D45,Résultats!$B$2:$AZ$212,AI$2,FALSE)</f>
        <v>17502.521659999999</v>
      </c>
      <c r="AJ45" s="25">
        <f>VLOOKUP($D45,Résultats!$B$2:$AZ$212,AJ$2,FALSE)</f>
        <v>16483.935829999999</v>
      </c>
      <c r="AK45" s="25">
        <f>VLOOKUP($D45,Résultats!$B$2:$AZ$212,AK$2,FALSE)</f>
        <v>15493.99423</v>
      </c>
      <c r="AL45" s="25">
        <f>VLOOKUP($D45,Résultats!$B$2:$AZ$212,AL$2,FALSE)</f>
        <v>14537.10764</v>
      </c>
      <c r="AM45" s="102">
        <f>VLOOKUP($D45,Résultats!$B$2:$AZ$212,AM$2,FALSE)</f>
        <v>13616.86744</v>
      </c>
    </row>
    <row r="46" spans="2:39" x14ac:dyDescent="0.25">
      <c r="B46" s="230"/>
      <c r="C46" s="218" t="s">
        <v>34</v>
      </c>
      <c r="D46" s="3" t="s">
        <v>147</v>
      </c>
      <c r="E46" s="25">
        <f>VLOOKUP($D46,Résultats!$B$2:$AZ$212,E$2,FALSE)</f>
        <v>2.411668513</v>
      </c>
      <c r="F46" s="25">
        <f>VLOOKUP($D46,Résultats!$B$2:$AZ$212,F$2,FALSE)</f>
        <v>81.931572750000001</v>
      </c>
      <c r="G46" s="25">
        <f>VLOOKUP($D46,Résultats!$B$2:$AZ$212,G$2,FALSE)</f>
        <v>168.46435030000001</v>
      </c>
      <c r="H46" s="25">
        <f>VLOOKUP($D46,Résultats!$B$2:$AZ$212,H$2,FALSE)</f>
        <v>208.7148507</v>
      </c>
      <c r="I46" s="25">
        <f>VLOOKUP($D46,Résultats!$B$2:$AZ$212,I$2,FALSE)</f>
        <v>297.07347729999998</v>
      </c>
      <c r="J46" s="25">
        <f>VLOOKUP($D46,Résultats!$B$2:$AZ$212,J$2,FALSE)</f>
        <v>458.8255671</v>
      </c>
      <c r="K46" s="25">
        <f>VLOOKUP($D46,Résultats!$B$2:$AZ$212,K$2,FALSE)</f>
        <v>735.26181110000005</v>
      </c>
      <c r="L46" s="25">
        <f>VLOOKUP($D46,Résultats!$B$2:$AZ$212,L$2,FALSE)</f>
        <v>1033.6254489999999</v>
      </c>
      <c r="M46" s="25">
        <f>VLOOKUP($D46,Résultats!$B$2:$AZ$212,M$2,FALSE)</f>
        <v>1354.07862</v>
      </c>
      <c r="N46" s="25">
        <f>VLOOKUP($D46,Résultats!$B$2:$AZ$212,N$2,FALSE)</f>
        <v>1701.6094840000001</v>
      </c>
      <c r="O46" s="25">
        <f>VLOOKUP($D46,Résultats!$B$2:$AZ$212,O$2,FALSE)</f>
        <v>2096.5174149999998</v>
      </c>
      <c r="P46" s="25">
        <f>VLOOKUP($D46,Résultats!$B$2:$AZ$212,P$2,FALSE)</f>
        <v>2545.9544030000002</v>
      </c>
      <c r="Q46" s="25">
        <f>VLOOKUP($D46,Résultats!$B$2:$AZ$212,Q$2,FALSE)</f>
        <v>3054.7292219999999</v>
      </c>
      <c r="R46" s="25">
        <f>VLOOKUP($D46,Résultats!$B$2:$AZ$212,R$2,FALSE)</f>
        <v>3626.048245</v>
      </c>
      <c r="S46" s="25">
        <f>VLOOKUP($D46,Résultats!$B$2:$AZ$212,S$2,FALSE)</f>
        <v>4262.9581639999997</v>
      </c>
      <c r="T46" s="25">
        <f>VLOOKUP($D46,Résultats!$B$2:$AZ$212,T$2,FALSE)</f>
        <v>4966.0443850000001</v>
      </c>
      <c r="U46" s="25">
        <f>VLOOKUP($D46,Résultats!$B$2:$AZ$212,U$2,FALSE)</f>
        <v>5736.4901120000004</v>
      </c>
      <c r="V46" s="25">
        <f>VLOOKUP($D46,Résultats!$B$2:$AZ$212,V$2,FALSE)</f>
        <v>6574.7437140000002</v>
      </c>
      <c r="W46" s="25">
        <f>VLOOKUP($D46,Résultats!$B$2:$AZ$212,W$2,FALSE)</f>
        <v>7480.3320739999999</v>
      </c>
      <c r="X46" s="25">
        <f>VLOOKUP($D46,Résultats!$B$2:$AZ$212,X$2,FALSE)</f>
        <v>8451.9847239999999</v>
      </c>
      <c r="Y46" s="25">
        <f>VLOOKUP($D46,Résultats!$B$2:$AZ$212,Y$2,FALSE)</f>
        <v>9485.2234200000003</v>
      </c>
      <c r="Z46" s="25">
        <f>VLOOKUP($D46,Résultats!$B$2:$AZ$212,Z$2,FALSE)</f>
        <v>10576.19716</v>
      </c>
      <c r="AA46" s="25">
        <f>VLOOKUP($D46,Résultats!$B$2:$AZ$212,AA$2,FALSE)</f>
        <v>11719.434869999999</v>
      </c>
      <c r="AB46" s="25">
        <f>VLOOKUP($D46,Résultats!$B$2:$AZ$212,AB$2,FALSE)</f>
        <v>12908.40849</v>
      </c>
      <c r="AC46" s="25">
        <f>VLOOKUP($D46,Résultats!$B$2:$AZ$212,AC$2,FALSE)</f>
        <v>14135.18468</v>
      </c>
      <c r="AD46" s="25">
        <f>VLOOKUP($D46,Résultats!$B$2:$AZ$212,AD$2,FALSE)</f>
        <v>15396.237639999999</v>
      </c>
      <c r="AE46" s="25">
        <f>VLOOKUP($D46,Résultats!$B$2:$AZ$212,AE$2,FALSE)</f>
        <v>16681.86</v>
      </c>
      <c r="AF46" s="25">
        <f>VLOOKUP($D46,Résultats!$B$2:$AZ$212,AF$2,FALSE)</f>
        <v>17981.090090000002</v>
      </c>
      <c r="AG46" s="25">
        <f>VLOOKUP($D46,Résultats!$B$2:$AZ$212,AG$2,FALSE)</f>
        <v>19284.021939999999</v>
      </c>
      <c r="AH46" s="25">
        <f>VLOOKUP($D46,Résultats!$B$2:$AZ$212,AH$2,FALSE)</f>
        <v>20580.816889999998</v>
      </c>
      <c r="AI46" s="25">
        <f>VLOOKUP($D46,Résultats!$B$2:$AZ$212,AI$2,FALSE)</f>
        <v>21862.387760000001</v>
      </c>
      <c r="AJ46" s="25">
        <f>VLOOKUP($D46,Résultats!$B$2:$AZ$212,AJ$2,FALSE)</f>
        <v>23122.083119999999</v>
      </c>
      <c r="AK46" s="25">
        <f>VLOOKUP($D46,Résultats!$B$2:$AZ$212,AK$2,FALSE)</f>
        <v>24354.144110000001</v>
      </c>
      <c r="AL46" s="25">
        <f>VLOOKUP($D46,Résultats!$B$2:$AZ$212,AL$2,FALSE)</f>
        <v>25553.830040000001</v>
      </c>
      <c r="AM46" s="102">
        <f>VLOOKUP($D46,Résultats!$B$2:$AZ$212,AM$2,FALSE)</f>
        <v>26719.838830000001</v>
      </c>
    </row>
    <row r="47" spans="2:39" x14ac:dyDescent="0.25">
      <c r="B47" s="230"/>
      <c r="C47" s="218" t="s">
        <v>35</v>
      </c>
      <c r="D47" s="3" t="s">
        <v>148</v>
      </c>
      <c r="E47" s="25">
        <f>VLOOKUP($D47,Résultats!$B$2:$AZ$212,E$2,FALSE)</f>
        <v>2.2615513600000001E-2</v>
      </c>
      <c r="F47" s="25">
        <f>VLOOKUP($D47,Résultats!$B$2:$AZ$212,F$2,FALSE)</f>
        <v>0.59942578280000003</v>
      </c>
      <c r="G47" s="25">
        <f>VLOOKUP($D47,Résultats!$B$2:$AZ$212,G$2,FALSE)</f>
        <v>0.78378943720000005</v>
      </c>
      <c r="H47" s="25">
        <f>VLOOKUP($D47,Résultats!$B$2:$AZ$212,H$2,FALSE)</f>
        <v>0.86664229999999998</v>
      </c>
      <c r="I47" s="25">
        <f>VLOOKUP($D47,Résultats!$B$2:$AZ$212,I$2,FALSE)</f>
        <v>0.98657263299999998</v>
      </c>
      <c r="J47" s="25">
        <f>VLOOKUP($D47,Résultats!$B$2:$AZ$212,J$2,FALSE)</f>
        <v>1.0745269829999999</v>
      </c>
      <c r="K47" s="25">
        <f>VLOOKUP($D47,Résultats!$B$2:$AZ$212,K$2,FALSE)</f>
        <v>1.1698156049999999</v>
      </c>
      <c r="L47" s="25">
        <f>VLOOKUP($D47,Résultats!$B$2:$AZ$212,L$2,FALSE)</f>
        <v>1.272916583</v>
      </c>
      <c r="M47" s="25">
        <f>VLOOKUP($D47,Résultats!$B$2:$AZ$212,M$2,FALSE)</f>
        <v>1.3831825</v>
      </c>
      <c r="N47" s="25">
        <f>VLOOKUP($D47,Résultats!$B$2:$AZ$212,N$2,FALSE)</f>
        <v>1.5004787239999999</v>
      </c>
      <c r="O47" s="25">
        <f>VLOOKUP($D47,Résultats!$B$2:$AZ$212,O$2,FALSE)</f>
        <v>1.6196506390000001</v>
      </c>
      <c r="P47" s="25">
        <f>VLOOKUP($D47,Résultats!$B$2:$AZ$212,P$2,FALSE)</f>
        <v>1.73542251</v>
      </c>
      <c r="Q47" s="25">
        <f>VLOOKUP($D47,Résultats!$B$2:$AZ$212,Q$2,FALSE)</f>
        <v>1.8447483840000001</v>
      </c>
      <c r="R47" s="25">
        <f>VLOOKUP($D47,Résultats!$B$2:$AZ$212,R$2,FALSE)</f>
        <v>1.94489833</v>
      </c>
      <c r="S47" s="25">
        <f>VLOOKUP($D47,Résultats!$B$2:$AZ$212,S$2,FALSE)</f>
        <v>2.034033972</v>
      </c>
      <c r="T47" s="25">
        <f>VLOOKUP($D47,Résultats!$B$2:$AZ$212,T$2,FALSE)</f>
        <v>2.110580643</v>
      </c>
      <c r="U47" s="25">
        <f>VLOOKUP($D47,Résultats!$B$2:$AZ$212,U$2,FALSE)</f>
        <v>2.1738068730000002</v>
      </c>
      <c r="V47" s="25">
        <f>VLOOKUP($D47,Résultats!$B$2:$AZ$212,V$2,FALSE)</f>
        <v>2.223326782</v>
      </c>
      <c r="W47" s="25">
        <f>VLOOKUP($D47,Résultats!$B$2:$AZ$212,W$2,FALSE)</f>
        <v>2.2590228570000002</v>
      </c>
      <c r="X47" s="25">
        <f>VLOOKUP($D47,Résultats!$B$2:$AZ$212,X$2,FALSE)</f>
        <v>2.2810065769999999</v>
      </c>
      <c r="Y47" s="25">
        <f>VLOOKUP($D47,Résultats!$B$2:$AZ$212,Y$2,FALSE)</f>
        <v>2.2897210760000002</v>
      </c>
      <c r="Z47" s="25">
        <f>VLOOKUP($D47,Résultats!$B$2:$AZ$212,Z$2,FALSE)</f>
        <v>2.2855499830000001</v>
      </c>
      <c r="AA47" s="25">
        <f>VLOOKUP($D47,Résultats!$B$2:$AZ$212,AA$2,FALSE)</f>
        <v>2.2689631690000001</v>
      </c>
      <c r="AB47" s="25">
        <f>VLOOKUP($D47,Résultats!$B$2:$AZ$212,AB$2,FALSE)</f>
        <v>2.240709061</v>
      </c>
      <c r="AC47" s="25">
        <f>VLOOKUP($D47,Résultats!$B$2:$AZ$212,AC$2,FALSE)</f>
        <v>2.201675109</v>
      </c>
      <c r="AD47" s="25">
        <f>VLOOKUP($D47,Résultats!$B$2:$AZ$212,AD$2,FALSE)</f>
        <v>2.1533061469999999</v>
      </c>
      <c r="AE47" s="25">
        <f>VLOOKUP($D47,Résultats!$B$2:$AZ$212,AE$2,FALSE)</f>
        <v>2.0966695359999998</v>
      </c>
      <c r="AF47" s="25">
        <f>VLOOKUP($D47,Résultats!$B$2:$AZ$212,AF$2,FALSE)</f>
        <v>2.0328681419999999</v>
      </c>
      <c r="AG47" s="25">
        <f>VLOOKUP($D47,Résultats!$B$2:$AZ$212,AG$2,FALSE)</f>
        <v>1.963128599</v>
      </c>
      <c r="AH47" s="25">
        <f>VLOOKUP($D47,Résultats!$B$2:$AZ$212,AH$2,FALSE)</f>
        <v>1.888684869</v>
      </c>
      <c r="AI47" s="25">
        <f>VLOOKUP($D47,Résultats!$B$2:$AZ$212,AI$2,FALSE)</f>
        <v>1.810774466</v>
      </c>
      <c r="AJ47" s="25">
        <f>VLOOKUP($D47,Résultats!$B$2:$AZ$212,AJ$2,FALSE)</f>
        <v>1.7305374849999999</v>
      </c>
      <c r="AK47" s="25">
        <f>VLOOKUP($D47,Résultats!$B$2:$AZ$212,AK$2,FALSE)</f>
        <v>1.64899358</v>
      </c>
      <c r="AL47" s="25">
        <f>VLOOKUP($D47,Résultats!$B$2:$AZ$212,AL$2,FALSE)</f>
        <v>1.567038068</v>
      </c>
      <c r="AM47" s="102">
        <f>VLOOKUP($D47,Résultats!$B$2:$AZ$212,AM$2,FALSE)</f>
        <v>1.4854828920000001</v>
      </c>
    </row>
    <row r="48" spans="2:39" x14ac:dyDescent="0.25">
      <c r="B48" s="230"/>
      <c r="C48" s="220" t="s">
        <v>491</v>
      </c>
      <c r="D48" s="58" t="s">
        <v>130</v>
      </c>
      <c r="E48" s="59">
        <f>VLOOKUP($D48,Résultats!$B$2:$AZ$212,E$2,FALSE)</f>
        <v>32001.800439999999</v>
      </c>
      <c r="F48" s="59">
        <f>VLOOKUP($D48,Résultats!$B$2:$AZ$212,F$2,FALSE)</f>
        <v>33963.92974</v>
      </c>
      <c r="G48" s="59">
        <f>VLOOKUP($D48,Résultats!$B$2:$AZ$212,G$2,FALSE)</f>
        <v>34255.391009999999</v>
      </c>
      <c r="H48" s="59">
        <f>VLOOKUP($D48,Résultats!$B$2:$AZ$212,H$2,FALSE)</f>
        <v>34333.114009999998</v>
      </c>
      <c r="I48" s="59">
        <f>VLOOKUP($D48,Résultats!$B$2:$AZ$212,I$2,FALSE)</f>
        <v>34664.484680000001</v>
      </c>
      <c r="J48" s="59">
        <f>VLOOKUP($D48,Résultats!$B$2:$AZ$212,J$2,FALSE)</f>
        <v>34956.164830000002</v>
      </c>
      <c r="K48" s="59">
        <f>VLOOKUP($D48,Résultats!$B$2:$AZ$212,K$2,FALSE)</f>
        <v>35115.993589999998</v>
      </c>
      <c r="L48" s="59">
        <f>VLOOKUP($D48,Résultats!$B$2:$AZ$212,L$2,FALSE)</f>
        <v>35229.799480000001</v>
      </c>
      <c r="M48" s="59">
        <f>VLOOKUP($D48,Résultats!$B$2:$AZ$212,M$2,FALSE)</f>
        <v>35279.725250000003</v>
      </c>
      <c r="N48" s="59">
        <f>VLOOKUP($D48,Résultats!$B$2:$AZ$212,N$2,FALSE)</f>
        <v>35285.37889</v>
      </c>
      <c r="O48" s="59">
        <f>VLOOKUP($D48,Résultats!$B$2:$AZ$212,O$2,FALSE)</f>
        <v>35342.76872</v>
      </c>
      <c r="P48" s="59">
        <f>VLOOKUP($D48,Résultats!$B$2:$AZ$212,P$2,FALSE)</f>
        <v>35452.621700000003</v>
      </c>
      <c r="Q48" s="59">
        <f>VLOOKUP($D48,Résultats!$B$2:$AZ$212,Q$2,FALSE)</f>
        <v>35604.135580000002</v>
      </c>
      <c r="R48" s="59">
        <f>VLOOKUP($D48,Résultats!$B$2:$AZ$212,R$2,FALSE)</f>
        <v>35783.515729999999</v>
      </c>
      <c r="S48" s="59">
        <f>VLOOKUP($D48,Résultats!$B$2:$AZ$212,S$2,FALSE)</f>
        <v>35981.269379999998</v>
      </c>
      <c r="T48" s="59">
        <f>VLOOKUP($D48,Résultats!$B$2:$AZ$212,T$2,FALSE)</f>
        <v>36185.074410000001</v>
      </c>
      <c r="U48" s="59">
        <f>VLOOKUP($D48,Résultats!$B$2:$AZ$212,U$2,FALSE)</f>
        <v>36390.018069999998</v>
      </c>
      <c r="V48" s="59">
        <f>VLOOKUP($D48,Résultats!$B$2:$AZ$212,V$2,FALSE)</f>
        <v>36593.606979999997</v>
      </c>
      <c r="W48" s="59">
        <f>VLOOKUP($D48,Résultats!$B$2:$AZ$212,W$2,FALSE)</f>
        <v>36795.084869999999</v>
      </c>
      <c r="X48" s="59">
        <f>VLOOKUP($D48,Résultats!$B$2:$AZ$212,X$2,FALSE)</f>
        <v>36995.443420000003</v>
      </c>
      <c r="Y48" s="59">
        <f>VLOOKUP($D48,Résultats!$B$2:$AZ$212,Y$2,FALSE)</f>
        <v>37192.629809999999</v>
      </c>
      <c r="Z48" s="59">
        <f>VLOOKUP($D48,Résultats!$B$2:$AZ$212,Z$2,FALSE)</f>
        <v>37388.869729999999</v>
      </c>
      <c r="AA48" s="59">
        <f>VLOOKUP($D48,Résultats!$B$2:$AZ$212,AA$2,FALSE)</f>
        <v>37585.773739999997</v>
      </c>
      <c r="AB48" s="59">
        <f>VLOOKUP($D48,Résultats!$B$2:$AZ$212,AB$2,FALSE)</f>
        <v>37785.001579999996</v>
      </c>
      <c r="AC48" s="59">
        <f>VLOOKUP($D48,Résultats!$B$2:$AZ$212,AC$2,FALSE)</f>
        <v>37987.353660000001</v>
      </c>
      <c r="AD48" s="59">
        <f>VLOOKUP($D48,Résultats!$B$2:$AZ$212,AD$2,FALSE)</f>
        <v>38200.290309999997</v>
      </c>
      <c r="AE48" s="59">
        <f>VLOOKUP($D48,Résultats!$B$2:$AZ$212,AE$2,FALSE)</f>
        <v>38422.717299999997</v>
      </c>
      <c r="AF48" s="59">
        <f>VLOOKUP($D48,Résultats!$B$2:$AZ$212,AF$2,FALSE)</f>
        <v>38652.068460000002</v>
      </c>
      <c r="AG48" s="59">
        <f>VLOOKUP($D48,Résultats!$B$2:$AZ$212,AG$2,FALSE)</f>
        <v>38886.873919999998</v>
      </c>
      <c r="AH48" s="59">
        <f>VLOOKUP($D48,Résultats!$B$2:$AZ$212,AH$2,FALSE)</f>
        <v>39125.134789999996</v>
      </c>
      <c r="AI48" s="59">
        <f>VLOOKUP($D48,Résultats!$B$2:$AZ$212,AI$2,FALSE)</f>
        <v>39364.909420000004</v>
      </c>
      <c r="AJ48" s="59">
        <f>VLOOKUP($D48,Résultats!$B$2:$AZ$212,AJ$2,FALSE)</f>
        <v>39606.018949999998</v>
      </c>
      <c r="AK48" s="59">
        <f>VLOOKUP($D48,Résultats!$B$2:$AZ$212,AK$2,FALSE)</f>
        <v>39848.138350000001</v>
      </c>
      <c r="AL48" s="59">
        <f>VLOOKUP($D48,Résultats!$B$2:$AZ$212,AL$2,FALSE)</f>
        <v>40090.937669999999</v>
      </c>
      <c r="AM48" s="103">
        <f>VLOOKUP($D48,Résultats!$B$2:$AZ$212,AM$2,FALSE)</f>
        <v>40336.706270000002</v>
      </c>
    </row>
    <row r="49" spans="2:40" x14ac:dyDescent="0.25">
      <c r="B49" s="230"/>
      <c r="C49" s="221" t="s">
        <v>490</v>
      </c>
      <c r="D49" s="3" t="s">
        <v>147</v>
      </c>
      <c r="E49" s="61">
        <f>VLOOKUP($D49,Résultats!$B$2:$AZ$212,E$2,FALSE)</f>
        <v>2.411668513</v>
      </c>
      <c r="F49" s="61">
        <f>VLOOKUP($D49,Résultats!$B$2:$AZ$212,F$2,FALSE)</f>
        <v>81.931572750000001</v>
      </c>
      <c r="G49" s="61">
        <f>VLOOKUP($D49,Résultats!$B$2:$AZ$212,G$2,FALSE)</f>
        <v>168.46435030000001</v>
      </c>
      <c r="H49" s="61">
        <f>VLOOKUP($D49,Résultats!$B$2:$AZ$212,H$2,FALSE)</f>
        <v>208.7148507</v>
      </c>
      <c r="I49" s="61">
        <f>VLOOKUP($D49,Résultats!$B$2:$AZ$212,I$2,FALSE)</f>
        <v>297.07347729999998</v>
      </c>
      <c r="J49" s="61">
        <f>VLOOKUP($D49,Résultats!$B$2:$AZ$212,J$2,FALSE)</f>
        <v>458.8255671</v>
      </c>
      <c r="K49" s="61">
        <f>VLOOKUP($D49,Résultats!$B$2:$AZ$212,K$2,FALSE)</f>
        <v>735.26181110000005</v>
      </c>
      <c r="L49" s="61">
        <f>VLOOKUP($D49,Résultats!$B$2:$AZ$212,L$2,FALSE)</f>
        <v>1033.6254489999999</v>
      </c>
      <c r="M49" s="61">
        <f>VLOOKUP($D49,Résultats!$B$2:$AZ$212,M$2,FALSE)</f>
        <v>1354.07862</v>
      </c>
      <c r="N49" s="61">
        <f>VLOOKUP($D49,Résultats!$B$2:$AZ$212,N$2,FALSE)</f>
        <v>1701.6094840000001</v>
      </c>
      <c r="O49" s="61">
        <f>VLOOKUP($D49,Résultats!$B$2:$AZ$212,O$2,FALSE)</f>
        <v>2096.5174149999998</v>
      </c>
      <c r="P49" s="61">
        <f>VLOOKUP($D49,Résultats!$B$2:$AZ$212,P$2,FALSE)</f>
        <v>2545.9544030000002</v>
      </c>
      <c r="Q49" s="61">
        <f>VLOOKUP($D49,Résultats!$B$2:$AZ$212,Q$2,FALSE)</f>
        <v>3054.7292219999999</v>
      </c>
      <c r="R49" s="61">
        <f>VLOOKUP($D49,Résultats!$B$2:$AZ$212,R$2,FALSE)</f>
        <v>3626.048245</v>
      </c>
      <c r="S49" s="61">
        <f>VLOOKUP($D49,Résultats!$B$2:$AZ$212,S$2,FALSE)</f>
        <v>4262.9581639999997</v>
      </c>
      <c r="T49" s="61">
        <f>VLOOKUP($D49,Résultats!$B$2:$AZ$212,T$2,FALSE)</f>
        <v>4966.0443850000001</v>
      </c>
      <c r="U49" s="61">
        <f>VLOOKUP($D49,Résultats!$B$2:$AZ$212,U$2,FALSE)</f>
        <v>5736.4901120000004</v>
      </c>
      <c r="V49" s="61">
        <f>VLOOKUP($D49,Résultats!$B$2:$AZ$212,V$2,FALSE)</f>
        <v>6574.7437140000002</v>
      </c>
      <c r="W49" s="61">
        <f>VLOOKUP($D49,Résultats!$B$2:$AZ$212,W$2,FALSE)</f>
        <v>7480.3320739999999</v>
      </c>
      <c r="X49" s="61">
        <f>VLOOKUP($D49,Résultats!$B$2:$AZ$212,X$2,FALSE)</f>
        <v>8451.9847239999999</v>
      </c>
      <c r="Y49" s="61">
        <f>VLOOKUP($D49,Résultats!$B$2:$AZ$212,Y$2,FALSE)</f>
        <v>9485.2234200000003</v>
      </c>
      <c r="Z49" s="61">
        <f>VLOOKUP($D49,Résultats!$B$2:$AZ$212,Z$2,FALSE)</f>
        <v>10576.19716</v>
      </c>
      <c r="AA49" s="61">
        <f>VLOOKUP($D49,Résultats!$B$2:$AZ$212,AA$2,FALSE)</f>
        <v>11719.434869999999</v>
      </c>
      <c r="AB49" s="61">
        <f>VLOOKUP($D49,Résultats!$B$2:$AZ$212,AB$2,FALSE)</f>
        <v>12908.40849</v>
      </c>
      <c r="AC49" s="61">
        <f>VLOOKUP($D49,Résultats!$B$2:$AZ$212,AC$2,FALSE)</f>
        <v>14135.18468</v>
      </c>
      <c r="AD49" s="61">
        <f>VLOOKUP($D49,Résultats!$B$2:$AZ$212,AD$2,FALSE)</f>
        <v>15396.237639999999</v>
      </c>
      <c r="AE49" s="61">
        <f>VLOOKUP($D49,Résultats!$B$2:$AZ$212,AE$2,FALSE)</f>
        <v>16681.86</v>
      </c>
      <c r="AF49" s="61">
        <f>VLOOKUP($D49,Résultats!$B$2:$AZ$212,AF$2,FALSE)</f>
        <v>17981.090090000002</v>
      </c>
      <c r="AG49" s="61">
        <f>VLOOKUP($D49,Résultats!$B$2:$AZ$212,AG$2,FALSE)</f>
        <v>19284.021939999999</v>
      </c>
      <c r="AH49" s="61">
        <f>VLOOKUP($D49,Résultats!$B$2:$AZ$212,AH$2,FALSE)</f>
        <v>20580.816889999998</v>
      </c>
      <c r="AI49" s="61">
        <f>VLOOKUP($D49,Résultats!$B$2:$AZ$212,AI$2,FALSE)</f>
        <v>21862.387760000001</v>
      </c>
      <c r="AJ49" s="61">
        <f>VLOOKUP($D49,Résultats!$B$2:$AZ$212,AJ$2,FALSE)</f>
        <v>23122.083119999999</v>
      </c>
      <c r="AK49" s="61">
        <f>VLOOKUP($D49,Résultats!$B$2:$AZ$212,AK$2,FALSE)</f>
        <v>24354.144110000001</v>
      </c>
      <c r="AL49" s="61">
        <f>VLOOKUP($D49,Résultats!$B$2:$AZ$212,AL$2,FALSE)</f>
        <v>25553.830040000001</v>
      </c>
      <c r="AM49" s="225">
        <f>VLOOKUP($D49,Résultats!$B$2:$AZ$212,AM$2,FALSE)</f>
        <v>26719.838830000001</v>
      </c>
    </row>
    <row r="50" spans="2:40" x14ac:dyDescent="0.25">
      <c r="B50" s="230"/>
      <c r="C50" s="222" t="s">
        <v>27</v>
      </c>
      <c r="D50" s="63" t="s">
        <v>138</v>
      </c>
      <c r="E50" s="25">
        <f>VLOOKUP($D50,Résultats!$B$2:$AZ$212,E$2,FALSE)</f>
        <v>7.1825179100000001E-3</v>
      </c>
      <c r="F50" s="25">
        <f>VLOOKUP($D50,Résultats!$B$2:$AZ$212,F$2,FALSE)</f>
        <v>1.4016888519999999</v>
      </c>
      <c r="G50" s="25">
        <f>VLOOKUP($D50,Résultats!$B$2:$AZ$212,G$2,FALSE)</f>
        <v>3.8243817170000001</v>
      </c>
      <c r="H50" s="25">
        <f>VLOOKUP($D50,Résultats!$B$2:$AZ$212,H$2,FALSE)</f>
        <v>5.1489402479999997</v>
      </c>
      <c r="I50" s="25">
        <f>VLOOKUP($D50,Résultats!$B$2:$AZ$212,I$2,FALSE)</f>
        <v>8.1787573550000001</v>
      </c>
      <c r="J50" s="25">
        <f>VLOOKUP($D50,Résultats!$B$2:$AZ$212,J$2,FALSE)</f>
        <v>14.086917229999999</v>
      </c>
      <c r="K50" s="25">
        <f>VLOOKUP($D50,Résultats!$B$2:$AZ$212,K$2,FALSE)</f>
        <v>24.911665039999999</v>
      </c>
      <c r="L50" s="25">
        <f>VLOOKUP($D50,Résultats!$B$2:$AZ$212,L$2,FALSE)</f>
        <v>37.599484169999997</v>
      </c>
      <c r="M50" s="25">
        <f>VLOOKUP($D50,Résultats!$B$2:$AZ$212,M$2,FALSE)</f>
        <v>52.394984479999998</v>
      </c>
      <c r="N50" s="25">
        <f>VLOOKUP($D50,Résultats!$B$2:$AZ$212,N$2,FALSE)</f>
        <v>69.775936999999999</v>
      </c>
      <c r="O50" s="25">
        <f>VLOOKUP($D50,Résultats!$B$2:$AZ$212,O$2,FALSE)</f>
        <v>91.008130989999998</v>
      </c>
      <c r="P50" s="25">
        <f>VLOOKUP($D50,Résultats!$B$2:$AZ$212,P$2,FALSE)</f>
        <v>116.8251685</v>
      </c>
      <c r="Q50" s="25">
        <f>VLOOKUP($D50,Résultats!$B$2:$AZ$212,Q$2,FALSE)</f>
        <v>147.87513609999999</v>
      </c>
      <c r="R50" s="25">
        <f>VLOOKUP($D50,Résultats!$B$2:$AZ$212,R$2,FALSE)</f>
        <v>184.74062939999999</v>
      </c>
      <c r="S50" s="25">
        <f>VLOOKUP($D50,Résultats!$B$2:$AZ$212,S$2,FALSE)</f>
        <v>228.0136029</v>
      </c>
      <c r="T50" s="25">
        <f>VLOOKUP($D50,Résultats!$B$2:$AZ$212,T$2,FALSE)</f>
        <v>278.14833420000002</v>
      </c>
      <c r="U50" s="25">
        <f>VLOOKUP($D50,Résultats!$B$2:$AZ$212,U$2,FALSE)</f>
        <v>335.65085199999999</v>
      </c>
      <c r="V50" s="25">
        <f>VLOOKUP($D50,Résultats!$B$2:$AZ$212,V$2,FALSE)</f>
        <v>400.9953064</v>
      </c>
      <c r="W50" s="25">
        <f>VLOOKUP($D50,Résultats!$B$2:$AZ$212,W$2,FALSE)</f>
        <v>474.60465490000001</v>
      </c>
      <c r="X50" s="25">
        <f>VLOOKUP($D50,Résultats!$B$2:$AZ$212,X$2,FALSE)</f>
        <v>556.85400440000001</v>
      </c>
      <c r="Y50" s="25">
        <f>VLOOKUP($D50,Résultats!$B$2:$AZ$212,Y$2,FALSE)</f>
        <v>647.86745180000003</v>
      </c>
      <c r="Z50" s="25">
        <f>VLOOKUP($D50,Résultats!$B$2:$AZ$212,Z$2,FALSE)</f>
        <v>747.79325949999998</v>
      </c>
      <c r="AA50" s="25">
        <f>VLOOKUP($D50,Résultats!$B$2:$AZ$212,AA$2,FALSE)</f>
        <v>856.63041950000002</v>
      </c>
      <c r="AB50" s="25">
        <f>VLOOKUP($D50,Résultats!$B$2:$AZ$212,AB$2,FALSE)</f>
        <v>974.25293590000001</v>
      </c>
      <c r="AC50" s="25">
        <f>VLOOKUP($D50,Résultats!$B$2:$AZ$212,AC$2,FALSE)</f>
        <v>1100.366014</v>
      </c>
      <c r="AD50" s="25">
        <f>VLOOKUP($D50,Résultats!$B$2:$AZ$212,AD$2,FALSE)</f>
        <v>1235.033056</v>
      </c>
      <c r="AE50" s="25">
        <f>VLOOKUP($D50,Résultats!$B$2:$AZ$212,AE$2,FALSE)</f>
        <v>1377.7023899999999</v>
      </c>
      <c r="AF50" s="25">
        <f>VLOOKUP($D50,Résultats!$B$2:$AZ$212,AF$2,FALSE)</f>
        <v>1527.6323359999999</v>
      </c>
      <c r="AG50" s="25">
        <f>VLOOKUP($D50,Résultats!$B$2:$AZ$212,AG$2,FALSE)</f>
        <v>1684.114077</v>
      </c>
      <c r="AH50" s="25">
        <f>VLOOKUP($D50,Résultats!$B$2:$AZ$212,AH$2,FALSE)</f>
        <v>1846.3715259999999</v>
      </c>
      <c r="AI50" s="25">
        <f>VLOOKUP($D50,Résultats!$B$2:$AZ$212,AI$2,FALSE)</f>
        <v>2013.6354739999999</v>
      </c>
      <c r="AJ50" s="25">
        <f>VLOOKUP($D50,Résultats!$B$2:$AZ$212,AJ$2,FALSE)</f>
        <v>2185.3305289999998</v>
      </c>
      <c r="AK50" s="25">
        <f>VLOOKUP($D50,Résultats!$B$2:$AZ$212,AK$2,FALSE)</f>
        <v>2360.920631</v>
      </c>
      <c r="AL50" s="25">
        <f>VLOOKUP($D50,Résultats!$B$2:$AZ$212,AL$2,FALSE)</f>
        <v>2539.9313999999999</v>
      </c>
      <c r="AM50" s="102">
        <f>VLOOKUP($D50,Résultats!$B$2:$AZ$212,AM$2,FALSE)</f>
        <v>2722.263066</v>
      </c>
    </row>
    <row r="51" spans="2:40" x14ac:dyDescent="0.25">
      <c r="B51" s="230"/>
      <c r="C51" s="218" t="s">
        <v>28</v>
      </c>
      <c r="D51" s="54" t="s">
        <v>139</v>
      </c>
      <c r="E51" s="25">
        <f>VLOOKUP($D51,Résultats!$B$2:$AZ$212,E$2,FALSE)</f>
        <v>1.6464540999999999E-2</v>
      </c>
      <c r="F51" s="25">
        <f>VLOOKUP($D51,Résultats!$B$2:$AZ$212,F$2,FALSE)</f>
        <v>1.23514262</v>
      </c>
      <c r="G51" s="25">
        <f>VLOOKUP($D51,Résultats!$B$2:$AZ$212,G$2,FALSE)</f>
        <v>3.0622209890000001</v>
      </c>
      <c r="H51" s="25">
        <f>VLOOKUP($D51,Résultats!$B$2:$AZ$212,H$2,FALSE)</f>
        <v>4.0169696989999997</v>
      </c>
      <c r="I51" s="25">
        <f>VLOOKUP($D51,Résultats!$B$2:$AZ$212,I$2,FALSE)</f>
        <v>6.174122713</v>
      </c>
      <c r="J51" s="25">
        <f>VLOOKUP($D51,Résultats!$B$2:$AZ$212,J$2,FALSE)</f>
        <v>10.30695167</v>
      </c>
      <c r="K51" s="25">
        <f>VLOOKUP($D51,Résultats!$B$2:$AZ$212,K$2,FALSE)</f>
        <v>17.736109379999998</v>
      </c>
      <c r="L51" s="25">
        <f>VLOOKUP($D51,Résultats!$B$2:$AZ$212,L$2,FALSE)</f>
        <v>26.254849979999999</v>
      </c>
      <c r="M51" s="25">
        <f>VLOOKUP($D51,Résultats!$B$2:$AZ$212,M$2,FALSE)</f>
        <v>35.975396949999997</v>
      </c>
      <c r="N51" s="25">
        <f>VLOOKUP($D51,Résultats!$B$2:$AZ$212,N$2,FALSE)</f>
        <v>47.156789269999997</v>
      </c>
      <c r="O51" s="25">
        <f>VLOOKUP($D51,Résultats!$B$2:$AZ$212,O$2,FALSE)</f>
        <v>60.555847909999997</v>
      </c>
      <c r="P51" s="25">
        <f>VLOOKUP($D51,Résultats!$B$2:$AZ$212,P$2,FALSE)</f>
        <v>76.561092720000005</v>
      </c>
      <c r="Q51" s="25">
        <f>VLOOKUP($D51,Résultats!$B$2:$AZ$212,Q$2,FALSE)</f>
        <v>95.494841320000006</v>
      </c>
      <c r="R51" s="25">
        <f>VLOOKUP($D51,Résultats!$B$2:$AZ$212,R$2,FALSE)</f>
        <v>117.6290281</v>
      </c>
      <c r="S51" s="25">
        <f>VLOOKUP($D51,Résultats!$B$2:$AZ$212,S$2,FALSE)</f>
        <v>143.2327004</v>
      </c>
      <c r="T51" s="25">
        <f>VLOOKUP($D51,Résultats!$B$2:$AZ$212,T$2,FALSE)</f>
        <v>172.48368239999999</v>
      </c>
      <c r="U51" s="25">
        <f>VLOOKUP($D51,Résultats!$B$2:$AZ$212,U$2,FALSE)</f>
        <v>205.58296039999999</v>
      </c>
      <c r="V51" s="25">
        <f>VLOOKUP($D51,Résultats!$B$2:$AZ$212,V$2,FALSE)</f>
        <v>242.7039134</v>
      </c>
      <c r="W51" s="25">
        <f>VLOOKUP($D51,Résultats!$B$2:$AZ$212,W$2,FALSE)</f>
        <v>283.9817003</v>
      </c>
      <c r="X51" s="25">
        <f>VLOOKUP($D51,Résultats!$B$2:$AZ$212,X$2,FALSE)</f>
        <v>329.51576710000001</v>
      </c>
      <c r="Y51" s="25">
        <f>VLOOKUP($D51,Résultats!$B$2:$AZ$212,Y$2,FALSE)</f>
        <v>379.25746500000002</v>
      </c>
      <c r="Z51" s="25">
        <f>VLOOKUP($D51,Résultats!$B$2:$AZ$212,Z$2,FALSE)</f>
        <v>433.16969360000002</v>
      </c>
      <c r="AA51" s="25">
        <f>VLOOKUP($D51,Résultats!$B$2:$AZ$212,AA$2,FALSE)</f>
        <v>491.12880699999999</v>
      </c>
      <c r="AB51" s="25">
        <f>VLOOKUP($D51,Résultats!$B$2:$AZ$212,AB$2,FALSE)</f>
        <v>552.94230800000003</v>
      </c>
      <c r="AC51" s="25">
        <f>VLOOKUP($D51,Résultats!$B$2:$AZ$212,AC$2,FALSE)</f>
        <v>618.3279215</v>
      </c>
      <c r="AD51" s="25">
        <f>VLOOKUP($D51,Résultats!$B$2:$AZ$212,AD$2,FALSE)</f>
        <v>687.19679589999998</v>
      </c>
      <c r="AE51" s="25">
        <f>VLOOKUP($D51,Résultats!$B$2:$AZ$212,AE$2,FALSE)</f>
        <v>759.13437399999998</v>
      </c>
      <c r="AF51" s="25">
        <f>VLOOKUP($D51,Résultats!$B$2:$AZ$212,AF$2,FALSE)</f>
        <v>833.63346950000005</v>
      </c>
      <c r="AG51" s="25">
        <f>VLOOKUP($D51,Résultats!$B$2:$AZ$212,AG$2,FALSE)</f>
        <v>910.21192689999998</v>
      </c>
      <c r="AH51" s="25">
        <f>VLOOKUP($D51,Résultats!$B$2:$AZ$212,AH$2,FALSE)</f>
        <v>988.36189420000005</v>
      </c>
      <c r="AI51" s="25">
        <f>VLOOKUP($D51,Résultats!$B$2:$AZ$212,AI$2,FALSE)</f>
        <v>1067.5878749999999</v>
      </c>
      <c r="AJ51" s="25">
        <f>VLOOKUP($D51,Résultats!$B$2:$AZ$212,AJ$2,FALSE)</f>
        <v>1147.5003690000001</v>
      </c>
      <c r="AK51" s="25">
        <f>VLOOKUP($D51,Résultats!$B$2:$AZ$212,AK$2,FALSE)</f>
        <v>1227.7366649999999</v>
      </c>
      <c r="AL51" s="25">
        <f>VLOOKUP($D51,Résultats!$B$2:$AZ$212,AL$2,FALSE)</f>
        <v>1307.9709620000001</v>
      </c>
      <c r="AM51" s="102">
        <f>VLOOKUP($D51,Résultats!$B$2:$AZ$212,AM$2,FALSE)</f>
        <v>1388.0603590000001</v>
      </c>
    </row>
    <row r="52" spans="2:40" x14ac:dyDescent="0.25">
      <c r="B52" s="230"/>
      <c r="C52" s="218" t="s">
        <v>29</v>
      </c>
      <c r="D52" s="54" t="s">
        <v>140</v>
      </c>
      <c r="E52" s="25">
        <f>VLOOKUP($D52,Résultats!$B$2:$AZ$212,E$2,FALSE)</f>
        <v>6.7405168000000001E-2</v>
      </c>
      <c r="F52" s="25">
        <f>VLOOKUP($D52,Résultats!$B$2:$AZ$212,F$2,FALSE)</f>
        <v>2.4065523550000001</v>
      </c>
      <c r="G52" s="25">
        <f>VLOOKUP($D52,Résultats!$B$2:$AZ$212,G$2,FALSE)</f>
        <v>4.9951419599999998</v>
      </c>
      <c r="H52" s="25">
        <f>VLOOKUP($D52,Résultats!$B$2:$AZ$212,H$2,FALSE)</f>
        <v>6.2017007299999998</v>
      </c>
      <c r="I52" s="25">
        <f>VLOOKUP($D52,Résultats!$B$2:$AZ$212,I$2,FALSE)</f>
        <v>8.8465323169999994</v>
      </c>
      <c r="J52" s="25">
        <f>VLOOKUP($D52,Résultats!$B$2:$AZ$212,J$2,FALSE)</f>
        <v>13.68076261</v>
      </c>
      <c r="K52" s="25">
        <f>VLOOKUP($D52,Résultats!$B$2:$AZ$212,K$2,FALSE)</f>
        <v>21.92202649</v>
      </c>
      <c r="L52" s="25">
        <f>VLOOKUP($D52,Résultats!$B$2:$AZ$212,L$2,FALSE)</f>
        <v>30.78155456</v>
      </c>
      <c r="M52" s="25">
        <f>VLOOKUP($D52,Résultats!$B$2:$AZ$212,M$2,FALSE)</f>
        <v>40.2403835</v>
      </c>
      <c r="N52" s="25">
        <f>VLOOKUP($D52,Résultats!$B$2:$AZ$212,N$2,FALSE)</f>
        <v>50.415179369999997</v>
      </c>
      <c r="O52" s="25">
        <f>VLOOKUP($D52,Résultats!$B$2:$AZ$212,O$2,FALSE)</f>
        <v>61.862102880000002</v>
      </c>
      <c r="P52" s="25">
        <f>VLOOKUP($D52,Résultats!$B$2:$AZ$212,P$2,FALSE)</f>
        <v>74.73765272</v>
      </c>
      <c r="Q52" s="25">
        <f>VLOOKUP($D52,Résultats!$B$2:$AZ$212,Q$2,FALSE)</f>
        <v>89.12007328</v>
      </c>
      <c r="R52" s="25">
        <f>VLOOKUP($D52,Résultats!$B$2:$AZ$212,R$2,FALSE)</f>
        <v>105.03245510000001</v>
      </c>
      <c r="S52" s="25">
        <f>VLOOKUP($D52,Résultats!$B$2:$AZ$212,S$2,FALSE)</f>
        <v>122.4846683</v>
      </c>
      <c r="T52" s="25">
        <f>VLOOKUP($D52,Résultats!$B$2:$AZ$212,T$2,FALSE)</f>
        <v>141.40948499999999</v>
      </c>
      <c r="U52" s="25">
        <f>VLOOKUP($D52,Résultats!$B$2:$AZ$212,U$2,FALSE)</f>
        <v>161.74801790000001</v>
      </c>
      <c r="V52" s="25">
        <f>VLOOKUP($D52,Résultats!$B$2:$AZ$212,V$2,FALSE)</f>
        <v>183.41227649999999</v>
      </c>
      <c r="W52" s="25">
        <f>VLOOKUP($D52,Résultats!$B$2:$AZ$212,W$2,FALSE)</f>
        <v>206.28074810000001</v>
      </c>
      <c r="X52" s="25">
        <f>VLOOKUP($D52,Résultats!$B$2:$AZ$212,X$2,FALSE)</f>
        <v>230.2022685</v>
      </c>
      <c r="Y52" s="25">
        <f>VLOOKUP($D52,Résultats!$B$2:$AZ$212,Y$2,FALSE)</f>
        <v>254.9370174</v>
      </c>
      <c r="Z52" s="25">
        <f>VLOOKUP($D52,Résultats!$B$2:$AZ$212,Z$2,FALSE)</f>
        <v>280.25886309999999</v>
      </c>
      <c r="AA52" s="25">
        <f>VLOOKUP($D52,Résultats!$B$2:$AZ$212,AA$2,FALSE)</f>
        <v>305.8980919</v>
      </c>
      <c r="AB52" s="25">
        <f>VLOOKUP($D52,Résultats!$B$2:$AZ$212,AB$2,FALSE)</f>
        <v>331.56007460000001</v>
      </c>
      <c r="AC52" s="25">
        <f>VLOOKUP($D52,Résultats!$B$2:$AZ$212,AC$2,FALSE)</f>
        <v>356.92054730000001</v>
      </c>
      <c r="AD52" s="25">
        <f>VLOOKUP($D52,Résultats!$B$2:$AZ$212,AD$2,FALSE)</f>
        <v>381.7593713</v>
      </c>
      <c r="AE52" s="25">
        <f>VLOOKUP($D52,Résultats!$B$2:$AZ$212,AE$2,FALSE)</f>
        <v>405.72193040000002</v>
      </c>
      <c r="AF52" s="25">
        <f>VLOOKUP($D52,Résultats!$B$2:$AZ$212,AF$2,FALSE)</f>
        <v>428.43795</v>
      </c>
      <c r="AG52" s="25">
        <f>VLOOKUP($D52,Résultats!$B$2:$AZ$212,AG$2,FALSE)</f>
        <v>449.57222339999998</v>
      </c>
      <c r="AH52" s="25">
        <f>VLOOKUP($D52,Résultats!$B$2:$AZ$212,AH$2,FALSE)</f>
        <v>468.80558819999999</v>
      </c>
      <c r="AI52" s="25">
        <f>VLOOKUP($D52,Résultats!$B$2:$AZ$212,AI$2,FALSE)</f>
        <v>485.84863730000001</v>
      </c>
      <c r="AJ52" s="25">
        <f>VLOOKUP($D52,Résultats!$B$2:$AZ$212,AJ$2,FALSE)</f>
        <v>500.47259150000002</v>
      </c>
      <c r="AK52" s="25">
        <f>VLOOKUP($D52,Résultats!$B$2:$AZ$212,AK$2,FALSE)</f>
        <v>512.47837330000004</v>
      </c>
      <c r="AL52" s="25">
        <f>VLOOKUP($D52,Résultats!$B$2:$AZ$212,AL$2,FALSE)</f>
        <v>521.6974007</v>
      </c>
      <c r="AM52" s="102">
        <f>VLOOKUP($D52,Résultats!$B$2:$AZ$212,AM$2,FALSE)</f>
        <v>528.02203799999995</v>
      </c>
    </row>
    <row r="53" spans="2:40" x14ac:dyDescent="0.25">
      <c r="B53" s="230"/>
      <c r="C53" s="218" t="s">
        <v>30</v>
      </c>
      <c r="D53" s="54" t="s">
        <v>141</v>
      </c>
      <c r="E53" s="25">
        <f>VLOOKUP($D53,Résultats!$B$2:$AZ$212,E$2,FALSE)</f>
        <v>1.5834689479999999</v>
      </c>
      <c r="F53" s="25">
        <f>VLOOKUP($D53,Résultats!$B$2:$AZ$212,F$2,FALSE)</f>
        <v>53.330715650000002</v>
      </c>
      <c r="G53" s="25">
        <f>VLOOKUP($D53,Résultats!$B$2:$AZ$212,G$2,FALSE)</f>
        <v>109.1274329</v>
      </c>
      <c r="H53" s="25">
        <f>VLOOKUP($D53,Résultats!$B$2:$AZ$212,H$2,FALSE)</f>
        <v>134.9673511</v>
      </c>
      <c r="I53" s="25">
        <f>VLOOKUP($D53,Résultats!$B$2:$AZ$212,I$2,FALSE)</f>
        <v>191.62036879999999</v>
      </c>
      <c r="J53" s="25">
        <f>VLOOKUP($D53,Résultats!$B$2:$AZ$212,J$2,FALSE)</f>
        <v>295.12188350000002</v>
      </c>
      <c r="K53" s="25">
        <f>VLOOKUP($D53,Résultats!$B$2:$AZ$212,K$2,FALSE)</f>
        <v>471.58626140000001</v>
      </c>
      <c r="L53" s="25">
        <f>VLOOKUP($D53,Résultats!$B$2:$AZ$212,L$2,FALSE)</f>
        <v>661.46705629999997</v>
      </c>
      <c r="M53" s="25">
        <f>VLOOKUP($D53,Résultats!$B$2:$AZ$212,M$2,FALSE)</f>
        <v>864.72920239999996</v>
      </c>
      <c r="N53" s="25">
        <f>VLOOKUP($D53,Résultats!$B$2:$AZ$212,N$2,FALSE)</f>
        <v>1084.392724</v>
      </c>
      <c r="O53" s="25">
        <f>VLOOKUP($D53,Résultats!$B$2:$AZ$212,O$2,FALSE)</f>
        <v>1333.1425300000001</v>
      </c>
      <c r="P53" s="25">
        <f>VLOOKUP($D53,Résultats!$B$2:$AZ$212,P$2,FALSE)</f>
        <v>1615.281103</v>
      </c>
      <c r="Q53" s="25">
        <f>VLOOKUP($D53,Résultats!$B$2:$AZ$212,Q$2,FALSE)</f>
        <v>1933.611852</v>
      </c>
      <c r="R53" s="25">
        <f>VLOOKUP($D53,Résultats!$B$2:$AZ$212,R$2,FALSE)</f>
        <v>2289.9173529999998</v>
      </c>
      <c r="S53" s="25">
        <f>VLOOKUP($D53,Résultats!$B$2:$AZ$212,S$2,FALSE)</f>
        <v>2685.8697820000002</v>
      </c>
      <c r="T53" s="25">
        <f>VLOOKUP($D53,Résultats!$B$2:$AZ$212,T$2,FALSE)</f>
        <v>3121.5947540000002</v>
      </c>
      <c r="U53" s="25">
        <f>VLOOKUP($D53,Résultats!$B$2:$AZ$212,U$2,FALSE)</f>
        <v>3597.5838640000002</v>
      </c>
      <c r="V53" s="25">
        <f>VLOOKUP($D53,Résultats!$B$2:$AZ$212,V$2,FALSE)</f>
        <v>4113.8623289999996</v>
      </c>
      <c r="W53" s="25">
        <f>VLOOKUP($D53,Résultats!$B$2:$AZ$212,W$2,FALSE)</f>
        <v>4669.8769160000002</v>
      </c>
      <c r="X53" s="25">
        <f>VLOOKUP($D53,Résultats!$B$2:$AZ$212,X$2,FALSE)</f>
        <v>5264.5761949999996</v>
      </c>
      <c r="Y53" s="25">
        <f>VLOOKUP($D53,Résultats!$B$2:$AZ$212,Y$2,FALSE)</f>
        <v>5894.9348239999999</v>
      </c>
      <c r="Z53" s="25">
        <f>VLOOKUP($D53,Résultats!$B$2:$AZ$212,Z$2,FALSE)</f>
        <v>6558.3293670000003</v>
      </c>
      <c r="AA53" s="25">
        <f>VLOOKUP($D53,Résultats!$B$2:$AZ$212,AA$2,FALSE)</f>
        <v>7251.1532049999996</v>
      </c>
      <c r="AB53" s="25">
        <f>VLOOKUP($D53,Résultats!$B$2:$AZ$212,AB$2,FALSE)</f>
        <v>7969.1746400000002</v>
      </c>
      <c r="AC53" s="25">
        <f>VLOOKUP($D53,Résultats!$B$2:$AZ$212,AC$2,FALSE)</f>
        <v>8707.3319329999995</v>
      </c>
      <c r="AD53" s="25">
        <f>VLOOKUP($D53,Résultats!$B$2:$AZ$212,AD$2,FALSE)</f>
        <v>9463.2713430000003</v>
      </c>
      <c r="AE53" s="25">
        <f>VLOOKUP($D53,Résultats!$B$2:$AZ$212,AE$2,FALSE)</f>
        <v>10230.909470000001</v>
      </c>
      <c r="AF53" s="25">
        <f>VLOOKUP($D53,Résultats!$B$2:$AZ$212,AF$2,FALSE)</f>
        <v>11003.44449</v>
      </c>
      <c r="AG53" s="25">
        <f>VLOOKUP($D53,Résultats!$B$2:$AZ$212,AG$2,FALSE)</f>
        <v>11774.75455</v>
      </c>
      <c r="AH53" s="25">
        <f>VLOOKUP($D53,Résultats!$B$2:$AZ$212,AH$2,FALSE)</f>
        <v>12538.801949999999</v>
      </c>
      <c r="AI53" s="25">
        <f>VLOOKUP($D53,Résultats!$B$2:$AZ$212,AI$2,FALSE)</f>
        <v>13290.04268</v>
      </c>
      <c r="AJ53" s="25">
        <f>VLOOKUP($D53,Résultats!$B$2:$AZ$212,AJ$2,FALSE)</f>
        <v>14024.432290000001</v>
      </c>
      <c r="AK53" s="25">
        <f>VLOOKUP($D53,Résultats!$B$2:$AZ$212,AK$2,FALSE)</f>
        <v>14738.49469</v>
      </c>
      <c r="AL53" s="25">
        <f>VLOOKUP($D53,Résultats!$B$2:$AZ$212,AL$2,FALSE)</f>
        <v>15429.392449999999</v>
      </c>
      <c r="AM53" s="102">
        <f>VLOOKUP($D53,Résultats!$B$2:$AZ$212,AM$2,FALSE)</f>
        <v>16096.34801</v>
      </c>
    </row>
    <row r="54" spans="2:40" x14ac:dyDescent="0.25">
      <c r="B54" s="230"/>
      <c r="C54" s="218" t="s">
        <v>31</v>
      </c>
      <c r="D54" s="54" t="s">
        <v>142</v>
      </c>
      <c r="E54" s="25">
        <f>VLOOKUP($D54,Résultats!$B$2:$AZ$212,E$2,FALSE)</f>
        <v>0.62410555599999995</v>
      </c>
      <c r="F54" s="25">
        <f>VLOOKUP($D54,Résultats!$B$2:$AZ$212,F$2,FALSE)</f>
        <v>20.41593782</v>
      </c>
      <c r="G54" s="25">
        <f>VLOOKUP($D54,Résultats!$B$2:$AZ$212,G$2,FALSE)</f>
        <v>41.294977240000001</v>
      </c>
      <c r="H54" s="25">
        <f>VLOOKUP($D54,Résultats!$B$2:$AZ$212,H$2,FALSE)</f>
        <v>50.865896059999997</v>
      </c>
      <c r="I54" s="25">
        <f>VLOOKUP($D54,Résultats!$B$2:$AZ$212,I$2,FALSE)</f>
        <v>71.791634020000004</v>
      </c>
      <c r="J54" s="25">
        <f>VLOOKUP($D54,Résultats!$B$2:$AZ$212,J$2,FALSE)</f>
        <v>109.847697</v>
      </c>
      <c r="K54" s="25">
        <f>VLOOKUP($D54,Résultats!$B$2:$AZ$212,K$2,FALSE)</f>
        <v>174.3843675</v>
      </c>
      <c r="L54" s="25">
        <f>VLOOKUP($D54,Résultats!$B$2:$AZ$212,L$2,FALSE)</f>
        <v>243.35305969999999</v>
      </c>
      <c r="M54" s="25">
        <f>VLOOKUP($D54,Résultats!$B$2:$AZ$212,M$2,FALSE)</f>
        <v>316.6391327</v>
      </c>
      <c r="N54" s="25">
        <f>VLOOKUP($D54,Résultats!$B$2:$AZ$212,N$2,FALSE)</f>
        <v>395.22969540000003</v>
      </c>
      <c r="O54" s="25">
        <f>VLOOKUP($D54,Résultats!$B$2:$AZ$212,O$2,FALSE)</f>
        <v>483.56569910000002</v>
      </c>
      <c r="P54" s="25">
        <f>VLOOKUP($D54,Résultats!$B$2:$AZ$212,P$2,FALSE)</f>
        <v>583.03797640000005</v>
      </c>
      <c r="Q54" s="25">
        <f>VLOOKUP($D54,Résultats!$B$2:$AZ$212,Q$2,FALSE)</f>
        <v>694.49365880000005</v>
      </c>
      <c r="R54" s="25">
        <f>VLOOKUP($D54,Résultats!$B$2:$AZ$212,R$2,FALSE)</f>
        <v>818.41506990000005</v>
      </c>
      <c r="S54" s="25">
        <f>VLOOKUP($D54,Résultats!$B$2:$AZ$212,S$2,FALSE)</f>
        <v>955.24457759999996</v>
      </c>
      <c r="T54" s="25">
        <f>VLOOKUP($D54,Résultats!$B$2:$AZ$212,T$2,FALSE)</f>
        <v>1104.8843850000001</v>
      </c>
      <c r="U54" s="25">
        <f>VLOOKUP($D54,Résultats!$B$2:$AZ$212,U$2,FALSE)</f>
        <v>1267.365843</v>
      </c>
      <c r="V54" s="25">
        <f>VLOOKUP($D54,Résultats!$B$2:$AZ$212,V$2,FALSE)</f>
        <v>1442.5592770000001</v>
      </c>
      <c r="W54" s="25">
        <f>VLOOKUP($D54,Résultats!$B$2:$AZ$212,W$2,FALSE)</f>
        <v>1630.1383499999999</v>
      </c>
      <c r="X54" s="25">
        <f>VLOOKUP($D54,Résultats!$B$2:$AZ$212,X$2,FALSE)</f>
        <v>1829.610302</v>
      </c>
      <c r="Y54" s="25">
        <f>VLOOKUP($D54,Résultats!$B$2:$AZ$212,Y$2,FALSE)</f>
        <v>2039.820416</v>
      </c>
      <c r="Z54" s="25">
        <f>VLOOKUP($D54,Résultats!$B$2:$AZ$212,Z$2,FALSE)</f>
        <v>2259.7679910000002</v>
      </c>
      <c r="AA54" s="25">
        <f>VLOOKUP($D54,Résultats!$B$2:$AZ$212,AA$2,FALSE)</f>
        <v>2488.1347940000001</v>
      </c>
      <c r="AB54" s="25">
        <f>VLOOKUP($D54,Résultats!$B$2:$AZ$212,AB$2,FALSE)</f>
        <v>2723.4131710000001</v>
      </c>
      <c r="AC54" s="25">
        <f>VLOOKUP($D54,Résultats!$B$2:$AZ$212,AC$2,FALSE)</f>
        <v>2963.8412640000001</v>
      </c>
      <c r="AD54" s="25">
        <f>VLOOKUP($D54,Résultats!$B$2:$AZ$212,AD$2,FALSE)</f>
        <v>3208.5803740000001</v>
      </c>
      <c r="AE54" s="25">
        <f>VLOOKUP($D54,Résultats!$B$2:$AZ$212,AE$2,FALSE)</f>
        <v>3455.5748749999998</v>
      </c>
      <c r="AF54" s="25">
        <f>VLOOKUP($D54,Résultats!$B$2:$AZ$212,AF$2,FALSE)</f>
        <v>3702.5603160000001</v>
      </c>
      <c r="AG54" s="25">
        <f>VLOOKUP($D54,Résultats!$B$2:$AZ$212,AG$2,FALSE)</f>
        <v>3947.5238680000002</v>
      </c>
      <c r="AH54" s="25">
        <f>VLOOKUP($D54,Résultats!$B$2:$AZ$212,AH$2,FALSE)</f>
        <v>4188.5078119999998</v>
      </c>
      <c r="AI54" s="25">
        <f>VLOOKUP($D54,Résultats!$B$2:$AZ$212,AI$2,FALSE)</f>
        <v>4423.7412109999996</v>
      </c>
      <c r="AJ54" s="25">
        <f>VLOOKUP($D54,Résultats!$B$2:$AZ$212,AJ$2,FALSE)</f>
        <v>4651.9641240000001</v>
      </c>
      <c r="AK54" s="25">
        <f>VLOOKUP($D54,Résultats!$B$2:$AZ$212,AK$2,FALSE)</f>
        <v>4872.1207400000003</v>
      </c>
      <c r="AL54" s="25">
        <f>VLOOKUP($D54,Résultats!$B$2:$AZ$212,AL$2,FALSE)</f>
        <v>5083.3788690000001</v>
      </c>
      <c r="AM54" s="102">
        <f>VLOOKUP($D54,Résultats!$B$2:$AZ$212,AM$2,FALSE)</f>
        <v>5285.5789569999997</v>
      </c>
    </row>
    <row r="55" spans="2:40" x14ac:dyDescent="0.25">
      <c r="B55" s="230"/>
      <c r="C55" s="218" t="s">
        <v>32</v>
      </c>
      <c r="D55" s="54" t="s">
        <v>143</v>
      </c>
      <c r="E55" s="25">
        <f>VLOOKUP($D55,Résultats!$B$2:$AZ$212,E$2,FALSE)</f>
        <v>8.5085212099999998E-3</v>
      </c>
      <c r="F55" s="25">
        <f>VLOOKUP($D55,Résultats!$B$2:$AZ$212,F$2,FALSE)</f>
        <v>8.82972697E-3</v>
      </c>
      <c r="G55" s="25">
        <f>VLOOKUP($D55,Résultats!$B$2:$AZ$212,G$2,FALSE)</f>
        <v>6.9245721199999999E-3</v>
      </c>
      <c r="H55" s="25">
        <f>VLOOKUP($D55,Résultats!$B$2:$AZ$212,H$2,FALSE)</f>
        <v>6.3856949099999998E-3</v>
      </c>
      <c r="I55" s="25">
        <f>VLOOKUP($D55,Résultats!$B$2:$AZ$212,I$2,FALSE)</f>
        <v>5.8887536799999999E-3</v>
      </c>
      <c r="J55" s="25">
        <f>VLOOKUP($D55,Résultats!$B$2:$AZ$212,J$2,FALSE)</f>
        <v>5.43048491E-3</v>
      </c>
      <c r="K55" s="25">
        <f>VLOOKUP($D55,Résultats!$B$2:$AZ$212,K$2,FALSE)</f>
        <v>5.0078790800000004E-3</v>
      </c>
      <c r="L55" s="25">
        <f>VLOOKUP($D55,Résultats!$B$2:$AZ$212,L$2,FALSE)</f>
        <v>4.6181608599999997E-3</v>
      </c>
      <c r="M55" s="25">
        <f>VLOOKUP($D55,Résultats!$B$2:$AZ$212,M$2,FALSE)</f>
        <v>4.2587709100000001E-3</v>
      </c>
      <c r="N55" s="25">
        <f>VLOOKUP($D55,Résultats!$B$2:$AZ$212,N$2,FALSE)</f>
        <v>3.9273490499999999E-3</v>
      </c>
      <c r="O55" s="25">
        <f>VLOOKUP($D55,Résultats!$B$2:$AZ$212,O$2,FALSE)</f>
        <v>3.6217187699999999E-3</v>
      </c>
      <c r="P55" s="25">
        <f>VLOOKUP($D55,Résultats!$B$2:$AZ$212,P$2,FALSE)</f>
        <v>3.3398729599999999E-3</v>
      </c>
      <c r="Q55" s="25">
        <f>VLOOKUP($D55,Résultats!$B$2:$AZ$212,Q$2,FALSE)</f>
        <v>3.07996066E-3</v>
      </c>
      <c r="R55" s="25">
        <f>VLOOKUP($D55,Résultats!$B$2:$AZ$212,R$2,FALSE)</f>
        <v>2.8402750100000001E-3</v>
      </c>
      <c r="S55" s="25">
        <f>VLOOKUP($D55,Résultats!$B$2:$AZ$212,S$2,FALSE)</f>
        <v>2.6192419300000002E-3</v>
      </c>
      <c r="T55" s="25">
        <f>VLOOKUP($D55,Résultats!$B$2:$AZ$212,T$2,FALSE)</f>
        <v>2.4154098799999998E-3</v>
      </c>
      <c r="U55" s="25">
        <f>VLOOKUP($D55,Résultats!$B$2:$AZ$212,U$2,FALSE)</f>
        <v>2.2274402400000001E-3</v>
      </c>
      <c r="V55" s="25">
        <f>VLOOKUP($D55,Résultats!$B$2:$AZ$212,V$2,FALSE)</f>
        <v>2.0540985800000001E-3</v>
      </c>
      <c r="W55" s="25">
        <f>VLOOKUP($D55,Résultats!$B$2:$AZ$212,W$2,FALSE)</f>
        <v>1.89424655E-3</v>
      </c>
      <c r="X55" s="25">
        <f>VLOOKUP($D55,Résultats!$B$2:$AZ$212,X$2,FALSE)</f>
        <v>1.7468343700000001E-3</v>
      </c>
      <c r="Y55" s="25">
        <f>VLOOKUP($D55,Résultats!$B$2:$AZ$212,Y$2,FALSE)</f>
        <v>1.6108939500000001E-3</v>
      </c>
      <c r="Z55" s="25">
        <f>VLOOKUP($D55,Résultats!$B$2:$AZ$212,Z$2,FALSE)</f>
        <v>1.4855325600000001E-3</v>
      </c>
      <c r="AA55" s="25">
        <f>VLOOKUP($D55,Résultats!$B$2:$AZ$212,AA$2,FALSE)</f>
        <v>1.3699269100000001E-3</v>
      </c>
      <c r="AB55" s="25">
        <f>VLOOKUP($D55,Résultats!$B$2:$AZ$212,AB$2,FALSE)</f>
        <v>1.2633178099999999E-3</v>
      </c>
      <c r="AC55" s="25">
        <f>VLOOKUP($D55,Résultats!$B$2:$AZ$212,AC$2,FALSE)</f>
        <v>1.1650051400000001E-3</v>
      </c>
      <c r="AD55" s="25">
        <f>VLOOKUP($D55,Résultats!$B$2:$AZ$212,AD$2,FALSE)</f>
        <v>1.07434326E-3</v>
      </c>
      <c r="AE55" s="25">
        <f>VLOOKUP($D55,Résultats!$B$2:$AZ$212,AE$2,FALSE)</f>
        <v>9.90736783E-4</v>
      </c>
      <c r="AF55" s="25">
        <f>VLOOKUP($D55,Résultats!$B$2:$AZ$212,AF$2,FALSE)</f>
        <v>9.1363664400000003E-4</v>
      </c>
      <c r="AG55" s="25">
        <f>VLOOKUP($D55,Résultats!$B$2:$AZ$212,AG$2,FALSE)</f>
        <v>8.4253651599999996E-4</v>
      </c>
      <c r="AH55" s="25">
        <f>VLOOKUP($D55,Résultats!$B$2:$AZ$212,AH$2,FALSE)</f>
        <v>7.7696947200000003E-4</v>
      </c>
      <c r="AI55" s="25">
        <f>VLOOKUP($D55,Résultats!$B$2:$AZ$212,AI$2,FALSE)</f>
        <v>7.1650492199999997E-4</v>
      </c>
      <c r="AJ55" s="25">
        <f>VLOOKUP($D55,Résultats!$B$2:$AZ$212,AJ$2,FALSE)</f>
        <v>6.6074578400000003E-4</v>
      </c>
      <c r="AK55" s="25">
        <f>VLOOKUP($D55,Résultats!$B$2:$AZ$212,AK$2,FALSE)</f>
        <v>6.0932587800000004E-4</v>
      </c>
      <c r="AL55" s="25">
        <f>VLOOKUP($D55,Résultats!$B$2:$AZ$212,AL$2,FALSE)</f>
        <v>5.6190751700000005E-4</v>
      </c>
      <c r="AM55" s="102">
        <f>VLOOKUP($D55,Résultats!$B$2:$AZ$212,AM$2,FALSE)</f>
        <v>5.1817930599999998E-4</v>
      </c>
    </row>
    <row r="56" spans="2:40" x14ac:dyDescent="0.25">
      <c r="B56" s="230"/>
      <c r="C56" s="218" t="s">
        <v>33</v>
      </c>
      <c r="D56" s="54" t="s">
        <v>144</v>
      </c>
      <c r="E56" s="25">
        <f>VLOOKUP($D56,Résultats!$B$2:$AZ$212,E$2,FALSE)</f>
        <v>0.1045332606</v>
      </c>
      <c r="F56" s="25">
        <f>VLOOKUP($D56,Résultats!$B$2:$AZ$212,F$2,FALSE)</f>
        <v>3.132705735</v>
      </c>
      <c r="G56" s="25">
        <f>VLOOKUP($D56,Résultats!$B$2:$AZ$212,G$2,FALSE)</f>
        <v>6.153270955</v>
      </c>
      <c r="H56" s="25">
        <f>VLOOKUP($D56,Résultats!$B$2:$AZ$212,H$2,FALSE)</f>
        <v>7.5076071520000003</v>
      </c>
      <c r="I56" s="25">
        <f>VLOOKUP($D56,Résultats!$B$2:$AZ$212,I$2,FALSE)</f>
        <v>10.45617331</v>
      </c>
      <c r="J56" s="25">
        <f>VLOOKUP($D56,Résultats!$B$2:$AZ$212,J$2,FALSE)</f>
        <v>15.775924570000001</v>
      </c>
      <c r="K56" s="25">
        <f>VLOOKUP($D56,Résultats!$B$2:$AZ$212,K$2,FALSE)</f>
        <v>24.716373399999998</v>
      </c>
      <c r="L56" s="25">
        <f>VLOOKUP($D56,Résultats!$B$2:$AZ$212,L$2,FALSE)</f>
        <v>34.164825710000002</v>
      </c>
      <c r="M56" s="25">
        <f>VLOOKUP($D56,Résultats!$B$2:$AZ$212,M$2,FALSE)</f>
        <v>44.095261030000003</v>
      </c>
      <c r="N56" s="25">
        <f>VLOOKUP($D56,Résultats!$B$2:$AZ$212,N$2,FALSE)</f>
        <v>54.635231490000002</v>
      </c>
      <c r="O56" s="25">
        <f>VLOOKUP($D56,Résultats!$B$2:$AZ$212,O$2,FALSE)</f>
        <v>66.379482409999994</v>
      </c>
      <c r="P56" s="25">
        <f>VLOOKUP($D56,Résultats!$B$2:$AZ$212,P$2,FALSE)</f>
        <v>79.50806987</v>
      </c>
      <c r="Q56" s="25">
        <f>VLOOKUP($D56,Résultats!$B$2:$AZ$212,Q$2,FALSE)</f>
        <v>94.130579670000003</v>
      </c>
      <c r="R56" s="25">
        <f>VLOOKUP($D56,Résultats!$B$2:$AZ$212,R$2,FALSE)</f>
        <v>110.3108685</v>
      </c>
      <c r="S56" s="25">
        <f>VLOOKUP($D56,Résultats!$B$2:$AZ$212,S$2,FALSE)</f>
        <v>128.1102142</v>
      </c>
      <c r="T56" s="25">
        <f>VLOOKUP($D56,Résultats!$B$2:$AZ$212,T$2,FALSE)</f>
        <v>147.5213291</v>
      </c>
      <c r="U56" s="25">
        <f>VLOOKUP($D56,Résultats!$B$2:$AZ$212,U$2,FALSE)</f>
        <v>168.55634739999999</v>
      </c>
      <c r="V56" s="25">
        <f>VLOOKUP($D56,Résultats!$B$2:$AZ$212,V$2,FALSE)</f>
        <v>191.2085586</v>
      </c>
      <c r="W56" s="25">
        <f>VLOOKUP($D56,Résultats!$B$2:$AZ$212,W$2,FALSE)</f>
        <v>215.44781029999999</v>
      </c>
      <c r="X56" s="25">
        <f>VLOOKUP($D56,Résultats!$B$2:$AZ$212,X$2,FALSE)</f>
        <v>241.2244408</v>
      </c>
      <c r="Y56" s="25">
        <f>VLOOKUP($D56,Résultats!$B$2:$AZ$212,Y$2,FALSE)</f>
        <v>268.40463440000002</v>
      </c>
      <c r="Z56" s="25">
        <f>VLOOKUP($D56,Résultats!$B$2:$AZ$212,Z$2,FALSE)</f>
        <v>296.87650009999999</v>
      </c>
      <c r="AA56" s="25">
        <f>VLOOKUP($D56,Résultats!$B$2:$AZ$212,AA$2,FALSE)</f>
        <v>326.48818540000002</v>
      </c>
      <c r="AB56" s="25">
        <f>VLOOKUP($D56,Résultats!$B$2:$AZ$212,AB$2,FALSE)</f>
        <v>357.06409480000002</v>
      </c>
      <c r="AC56" s="25">
        <f>VLOOKUP($D56,Résultats!$B$2:$AZ$212,AC$2,FALSE)</f>
        <v>388.39583329999999</v>
      </c>
      <c r="AD56" s="25">
        <f>VLOOKUP($D56,Résultats!$B$2:$AZ$212,AD$2,FALSE)</f>
        <v>420.39562599999999</v>
      </c>
      <c r="AE56" s="25">
        <f>VLOOKUP($D56,Résultats!$B$2:$AZ$212,AE$2,FALSE)</f>
        <v>452.81597379999999</v>
      </c>
      <c r="AF56" s="25">
        <f>VLOOKUP($D56,Résultats!$B$2:$AZ$212,AF$2,FALSE)</f>
        <v>485.38060560000002</v>
      </c>
      <c r="AG56" s="25">
        <f>VLOOKUP($D56,Résultats!$B$2:$AZ$212,AG$2,FALSE)</f>
        <v>517.84444670000005</v>
      </c>
      <c r="AH56" s="25">
        <f>VLOOKUP($D56,Résultats!$B$2:$AZ$212,AH$2,FALSE)</f>
        <v>549.96734419999996</v>
      </c>
      <c r="AI56" s="25">
        <f>VLOOKUP($D56,Résultats!$B$2:$AZ$212,AI$2,FALSE)</f>
        <v>581.53115939999998</v>
      </c>
      <c r="AJ56" s="25">
        <f>VLOOKUP($D56,Résultats!$B$2:$AZ$212,AJ$2,FALSE)</f>
        <v>612.38255809999998</v>
      </c>
      <c r="AK56" s="25">
        <f>VLOOKUP($D56,Résultats!$B$2:$AZ$212,AK$2,FALSE)</f>
        <v>642.39240649999999</v>
      </c>
      <c r="AL56" s="25">
        <f>VLOOKUP($D56,Résultats!$B$2:$AZ$212,AL$2,FALSE)</f>
        <v>671.45839149999995</v>
      </c>
      <c r="AM56" s="102">
        <f>VLOOKUP($D56,Résultats!$B$2:$AZ$212,AM$2,FALSE)</f>
        <v>699.56588309999995</v>
      </c>
    </row>
    <row r="57" spans="2:40" x14ac:dyDescent="0.25">
      <c r="B57" s="230"/>
      <c r="C57" s="223" t="s">
        <v>46</v>
      </c>
      <c r="D57" s="52" t="s">
        <v>146</v>
      </c>
      <c r="E57" s="61">
        <f>VLOOKUP($D57,Résultats!$B$2:$AZ$212,E$2,FALSE)</f>
        <v>31999.388770000001</v>
      </c>
      <c r="F57" s="61">
        <f>VLOOKUP($D57,Résultats!$B$2:$AZ$212,F$2,FALSE)</f>
        <v>33881.998169999999</v>
      </c>
      <c r="G57" s="61">
        <f>VLOOKUP($D57,Résultats!$B$2:$AZ$212,G$2,FALSE)</f>
        <v>34086.926659999997</v>
      </c>
      <c r="H57" s="61">
        <f>VLOOKUP($D57,Résultats!$B$2:$AZ$212,H$2,FALSE)</f>
        <v>34124.399160000001</v>
      </c>
      <c r="I57" s="61">
        <f>VLOOKUP($D57,Résultats!$B$2:$AZ$212,I$2,FALSE)</f>
        <v>34367.411209999998</v>
      </c>
      <c r="J57" s="61">
        <f>VLOOKUP($D57,Résultats!$B$2:$AZ$212,J$2,FALSE)</f>
        <v>34497.339269999997</v>
      </c>
      <c r="K57" s="61">
        <f>VLOOKUP($D57,Résultats!$B$2:$AZ$212,K$2,FALSE)</f>
        <v>34380.731780000002</v>
      </c>
      <c r="L57" s="61">
        <f>VLOOKUP($D57,Résultats!$B$2:$AZ$212,L$2,FALSE)</f>
        <v>34196.174030000002</v>
      </c>
      <c r="M57" s="61">
        <f>VLOOKUP($D57,Résultats!$B$2:$AZ$212,M$2,FALSE)</f>
        <v>33925.646630000003</v>
      </c>
      <c r="N57" s="61">
        <f>VLOOKUP($D57,Résultats!$B$2:$AZ$212,N$2,FALSE)</f>
        <v>33583.769410000001</v>
      </c>
      <c r="O57" s="61">
        <f>VLOOKUP($D57,Résultats!$B$2:$AZ$212,O$2,FALSE)</f>
        <v>33246.251300000004</v>
      </c>
      <c r="P57" s="61">
        <f>VLOOKUP($D57,Résultats!$B$2:$AZ$212,P$2,FALSE)</f>
        <v>32906.667300000001</v>
      </c>
      <c r="Q57" s="61">
        <f>VLOOKUP($D57,Résultats!$B$2:$AZ$212,Q$2,FALSE)</f>
        <v>32549.406360000001</v>
      </c>
      <c r="R57" s="61">
        <f>VLOOKUP($D57,Résultats!$B$2:$AZ$212,R$2,FALSE)</f>
        <v>32157.467479999999</v>
      </c>
      <c r="S57" s="61">
        <f>VLOOKUP($D57,Résultats!$B$2:$AZ$212,S$2,FALSE)</f>
        <v>31718.31122</v>
      </c>
      <c r="T57" s="61">
        <f>VLOOKUP($D57,Résultats!$B$2:$AZ$212,T$2,FALSE)</f>
        <v>31219.030030000002</v>
      </c>
      <c r="U57" s="61">
        <f>VLOOKUP($D57,Résultats!$B$2:$AZ$212,U$2,FALSE)</f>
        <v>30653.527959999999</v>
      </c>
      <c r="V57" s="61">
        <f>VLOOKUP($D57,Résultats!$B$2:$AZ$212,V$2,FALSE)</f>
        <v>30018.863259999998</v>
      </c>
      <c r="W57" s="61">
        <f>VLOOKUP($D57,Résultats!$B$2:$AZ$212,W$2,FALSE)</f>
        <v>29314.752789999999</v>
      </c>
      <c r="X57" s="61">
        <f>VLOOKUP($D57,Résultats!$B$2:$AZ$212,X$2,FALSE)</f>
        <v>28543.458689999999</v>
      </c>
      <c r="Y57" s="61">
        <f>VLOOKUP($D57,Résultats!$B$2:$AZ$212,Y$2,FALSE)</f>
        <v>27707.40639</v>
      </c>
      <c r="Z57" s="61">
        <f>VLOOKUP($D57,Résultats!$B$2:$AZ$212,Z$2,FALSE)</f>
        <v>26812.672569999999</v>
      </c>
      <c r="AA57" s="61">
        <f>VLOOKUP($D57,Résultats!$B$2:$AZ$212,AA$2,FALSE)</f>
        <v>25866.33886</v>
      </c>
      <c r="AB57" s="61">
        <f>VLOOKUP($D57,Résultats!$B$2:$AZ$212,AB$2,FALSE)</f>
        <v>24876.593089999998</v>
      </c>
      <c r="AC57" s="61">
        <f>VLOOKUP($D57,Résultats!$B$2:$AZ$212,AC$2,FALSE)</f>
        <v>23852.168979999999</v>
      </c>
      <c r="AD57" s="61">
        <f>VLOOKUP($D57,Résultats!$B$2:$AZ$212,AD$2,FALSE)</f>
        <v>22804.052670000001</v>
      </c>
      <c r="AE57" s="61">
        <f>VLOOKUP($D57,Résultats!$B$2:$AZ$212,AE$2,FALSE)</f>
        <v>21740.8573</v>
      </c>
      <c r="AF57" s="61">
        <f>VLOOKUP($D57,Résultats!$B$2:$AZ$212,AF$2,FALSE)</f>
        <v>20670.978370000001</v>
      </c>
      <c r="AG57" s="61">
        <f>VLOOKUP($D57,Résultats!$B$2:$AZ$212,AG$2,FALSE)</f>
        <v>19602.851989999999</v>
      </c>
      <c r="AH57" s="61">
        <f>VLOOKUP($D57,Résultats!$B$2:$AZ$212,AH$2,FALSE)</f>
        <v>18544.317899999998</v>
      </c>
      <c r="AI57" s="61">
        <f>VLOOKUP($D57,Résultats!$B$2:$AZ$212,AI$2,FALSE)</f>
        <v>17502.521659999999</v>
      </c>
      <c r="AJ57" s="61">
        <f>VLOOKUP($D57,Résultats!$B$2:$AZ$212,AJ$2,FALSE)</f>
        <v>16483.935829999999</v>
      </c>
      <c r="AK57" s="61">
        <f>VLOOKUP($D57,Résultats!$B$2:$AZ$212,AK$2,FALSE)</f>
        <v>15493.99423</v>
      </c>
      <c r="AL57" s="61">
        <f>VLOOKUP($D57,Résultats!$B$2:$AZ$212,AL$2,FALSE)</f>
        <v>14537.10764</v>
      </c>
      <c r="AM57" s="225">
        <f>VLOOKUP($D57,Résultats!$B$2:$AZ$212,AM$2,FALSE)</f>
        <v>13616.86744</v>
      </c>
      <c r="AN57" s="212"/>
    </row>
    <row r="58" spans="2:40" x14ac:dyDescent="0.25">
      <c r="B58" s="230"/>
      <c r="C58" s="218" t="s">
        <v>27</v>
      </c>
      <c r="D58" s="54" t="s">
        <v>131</v>
      </c>
      <c r="E58" s="65">
        <f>VLOOKUP($D58,Résultats!$B$2:$AZ$212,E$2,FALSE)</f>
        <v>18.581072330000001</v>
      </c>
      <c r="F58" s="65">
        <f>VLOOKUP($D58,Résultats!$B$2:$AZ$212,F$2,FALSE)</f>
        <v>526.77011089999996</v>
      </c>
      <c r="G58" s="65">
        <f>VLOOKUP($D58,Résultats!$B$2:$AZ$212,G$2,FALSE)</f>
        <v>689.45231839999997</v>
      </c>
      <c r="H58" s="65">
        <f>VLOOKUP($D58,Résultats!$B$2:$AZ$212,H$2,FALSE)</f>
        <v>762.63981539999997</v>
      </c>
      <c r="I58" s="65">
        <f>VLOOKUP($D58,Résultats!$B$2:$AZ$212,I$2,FALSE)</f>
        <v>868.59618369999998</v>
      </c>
      <c r="J58" s="65">
        <f>VLOOKUP($D58,Résultats!$B$2:$AZ$212,J$2,FALSE)</f>
        <v>946.30064430000004</v>
      </c>
      <c r="K58" s="65">
        <f>VLOOKUP($D58,Résultats!$B$2:$AZ$212,K$2,FALSE)</f>
        <v>1030.5406840000001</v>
      </c>
      <c r="L58" s="65">
        <f>VLOOKUP($D58,Résultats!$B$2:$AZ$212,L$2,FALSE)</f>
        <v>1121.716124</v>
      </c>
      <c r="M58" s="65">
        <f>VLOOKUP($D58,Résultats!$B$2:$AZ$212,M$2,FALSE)</f>
        <v>1219.257104</v>
      </c>
      <c r="N58" s="65">
        <f>VLOOKUP($D58,Résultats!$B$2:$AZ$212,N$2,FALSE)</f>
        <v>1323.0420710000001</v>
      </c>
      <c r="O58" s="65">
        <f>VLOOKUP($D58,Résultats!$B$2:$AZ$212,O$2,FALSE)</f>
        <v>1428.492393</v>
      </c>
      <c r="P58" s="65">
        <f>VLOOKUP($D58,Résultats!$B$2:$AZ$212,P$2,FALSE)</f>
        <v>1530.9396300000001</v>
      </c>
      <c r="Q58" s="65">
        <f>VLOOKUP($D58,Résultats!$B$2:$AZ$212,Q$2,FALSE)</f>
        <v>1627.690327</v>
      </c>
      <c r="R58" s="65">
        <f>VLOOKUP($D58,Résultats!$B$2:$AZ$212,R$2,FALSE)</f>
        <v>1716.3311020000001</v>
      </c>
      <c r="S58" s="65">
        <f>VLOOKUP($D58,Résultats!$B$2:$AZ$212,S$2,FALSE)</f>
        <v>1795.236879</v>
      </c>
      <c r="T58" s="65">
        <f>VLOOKUP($D58,Résultats!$B$2:$AZ$212,T$2,FALSE)</f>
        <v>1863.0160820000001</v>
      </c>
      <c r="U58" s="65">
        <f>VLOOKUP($D58,Résultats!$B$2:$AZ$212,U$2,FALSE)</f>
        <v>1919.0221590000001</v>
      </c>
      <c r="V58" s="65">
        <f>VLOOKUP($D58,Résultats!$B$2:$AZ$212,V$2,FALSE)</f>
        <v>1962.9138600000001</v>
      </c>
      <c r="W58" s="65">
        <f>VLOOKUP($D58,Résultats!$B$2:$AZ$212,W$2,FALSE)</f>
        <v>1994.586988</v>
      </c>
      <c r="X58" s="65">
        <f>VLOOKUP($D58,Résultats!$B$2:$AZ$212,X$2,FALSE)</f>
        <v>2014.139574</v>
      </c>
      <c r="Y58" s="65">
        <f>VLOOKUP($D58,Résultats!$B$2:$AZ$212,Y$2,FALSE)</f>
        <v>2021.9632839999999</v>
      </c>
      <c r="Z58" s="65">
        <f>VLOOKUP($D58,Résultats!$B$2:$AZ$212,Z$2,FALSE)</f>
        <v>2018.3963530000001</v>
      </c>
      <c r="AA58" s="65">
        <f>VLOOKUP($D58,Résultats!$B$2:$AZ$212,AA$2,FALSE)</f>
        <v>2003.853167</v>
      </c>
      <c r="AB58" s="65">
        <f>VLOOKUP($D58,Résultats!$B$2:$AZ$212,AB$2,FALSE)</f>
        <v>1978.994445</v>
      </c>
      <c r="AC58" s="65">
        <f>VLOOKUP($D58,Résultats!$B$2:$AZ$212,AC$2,FALSE)</f>
        <v>1944.6038550000001</v>
      </c>
      <c r="AD58" s="65">
        <f>VLOOKUP($D58,Résultats!$B$2:$AZ$212,AD$2,FALSE)</f>
        <v>1901.9580089999999</v>
      </c>
      <c r="AE58" s="65">
        <f>VLOOKUP($D58,Résultats!$B$2:$AZ$212,AE$2,FALSE)</f>
        <v>1851.999834</v>
      </c>
      <c r="AF58" s="65">
        <f>VLOOKUP($D58,Résultats!$B$2:$AZ$212,AF$2,FALSE)</f>
        <v>1795.703728</v>
      </c>
      <c r="AG58" s="65">
        <f>VLOOKUP($D58,Résultats!$B$2:$AZ$212,AG$2,FALSE)</f>
        <v>1734.153628</v>
      </c>
      <c r="AH58" s="65">
        <f>VLOOKUP($D58,Résultats!$B$2:$AZ$212,AH$2,FALSE)</f>
        <v>1668.4400740000001</v>
      </c>
      <c r="AI58" s="65">
        <f>VLOOKUP($D58,Résultats!$B$2:$AZ$212,AI$2,FALSE)</f>
        <v>1599.6569050000001</v>
      </c>
      <c r="AJ58" s="65">
        <f>VLOOKUP($D58,Résultats!$B$2:$AZ$212,AJ$2,FALSE)</f>
        <v>1528.8118509999999</v>
      </c>
      <c r="AK58" s="65">
        <f>VLOOKUP($D58,Résultats!$B$2:$AZ$212,AK$2,FALSE)</f>
        <v>1456.8062440000001</v>
      </c>
      <c r="AL58" s="65">
        <f>VLOOKUP($D58,Résultats!$B$2:$AZ$212,AL$2,FALSE)</f>
        <v>1384.431566</v>
      </c>
      <c r="AM58" s="226">
        <f>VLOOKUP($D58,Résultats!$B$2:$AZ$212,AM$2,FALSE)</f>
        <v>1312.4056680000001</v>
      </c>
    </row>
    <row r="59" spans="2:40" x14ac:dyDescent="0.25">
      <c r="B59" s="230"/>
      <c r="C59" s="218" t="s">
        <v>28</v>
      </c>
      <c r="D59" s="54" t="s">
        <v>132</v>
      </c>
      <c r="E59" s="65">
        <f>VLOOKUP($D59,Résultats!$B$2:$AZ$212,E$2,FALSE)</f>
        <v>1622.772802</v>
      </c>
      <c r="F59" s="65">
        <f>VLOOKUP($D59,Résultats!$B$2:$AZ$212,F$2,FALSE)</f>
        <v>4285.2965510000004</v>
      </c>
      <c r="G59" s="65">
        <f>VLOOKUP($D59,Résultats!$B$2:$AZ$212,G$2,FALSE)</f>
        <v>4851.9471860000003</v>
      </c>
      <c r="H59" s="65">
        <f>VLOOKUP($D59,Résultats!$B$2:$AZ$212,H$2,FALSE)</f>
        <v>5018.1850750000003</v>
      </c>
      <c r="I59" s="65">
        <f>VLOOKUP($D59,Résultats!$B$2:$AZ$212,I$2,FALSE)</f>
        <v>5239.8952159999999</v>
      </c>
      <c r="J59" s="65">
        <f>VLOOKUP($D59,Résultats!$B$2:$AZ$212,J$2,FALSE)</f>
        <v>5404.392065</v>
      </c>
      <c r="K59" s="65">
        <f>VLOOKUP($D59,Résultats!$B$2:$AZ$212,K$2,FALSE)</f>
        <v>5519.3190809999996</v>
      </c>
      <c r="L59" s="65">
        <f>VLOOKUP($D59,Résultats!$B$2:$AZ$212,L$2,FALSE)</f>
        <v>5611.0439379999998</v>
      </c>
      <c r="M59" s="65">
        <f>VLOOKUP($D59,Résultats!$B$2:$AZ$212,M$2,FALSE)</f>
        <v>5675.9741510000003</v>
      </c>
      <c r="N59" s="65">
        <f>VLOOKUP($D59,Résultats!$B$2:$AZ$212,N$2,FALSE)</f>
        <v>5716.8054140000004</v>
      </c>
      <c r="O59" s="65">
        <f>VLOOKUP($D59,Résultats!$B$2:$AZ$212,O$2,FALSE)</f>
        <v>5751.8245049999996</v>
      </c>
      <c r="P59" s="65">
        <f>VLOOKUP($D59,Résultats!$B$2:$AZ$212,P$2,FALSE)</f>
        <v>5779.6599850000002</v>
      </c>
      <c r="Q59" s="65">
        <f>VLOOKUP($D59,Résultats!$B$2:$AZ$212,Q$2,FALSE)</f>
        <v>5797.4026030000005</v>
      </c>
      <c r="R59" s="65">
        <f>VLOOKUP($D59,Résultats!$B$2:$AZ$212,R$2,FALSE)</f>
        <v>5801.7387959999996</v>
      </c>
      <c r="S59" s="65">
        <f>VLOOKUP($D59,Résultats!$B$2:$AZ$212,S$2,FALSE)</f>
        <v>5790.2898020000002</v>
      </c>
      <c r="T59" s="65">
        <f>VLOOKUP($D59,Résultats!$B$2:$AZ$212,T$2,FALSE)</f>
        <v>5760.5815469999998</v>
      </c>
      <c r="U59" s="65">
        <f>VLOOKUP($D59,Résultats!$B$2:$AZ$212,U$2,FALSE)</f>
        <v>5711.6120179999998</v>
      </c>
      <c r="V59" s="65">
        <f>VLOOKUP($D59,Résultats!$B$2:$AZ$212,V$2,FALSE)</f>
        <v>5643.0423860000001</v>
      </c>
      <c r="W59" s="65">
        <f>VLOOKUP($D59,Résultats!$B$2:$AZ$212,W$2,FALSE)</f>
        <v>5555.0815220000004</v>
      </c>
      <c r="X59" s="65">
        <f>VLOOKUP($D59,Résultats!$B$2:$AZ$212,X$2,FALSE)</f>
        <v>5448.4524069999998</v>
      </c>
      <c r="Y59" s="65">
        <f>VLOOKUP($D59,Résultats!$B$2:$AZ$212,Y$2,FALSE)</f>
        <v>5323.7891650000001</v>
      </c>
      <c r="Z59" s="65">
        <f>VLOOKUP($D59,Résultats!$B$2:$AZ$212,Z$2,FALSE)</f>
        <v>5182.5851970000003</v>
      </c>
      <c r="AA59" s="65">
        <f>VLOOKUP($D59,Résultats!$B$2:$AZ$212,AA$2,FALSE)</f>
        <v>5026.5413870000002</v>
      </c>
      <c r="AB59" s="65">
        <f>VLOOKUP($D59,Résultats!$B$2:$AZ$212,AB$2,FALSE)</f>
        <v>4857.6109859999997</v>
      </c>
      <c r="AC59" s="65">
        <f>VLOOKUP($D59,Résultats!$B$2:$AZ$212,AC$2,FALSE)</f>
        <v>4677.8620030000002</v>
      </c>
      <c r="AD59" s="65">
        <f>VLOOKUP($D59,Résultats!$B$2:$AZ$212,AD$2,FALSE)</f>
        <v>4489.8217430000004</v>
      </c>
      <c r="AE59" s="65">
        <f>VLOOKUP($D59,Résultats!$B$2:$AZ$212,AE$2,FALSE)</f>
        <v>4295.5401089999996</v>
      </c>
      <c r="AF59" s="65">
        <f>VLOOKUP($D59,Résultats!$B$2:$AZ$212,AF$2,FALSE)</f>
        <v>4097.017664</v>
      </c>
      <c r="AG59" s="65">
        <f>VLOOKUP($D59,Résultats!$B$2:$AZ$212,AG$2,FALSE)</f>
        <v>3896.2654590000002</v>
      </c>
      <c r="AH59" s="65">
        <f>VLOOKUP($D59,Résultats!$B$2:$AZ$212,AH$2,FALSE)</f>
        <v>3695.162131</v>
      </c>
      <c r="AI59" s="65">
        <f>VLOOKUP($D59,Résultats!$B$2:$AZ$212,AI$2,FALSE)</f>
        <v>3495.4109640000001</v>
      </c>
      <c r="AJ59" s="65">
        <f>VLOOKUP($D59,Résultats!$B$2:$AZ$212,AJ$2,FALSE)</f>
        <v>3298.582175</v>
      </c>
      <c r="AK59" s="65">
        <f>VLOOKUP($D59,Résultats!$B$2:$AZ$212,AK$2,FALSE)</f>
        <v>3106.0129550000001</v>
      </c>
      <c r="AL59" s="65">
        <f>VLOOKUP($D59,Résultats!$B$2:$AZ$212,AL$2,FALSE)</f>
        <v>2918.8096740000001</v>
      </c>
      <c r="AM59" s="226">
        <f>VLOOKUP($D59,Résultats!$B$2:$AZ$212,AM$2,FALSE)</f>
        <v>2737.8930350000001</v>
      </c>
    </row>
    <row r="60" spans="2:40" x14ac:dyDescent="0.25">
      <c r="B60" s="230"/>
      <c r="C60" s="218" t="s">
        <v>29</v>
      </c>
      <c r="D60" s="54" t="s">
        <v>133</v>
      </c>
      <c r="E60" s="65">
        <f>VLOOKUP($D60,Résultats!$B$2:$AZ$212,E$2,FALSE)</f>
        <v>3840.9962489999998</v>
      </c>
      <c r="F60" s="65">
        <f>VLOOKUP($D60,Résultats!$B$2:$AZ$212,F$2,FALSE)</f>
        <v>7040.4806570000001</v>
      </c>
      <c r="G60" s="65">
        <f>VLOOKUP($D60,Résultats!$B$2:$AZ$212,G$2,FALSE)</f>
        <v>7691.9772000000003</v>
      </c>
      <c r="H60" s="65">
        <f>VLOOKUP($D60,Résultats!$B$2:$AZ$212,H$2,FALSE)</f>
        <v>7870.6256629999998</v>
      </c>
      <c r="I60" s="65">
        <f>VLOOKUP($D60,Résultats!$B$2:$AZ$212,I$2,FALSE)</f>
        <v>8104.5489070000003</v>
      </c>
      <c r="J60" s="65">
        <f>VLOOKUP($D60,Résultats!$B$2:$AZ$212,J$2,FALSE)</f>
        <v>8286.2668659999999</v>
      </c>
      <c r="K60" s="65">
        <f>VLOOKUP($D60,Résultats!$B$2:$AZ$212,K$2,FALSE)</f>
        <v>8387.4652760000008</v>
      </c>
      <c r="L60" s="65">
        <f>VLOOKUP($D60,Résultats!$B$2:$AZ$212,L$2,FALSE)</f>
        <v>8454.4333100000003</v>
      </c>
      <c r="M60" s="65">
        <f>VLOOKUP($D60,Résultats!$B$2:$AZ$212,M$2,FALSE)</f>
        <v>8482.427565</v>
      </c>
      <c r="N60" s="65">
        <f>VLOOKUP($D60,Résultats!$B$2:$AZ$212,N$2,FALSE)</f>
        <v>8476.4445899999901</v>
      </c>
      <c r="O60" s="65">
        <f>VLOOKUP($D60,Résultats!$B$2:$AZ$212,O$2,FALSE)</f>
        <v>8461.8055660000009</v>
      </c>
      <c r="P60" s="65">
        <f>VLOOKUP($D60,Résultats!$B$2:$AZ$212,P$2,FALSE)</f>
        <v>8438.36144099999</v>
      </c>
      <c r="Q60" s="65">
        <f>VLOOKUP($D60,Résultats!$B$2:$AZ$212,Q$2,FALSE)</f>
        <v>8402.6610990000008</v>
      </c>
      <c r="R60" s="65">
        <f>VLOOKUP($D60,Résultats!$B$2:$AZ$212,R$2,FALSE)</f>
        <v>8350.7103889999999</v>
      </c>
      <c r="S60" s="65">
        <f>VLOOKUP($D60,Résultats!$B$2:$AZ$212,S$2,FALSE)</f>
        <v>8279.6437839999999</v>
      </c>
      <c r="T60" s="65">
        <f>VLOOKUP($D60,Résultats!$B$2:$AZ$212,T$2,FALSE)</f>
        <v>8186.3815009999998</v>
      </c>
      <c r="U60" s="65">
        <f>VLOOKUP($D60,Résultats!$B$2:$AZ$212,U$2,FALSE)</f>
        <v>8069.7089340000002</v>
      </c>
      <c r="V60" s="65">
        <f>VLOOKUP($D60,Résultats!$B$2:$AZ$212,V$2,FALSE)</f>
        <v>7929.2675980000004</v>
      </c>
      <c r="W60" s="65">
        <f>VLOOKUP($D60,Résultats!$B$2:$AZ$212,W$2,FALSE)</f>
        <v>7765.4228569999996</v>
      </c>
      <c r="X60" s="65">
        <f>VLOOKUP($D60,Résultats!$B$2:$AZ$212,X$2,FALSE)</f>
        <v>7579.2417569999998</v>
      </c>
      <c r="Y60" s="65">
        <f>VLOOKUP($D60,Résultats!$B$2:$AZ$212,Y$2,FALSE)</f>
        <v>7371.7236549999998</v>
      </c>
      <c r="Z60" s="65">
        <f>VLOOKUP($D60,Résultats!$B$2:$AZ$212,Z$2,FALSE)</f>
        <v>7145.0020249999998</v>
      </c>
      <c r="AA60" s="65">
        <f>VLOOKUP($D60,Résultats!$B$2:$AZ$212,AA$2,FALSE)</f>
        <v>6901.4818009999999</v>
      </c>
      <c r="AB60" s="65">
        <f>VLOOKUP($D60,Résultats!$B$2:$AZ$212,AB$2,FALSE)</f>
        <v>6643.819641</v>
      </c>
      <c r="AC60" s="65">
        <f>VLOOKUP($D60,Résultats!$B$2:$AZ$212,AC$2,FALSE)</f>
        <v>6374.7874330000004</v>
      </c>
      <c r="AD60" s="65">
        <f>VLOOKUP($D60,Résultats!$B$2:$AZ$212,AD$2,FALSE)</f>
        <v>6097.6908640000001</v>
      </c>
      <c r="AE60" s="65">
        <f>VLOOKUP($D60,Résultats!$B$2:$AZ$212,AE$2,FALSE)</f>
        <v>5815.1803280000004</v>
      </c>
      <c r="AF60" s="65">
        <f>VLOOKUP($D60,Résultats!$B$2:$AZ$212,AF$2,FALSE)</f>
        <v>5529.8124959999996</v>
      </c>
      <c r="AG60" s="65">
        <f>VLOOKUP($D60,Résultats!$B$2:$AZ$212,AG$2,FALSE)</f>
        <v>5244.105998</v>
      </c>
      <c r="AH60" s="65">
        <f>VLOOKUP($D60,Résultats!$B$2:$AZ$212,AH$2,FALSE)</f>
        <v>4960.3747100000001</v>
      </c>
      <c r="AI60" s="65">
        <f>VLOOKUP($D60,Résultats!$B$2:$AZ$212,AI$2,FALSE)</f>
        <v>4680.699552</v>
      </c>
      <c r="AJ60" s="65">
        <f>VLOOKUP($D60,Résultats!$B$2:$AZ$212,AJ$2,FALSE)</f>
        <v>4406.9637510000002</v>
      </c>
      <c r="AK60" s="65">
        <f>VLOOKUP($D60,Résultats!$B$2:$AZ$212,AK$2,FALSE)</f>
        <v>4140.7458349999997</v>
      </c>
      <c r="AL60" s="65">
        <f>VLOOKUP($D60,Résultats!$B$2:$AZ$212,AL$2,FALSE)</f>
        <v>3883.3264819999999</v>
      </c>
      <c r="AM60" s="226">
        <f>VLOOKUP($D60,Résultats!$B$2:$AZ$212,AM$2,FALSE)</f>
        <v>3635.74089</v>
      </c>
    </row>
    <row r="61" spans="2:40" x14ac:dyDescent="0.25">
      <c r="B61" s="230"/>
      <c r="C61" s="218" t="s">
        <v>30</v>
      </c>
      <c r="D61" s="54" t="s">
        <v>134</v>
      </c>
      <c r="E61" s="65">
        <f>VLOOKUP($D61,Résultats!$B$2:$AZ$212,E$2,FALSE)</f>
        <v>5377.3855290000001</v>
      </c>
      <c r="F61" s="65">
        <f>VLOOKUP($D61,Résultats!$B$2:$AZ$212,F$2,FALSE)</f>
        <v>7628.1932319999996</v>
      </c>
      <c r="G61" s="65">
        <f>VLOOKUP($D61,Résultats!$B$2:$AZ$212,G$2,FALSE)</f>
        <v>8010.4356559999997</v>
      </c>
      <c r="H61" s="65">
        <f>VLOOKUP($D61,Résultats!$B$2:$AZ$212,H$2,FALSE)</f>
        <v>8107.6228929999997</v>
      </c>
      <c r="I61" s="65">
        <f>VLOOKUP($D61,Résultats!$B$2:$AZ$212,I$2,FALSE)</f>
        <v>8236.9527699999999</v>
      </c>
      <c r="J61" s="65">
        <f>VLOOKUP($D61,Résultats!$B$2:$AZ$212,J$2,FALSE)</f>
        <v>8357.4229630000009</v>
      </c>
      <c r="K61" s="65">
        <f>VLOOKUP($D61,Résultats!$B$2:$AZ$212,K$2,FALSE)</f>
        <v>8397.6908760000006</v>
      </c>
      <c r="L61" s="65">
        <f>VLOOKUP($D61,Résultats!$B$2:$AZ$212,L$2,FALSE)</f>
        <v>8407.0065300000006</v>
      </c>
      <c r="M61" s="65">
        <f>VLOOKUP($D61,Résultats!$B$2:$AZ$212,M$2,FALSE)</f>
        <v>8380.9587879999999</v>
      </c>
      <c r="N61" s="65">
        <f>VLOOKUP($D61,Résultats!$B$2:$AZ$212,N$2,FALSE)</f>
        <v>8324.6085469999998</v>
      </c>
      <c r="O61" s="65">
        <f>VLOOKUP($D61,Résultats!$B$2:$AZ$212,O$2,FALSE)</f>
        <v>8261.7423199999994</v>
      </c>
      <c r="P61" s="65">
        <f>VLOOKUP($D61,Résultats!$B$2:$AZ$212,P$2,FALSE)</f>
        <v>8192.9455710000002</v>
      </c>
      <c r="Q61" s="65">
        <f>VLOOKUP($D61,Résultats!$B$2:$AZ$212,Q$2,FALSE)</f>
        <v>8115.2109700000001</v>
      </c>
      <c r="R61" s="65">
        <f>VLOOKUP($D61,Résultats!$B$2:$AZ$212,R$2,FALSE)</f>
        <v>8025.0188829999997</v>
      </c>
      <c r="S61" s="65">
        <f>VLOOKUP($D61,Résultats!$B$2:$AZ$212,S$2,FALSE)</f>
        <v>7919.8125659999996</v>
      </c>
      <c r="T61" s="65">
        <f>VLOOKUP($D61,Résultats!$B$2:$AZ$212,T$2,FALSE)</f>
        <v>7796.8029070000002</v>
      </c>
      <c r="U61" s="65">
        <f>VLOOKUP($D61,Résultats!$B$2:$AZ$212,U$2,FALSE)</f>
        <v>7654.852766</v>
      </c>
      <c r="V61" s="65">
        <f>VLOOKUP($D61,Résultats!$B$2:$AZ$212,V$2,FALSE)</f>
        <v>7493.5940540000001</v>
      </c>
      <c r="W61" s="65">
        <f>VLOOKUP($D61,Résultats!$B$2:$AZ$212,W$2,FALSE)</f>
        <v>7313.3162620000003</v>
      </c>
      <c r="X61" s="65">
        <f>VLOOKUP($D61,Résultats!$B$2:$AZ$212,X$2,FALSE)</f>
        <v>7114.954299</v>
      </c>
      <c r="Y61" s="65">
        <f>VLOOKUP($D61,Résultats!$B$2:$AZ$212,Y$2,FALSE)</f>
        <v>6899.3915870000001</v>
      </c>
      <c r="Z61" s="65">
        <f>VLOOKUP($D61,Résultats!$B$2:$AZ$212,Z$2,FALSE)</f>
        <v>6668.5505839999996</v>
      </c>
      <c r="AA61" s="65">
        <f>VLOOKUP($D61,Résultats!$B$2:$AZ$212,AA$2,FALSE)</f>
        <v>6424.5987409999998</v>
      </c>
      <c r="AB61" s="65">
        <f>VLOOKUP($D61,Résultats!$B$2:$AZ$212,AB$2,FALSE)</f>
        <v>6169.8984440000004</v>
      </c>
      <c r="AC61" s="65">
        <f>VLOOKUP($D61,Résultats!$B$2:$AZ$212,AC$2,FALSE)</f>
        <v>5906.9020609999998</v>
      </c>
      <c r="AD61" s="65">
        <f>VLOOKUP($D61,Résultats!$B$2:$AZ$212,AD$2,FALSE)</f>
        <v>5638.5092800000002</v>
      </c>
      <c r="AE61" s="65">
        <f>VLOOKUP($D61,Résultats!$B$2:$AZ$212,AE$2,FALSE)</f>
        <v>5367.0283429999999</v>
      </c>
      <c r="AF61" s="65">
        <f>VLOOKUP($D61,Résultats!$B$2:$AZ$212,AF$2,FALSE)</f>
        <v>5094.6736529999998</v>
      </c>
      <c r="AG61" s="65">
        <f>VLOOKUP($D61,Résultats!$B$2:$AZ$212,AG$2,FALSE)</f>
        <v>4823.6072649999996</v>
      </c>
      <c r="AH61" s="65">
        <f>VLOOKUP($D61,Résultats!$B$2:$AZ$212,AH$2,FALSE)</f>
        <v>4555.7980639999996</v>
      </c>
      <c r="AI61" s="65">
        <f>VLOOKUP($D61,Résultats!$B$2:$AZ$212,AI$2,FALSE)</f>
        <v>4293.0053580000003</v>
      </c>
      <c r="AJ61" s="65">
        <f>VLOOKUP($D61,Résultats!$B$2:$AZ$212,AJ$2,FALSE)</f>
        <v>4036.8069270000001</v>
      </c>
      <c r="AK61" s="65">
        <f>VLOOKUP($D61,Résultats!$B$2:$AZ$212,AK$2,FALSE)</f>
        <v>3788.5103469999999</v>
      </c>
      <c r="AL61" s="65">
        <f>VLOOKUP($D61,Résultats!$B$2:$AZ$212,AL$2,FALSE)</f>
        <v>3549.1604670000002</v>
      </c>
      <c r="AM61" s="226">
        <f>VLOOKUP($D61,Résultats!$B$2:$AZ$212,AM$2,FALSE)</f>
        <v>3319.5840309999999</v>
      </c>
    </row>
    <row r="62" spans="2:40" x14ac:dyDescent="0.25">
      <c r="B62" s="230"/>
      <c r="C62" s="218" t="s">
        <v>31</v>
      </c>
      <c r="D62" s="54" t="s">
        <v>135</v>
      </c>
      <c r="E62" s="65">
        <f>VLOOKUP($D62,Résultats!$B$2:$AZ$212,E$2,FALSE)</f>
        <v>13959.64589</v>
      </c>
      <c r="F62" s="65">
        <f>VLOOKUP($D62,Résultats!$B$2:$AZ$212,F$2,FALSE)</f>
        <v>9832.9919250000003</v>
      </c>
      <c r="G62" s="65">
        <f>VLOOKUP($D62,Résultats!$B$2:$AZ$212,G$2,FALSE)</f>
        <v>8882.8855619999995</v>
      </c>
      <c r="H62" s="65">
        <f>VLOOKUP($D62,Résultats!$B$2:$AZ$212,H$2,FALSE)</f>
        <v>8589.6917439999997</v>
      </c>
      <c r="I62" s="65">
        <f>VLOOKUP($D62,Résultats!$B$2:$AZ$212,I$2,FALSE)</f>
        <v>8317.8721580000001</v>
      </c>
      <c r="J62" s="65">
        <f>VLOOKUP($D62,Résultats!$B$2:$AZ$212,J$2,FALSE)</f>
        <v>8086.1662550000001</v>
      </c>
      <c r="K62" s="65">
        <f>VLOOKUP($D62,Résultats!$B$2:$AZ$212,K$2,FALSE)</f>
        <v>7812.004766</v>
      </c>
      <c r="L62" s="65">
        <f>VLOOKUP($D62,Résultats!$B$2:$AZ$212,L$2,FALSE)</f>
        <v>7541.8501679999999</v>
      </c>
      <c r="M62" s="65">
        <f>VLOOKUP($D62,Résultats!$B$2:$AZ$212,M$2,FALSE)</f>
        <v>7272.2266739999995</v>
      </c>
      <c r="N62" s="65">
        <f>VLOOKUP($D62,Résultats!$B$2:$AZ$212,N$2,FALSE)</f>
        <v>7005.0342579999997</v>
      </c>
      <c r="O62" s="65">
        <f>VLOOKUP($D62,Résultats!$B$2:$AZ$212,O$2,FALSE)</f>
        <v>6751.1400169999997</v>
      </c>
      <c r="P62" s="65">
        <f>VLOOKUP($D62,Résultats!$B$2:$AZ$212,P$2,FALSE)</f>
        <v>6510.2617819999996</v>
      </c>
      <c r="Q62" s="65">
        <f>VLOOKUP($D62,Résultats!$B$2:$AZ$212,Q$2,FALSE)</f>
        <v>6279.9126370000004</v>
      </c>
      <c r="R62" s="65">
        <f>VLOOKUP($D62,Résultats!$B$2:$AZ$212,R$2,FALSE)</f>
        <v>6057.4149880000004</v>
      </c>
      <c r="S62" s="65">
        <f>VLOOKUP($D62,Résultats!$B$2:$AZ$212,S$2,FALSE)</f>
        <v>5840.5955389999999</v>
      </c>
      <c r="T62" s="65">
        <f>VLOOKUP($D62,Résultats!$B$2:$AZ$212,T$2,FALSE)</f>
        <v>5627.2077730000001</v>
      </c>
      <c r="U62" s="65">
        <f>VLOOKUP($D62,Résultats!$B$2:$AZ$212,U$2,FALSE)</f>
        <v>5415.8585220000004</v>
      </c>
      <c r="V62" s="65">
        <f>VLOOKUP($D62,Résultats!$B$2:$AZ$212,V$2,FALSE)</f>
        <v>5205.5888910000003</v>
      </c>
      <c r="W62" s="65">
        <f>VLOOKUP($D62,Résultats!$B$2:$AZ$212,W$2,FALSE)</f>
        <v>4995.8206389999996</v>
      </c>
      <c r="X62" s="65">
        <f>VLOOKUP($D62,Résultats!$B$2:$AZ$212,X$2,FALSE)</f>
        <v>4786.3499510000001</v>
      </c>
      <c r="Y62" s="65">
        <f>VLOOKUP($D62,Résultats!$B$2:$AZ$212,Y$2,FALSE)</f>
        <v>4577.0169679999999</v>
      </c>
      <c r="Z62" s="65">
        <f>VLOOKUP($D62,Résultats!$B$2:$AZ$212,Z$2,FALSE)</f>
        <v>4368.1983010000004</v>
      </c>
      <c r="AA62" s="65">
        <f>VLOOKUP($D62,Résultats!$B$2:$AZ$212,AA$2,FALSE)</f>
        <v>4160.4235449999996</v>
      </c>
      <c r="AB62" s="65">
        <f>VLOOKUP($D62,Résultats!$B$2:$AZ$212,AB$2,FALSE)</f>
        <v>3954.3363859999999</v>
      </c>
      <c r="AC62" s="65">
        <f>VLOOKUP($D62,Résultats!$B$2:$AZ$212,AC$2,FALSE)</f>
        <v>3750.6498609999999</v>
      </c>
      <c r="AD62" s="65">
        <f>VLOOKUP($D62,Résultats!$B$2:$AZ$212,AD$2,FALSE)</f>
        <v>3550.3198189999998</v>
      </c>
      <c r="AE62" s="65">
        <f>VLOOKUP($D62,Résultats!$B$2:$AZ$212,AE$2,FALSE)</f>
        <v>3354.0338809999998</v>
      </c>
      <c r="AF62" s="65">
        <f>VLOOKUP($D62,Résultats!$B$2:$AZ$212,AF$2,FALSE)</f>
        <v>3162.4573529999998</v>
      </c>
      <c r="AG62" s="65">
        <f>VLOOKUP($D62,Résultats!$B$2:$AZ$212,AG$2,FALSE)</f>
        <v>2976.251315</v>
      </c>
      <c r="AH62" s="65">
        <f>VLOOKUP($D62,Résultats!$B$2:$AZ$212,AH$2,FALSE)</f>
        <v>2796.0061879999998</v>
      </c>
      <c r="AI62" s="65">
        <f>VLOOKUP($D62,Résultats!$B$2:$AZ$212,AI$2,FALSE)</f>
        <v>2622.237423</v>
      </c>
      <c r="AJ62" s="65">
        <f>VLOOKUP($D62,Résultats!$B$2:$AZ$212,AJ$2,FALSE)</f>
        <v>2455.3907290000002</v>
      </c>
      <c r="AK62" s="65">
        <f>VLOOKUP($D62,Résultats!$B$2:$AZ$212,AK$2,FALSE)</f>
        <v>2295.802576</v>
      </c>
      <c r="AL62" s="65">
        <f>VLOOKUP($D62,Résultats!$B$2:$AZ$212,AL$2,FALSE)</f>
        <v>2143.7029900000002</v>
      </c>
      <c r="AM62" s="226">
        <f>VLOOKUP($D62,Résultats!$B$2:$AZ$212,AM$2,FALSE)</f>
        <v>1999.236343</v>
      </c>
    </row>
    <row r="63" spans="2:40" x14ac:dyDescent="0.25">
      <c r="B63" s="230"/>
      <c r="C63" s="218" t="s">
        <v>32</v>
      </c>
      <c r="D63" s="54" t="s">
        <v>136</v>
      </c>
      <c r="E63" s="65">
        <f>VLOOKUP($D63,Résultats!$B$2:$AZ$212,E$2,FALSE)</f>
        <v>4923.9468200000001</v>
      </c>
      <c r="F63" s="65">
        <f>VLOOKUP($D63,Résultats!$B$2:$AZ$212,F$2,FALSE)</f>
        <v>3292.8046199999999</v>
      </c>
      <c r="G63" s="65">
        <f>VLOOKUP($D63,Résultats!$B$2:$AZ$212,G$2,FALSE)</f>
        <v>2901.0517359999999</v>
      </c>
      <c r="H63" s="65">
        <f>VLOOKUP($D63,Résultats!$B$2:$AZ$212,H$2,FALSE)</f>
        <v>2781.2911490000001</v>
      </c>
      <c r="I63" s="65">
        <f>VLOOKUP($D63,Résultats!$B$2:$AZ$212,I$2,FALSE)</f>
        <v>2665.6623380000001</v>
      </c>
      <c r="J63" s="65">
        <f>VLOOKUP($D63,Résultats!$B$2:$AZ$212,J$2,FALSE)</f>
        <v>2541.8861969999998</v>
      </c>
      <c r="K63" s="65">
        <f>VLOOKUP($D63,Résultats!$B$2:$AZ$212,K$2,FALSE)</f>
        <v>2415.6419080000001</v>
      </c>
      <c r="L63" s="65">
        <f>VLOOKUP($D63,Résultats!$B$2:$AZ$212,L$2,FALSE)</f>
        <v>2295.5372689999999</v>
      </c>
      <c r="M63" s="65">
        <f>VLOOKUP($D63,Résultats!$B$2:$AZ$212,M$2,FALSE)</f>
        <v>2180.6026029999998</v>
      </c>
      <c r="N63" s="65">
        <f>VLOOKUP($D63,Résultats!$B$2:$AZ$212,N$2,FALSE)</f>
        <v>2070.9696220000001</v>
      </c>
      <c r="O63" s="65">
        <f>VLOOKUP($D63,Résultats!$B$2:$AZ$212,O$2,FALSE)</f>
        <v>1968.4302279999999</v>
      </c>
      <c r="P63" s="65">
        <f>VLOOKUP($D63,Résultats!$B$2:$AZ$212,P$2,FALSE)</f>
        <v>1872.5947860000001</v>
      </c>
      <c r="Q63" s="65">
        <f>VLOOKUP($D63,Résultats!$B$2:$AZ$212,Q$2,FALSE)</f>
        <v>1782.652063</v>
      </c>
      <c r="R63" s="65">
        <f>VLOOKUP($D63,Résultats!$B$2:$AZ$212,R$2,FALSE)</f>
        <v>1697.770049</v>
      </c>
      <c r="S63" s="65">
        <f>VLOOKUP($D63,Résultats!$B$2:$AZ$212,S$2,FALSE)</f>
        <v>1617.238752</v>
      </c>
      <c r="T63" s="65">
        <f>VLOOKUP($D63,Résultats!$B$2:$AZ$212,T$2,FALSE)</f>
        <v>1540.3542729999999</v>
      </c>
      <c r="U63" s="65">
        <f>VLOOKUP($D63,Résultats!$B$2:$AZ$212,U$2,FALSE)</f>
        <v>1466.6039310000001</v>
      </c>
      <c r="V63" s="65">
        <f>VLOOKUP($D63,Résultats!$B$2:$AZ$212,V$2,FALSE)</f>
        <v>1395.579117</v>
      </c>
      <c r="W63" s="65">
        <f>VLOOKUP($D63,Résultats!$B$2:$AZ$212,W$2,FALSE)</f>
        <v>1326.962749</v>
      </c>
      <c r="X63" s="65">
        <f>VLOOKUP($D63,Résultats!$B$2:$AZ$212,X$2,FALSE)</f>
        <v>1260.5258779999999</v>
      </c>
      <c r="Y63" s="65">
        <f>VLOOKUP($D63,Résultats!$B$2:$AZ$212,Y$2,FALSE)</f>
        <v>1196.06376</v>
      </c>
      <c r="Z63" s="65">
        <f>VLOOKUP($D63,Résultats!$B$2:$AZ$212,Z$2,FALSE)</f>
        <v>1133.485158</v>
      </c>
      <c r="AA63" s="65">
        <f>VLOOKUP($D63,Résultats!$B$2:$AZ$212,AA$2,FALSE)</f>
        <v>1072.739797</v>
      </c>
      <c r="AB63" s="65">
        <f>VLOOKUP($D63,Résultats!$B$2:$AZ$212,AB$2,FALSE)</f>
        <v>1013.8148619999999</v>
      </c>
      <c r="AC63" s="65">
        <f>VLOOKUP($D63,Résultats!$B$2:$AZ$212,AC$2,FALSE)</f>
        <v>956.7231683</v>
      </c>
      <c r="AD63" s="65">
        <f>VLOOKUP($D63,Résultats!$B$2:$AZ$212,AD$2,FALSE)</f>
        <v>901.54179450000004</v>
      </c>
      <c r="AE63" s="65">
        <f>VLOOKUP($D63,Résultats!$B$2:$AZ$212,AE$2,FALSE)</f>
        <v>848.30186860000003</v>
      </c>
      <c r="AF63" s="65">
        <f>VLOOKUP($D63,Résultats!$B$2:$AZ$212,AF$2,FALSE)</f>
        <v>797.03989179999996</v>
      </c>
      <c r="AG63" s="65">
        <f>VLOOKUP($D63,Résultats!$B$2:$AZ$212,AG$2,FALSE)</f>
        <v>747.80254130000003</v>
      </c>
      <c r="AH63" s="65">
        <f>VLOOKUP($D63,Résultats!$B$2:$AZ$212,AH$2,FALSE)</f>
        <v>700.63150710000002</v>
      </c>
      <c r="AI63" s="65">
        <f>VLOOKUP($D63,Résultats!$B$2:$AZ$212,AI$2,FALSE)</f>
        <v>655.5612251</v>
      </c>
      <c r="AJ63" s="65">
        <f>VLOOKUP($D63,Résultats!$B$2:$AZ$212,AJ$2,FALSE)</f>
        <v>612.61885270000005</v>
      </c>
      <c r="AK63" s="65">
        <f>VLOOKUP($D63,Résultats!$B$2:$AZ$212,AK$2,FALSE)</f>
        <v>571.81526369999995</v>
      </c>
      <c r="AL63" s="65">
        <f>VLOOKUP($D63,Résultats!$B$2:$AZ$212,AL$2,FALSE)</f>
        <v>533.14499360000002</v>
      </c>
      <c r="AM63" s="226">
        <f>VLOOKUP($D63,Résultats!$B$2:$AZ$212,AM$2,FALSE)</f>
        <v>496.59051829999999</v>
      </c>
    </row>
    <row r="64" spans="2:40" x14ac:dyDescent="0.25">
      <c r="B64" s="230"/>
      <c r="C64" s="219" t="s">
        <v>33</v>
      </c>
      <c r="D64" s="54" t="s">
        <v>137</v>
      </c>
      <c r="E64" s="224">
        <f>VLOOKUP($D64,Résultats!$B$2:$AZ$212,E$2,FALSE)</f>
        <v>2256.0604069999999</v>
      </c>
      <c r="F64" s="224">
        <f>VLOOKUP($D64,Résultats!$B$2:$AZ$212,F$2,FALSE)</f>
        <v>1275.4610749999999</v>
      </c>
      <c r="G64" s="224">
        <f>VLOOKUP($D64,Résultats!$B$2:$AZ$212,G$2,FALSE)</f>
        <v>1059.1769979999999</v>
      </c>
      <c r="H64" s="224">
        <f>VLOOKUP($D64,Résultats!$B$2:$AZ$212,H$2,FALSE)</f>
        <v>994.34281959999998</v>
      </c>
      <c r="I64" s="224">
        <f>VLOOKUP($D64,Résultats!$B$2:$AZ$212,I$2,FALSE)</f>
        <v>933.88363600000002</v>
      </c>
      <c r="J64" s="224">
        <f>VLOOKUP($D64,Résultats!$B$2:$AZ$212,J$2,FALSE)</f>
        <v>874.90427629999999</v>
      </c>
      <c r="K64" s="224">
        <f>VLOOKUP($D64,Résultats!$B$2:$AZ$212,K$2,FALSE)</f>
        <v>818.06918519999999</v>
      </c>
      <c r="L64" s="224">
        <f>VLOOKUP($D64,Résultats!$B$2:$AZ$212,L$2,FALSE)</f>
        <v>764.58669250000003</v>
      </c>
      <c r="M64" s="224">
        <f>VLOOKUP($D64,Résultats!$B$2:$AZ$212,M$2,FALSE)</f>
        <v>714.1997437</v>
      </c>
      <c r="N64" s="224">
        <f>VLOOKUP($D64,Résultats!$B$2:$AZ$212,N$2,FALSE)</f>
        <v>666.86490690000005</v>
      </c>
      <c r="O64" s="224">
        <f>VLOOKUP($D64,Résultats!$B$2:$AZ$212,O$2,FALSE)</f>
        <v>622.81627230000004</v>
      </c>
      <c r="P64" s="224">
        <f>VLOOKUP($D64,Résultats!$B$2:$AZ$212,P$2,FALSE)</f>
        <v>581.90410559999998</v>
      </c>
      <c r="Q64" s="224">
        <f>VLOOKUP($D64,Résultats!$B$2:$AZ$212,Q$2,FALSE)</f>
        <v>543.87666300000001</v>
      </c>
      <c r="R64" s="224">
        <f>VLOOKUP($D64,Résultats!$B$2:$AZ$212,R$2,FALSE)</f>
        <v>508.48327380000001</v>
      </c>
      <c r="S64" s="224">
        <f>VLOOKUP($D64,Résultats!$B$2:$AZ$212,S$2,FALSE)</f>
        <v>475.49389880000001</v>
      </c>
      <c r="T64" s="224">
        <f>VLOOKUP($D64,Résultats!$B$2:$AZ$212,T$2,FALSE)</f>
        <v>444.68594280000002</v>
      </c>
      <c r="U64" s="224">
        <f>VLOOKUP($D64,Résultats!$B$2:$AZ$212,U$2,FALSE)</f>
        <v>415.86962510000001</v>
      </c>
      <c r="V64" s="224">
        <f>VLOOKUP($D64,Résultats!$B$2:$AZ$212,V$2,FALSE)</f>
        <v>388.87735900000001</v>
      </c>
      <c r="W64" s="224">
        <f>VLOOKUP($D64,Résultats!$B$2:$AZ$212,W$2,FALSE)</f>
        <v>363.56177609999997</v>
      </c>
      <c r="X64" s="224">
        <f>VLOOKUP($D64,Résultats!$B$2:$AZ$212,X$2,FALSE)</f>
        <v>339.79482539999998</v>
      </c>
      <c r="Y64" s="224">
        <f>VLOOKUP($D64,Résultats!$B$2:$AZ$212,Y$2,FALSE)</f>
        <v>317.45797169999997</v>
      </c>
      <c r="Z64" s="224">
        <f>VLOOKUP($D64,Résultats!$B$2:$AZ$212,Z$2,FALSE)</f>
        <v>296.45495720000002</v>
      </c>
      <c r="AA64" s="224">
        <f>VLOOKUP($D64,Résultats!$B$2:$AZ$212,AA$2,FALSE)</f>
        <v>276.70042669999998</v>
      </c>
      <c r="AB64" s="224">
        <f>VLOOKUP($D64,Résultats!$B$2:$AZ$212,AB$2,FALSE)</f>
        <v>258.1183312</v>
      </c>
      <c r="AC64" s="224">
        <f>VLOOKUP($D64,Résultats!$B$2:$AZ$212,AC$2,FALSE)</f>
        <v>240.64059889999999</v>
      </c>
      <c r="AD64" s="224">
        <f>VLOOKUP($D64,Résultats!$B$2:$AZ$212,AD$2,FALSE)</f>
        <v>224.21116499999999</v>
      </c>
      <c r="AE64" s="224">
        <f>VLOOKUP($D64,Résultats!$B$2:$AZ$212,AE$2,FALSE)</f>
        <v>208.77293589999999</v>
      </c>
      <c r="AF64" s="224">
        <f>VLOOKUP($D64,Résultats!$B$2:$AZ$212,AF$2,FALSE)</f>
        <v>194.27358419999999</v>
      </c>
      <c r="AG64" s="224">
        <f>VLOOKUP($D64,Résultats!$B$2:$AZ$212,AG$2,FALSE)</f>
        <v>180.66577860000001</v>
      </c>
      <c r="AH64" s="224">
        <f>VLOOKUP($D64,Résultats!$B$2:$AZ$212,AH$2,FALSE)</f>
        <v>167.90522820000001</v>
      </c>
      <c r="AI64" s="224">
        <f>VLOOKUP($D64,Résultats!$B$2:$AZ$212,AI$2,FALSE)</f>
        <v>155.9502368</v>
      </c>
      <c r="AJ64" s="224">
        <f>VLOOKUP($D64,Résultats!$B$2:$AZ$212,AJ$2,FALSE)</f>
        <v>144.7615404</v>
      </c>
      <c r="AK64" s="224">
        <f>VLOOKUP($D64,Résultats!$B$2:$AZ$212,AK$2,FALSE)</f>
        <v>134.3010128</v>
      </c>
      <c r="AL64" s="224">
        <f>VLOOKUP($D64,Résultats!$B$2:$AZ$212,AL$2,FALSE)</f>
        <v>124.53146529999999</v>
      </c>
      <c r="AM64" s="227">
        <f>VLOOKUP($D64,Résultats!$B$2:$AZ$212,AM$2,FALSE)</f>
        <v>115.41695730000001</v>
      </c>
    </row>
    <row r="65" spans="2:39" s="3" customFormat="1" x14ac:dyDescent="0.25"/>
    <row r="66" spans="2:39" s="3" customFormat="1" x14ac:dyDescent="0.25"/>
    <row r="67" spans="2:39" x14ac:dyDescent="0.25">
      <c r="C67" s="11"/>
      <c r="D67" s="11"/>
      <c r="E67" s="93">
        <v>2006</v>
      </c>
      <c r="F67" s="93">
        <v>2015</v>
      </c>
      <c r="G67" s="93">
        <v>2018</v>
      </c>
      <c r="H67" s="93">
        <v>2019</v>
      </c>
      <c r="I67" s="93">
        <v>2020</v>
      </c>
      <c r="J67" s="20">
        <v>2021</v>
      </c>
      <c r="K67" s="4">
        <v>2022</v>
      </c>
      <c r="L67" s="4">
        <v>2023</v>
      </c>
      <c r="M67" s="4">
        <v>2024</v>
      </c>
      <c r="N67" s="92">
        <v>2025</v>
      </c>
      <c r="O67" s="20">
        <v>2026</v>
      </c>
      <c r="P67" s="4">
        <v>2027</v>
      </c>
      <c r="Q67" s="4">
        <v>2028</v>
      </c>
      <c r="R67" s="4">
        <v>2029</v>
      </c>
      <c r="S67" s="92">
        <v>2030</v>
      </c>
      <c r="T67" s="92">
        <v>2031</v>
      </c>
      <c r="U67" s="92">
        <v>2032</v>
      </c>
      <c r="V67" s="92">
        <v>2033</v>
      </c>
      <c r="W67" s="92">
        <v>2034</v>
      </c>
      <c r="X67" s="93">
        <v>2035</v>
      </c>
      <c r="Y67" s="93">
        <v>2036</v>
      </c>
      <c r="Z67" s="93">
        <v>2037</v>
      </c>
      <c r="AA67" s="93">
        <v>2038</v>
      </c>
      <c r="AB67" s="93">
        <v>2039</v>
      </c>
      <c r="AC67" s="93">
        <v>2040</v>
      </c>
      <c r="AD67" s="93">
        <v>2041</v>
      </c>
      <c r="AE67" s="93">
        <v>2042</v>
      </c>
      <c r="AF67" s="93">
        <v>2043</v>
      </c>
      <c r="AG67" s="93">
        <v>2044</v>
      </c>
      <c r="AH67" s="93">
        <v>2045</v>
      </c>
      <c r="AI67" s="93">
        <v>2046</v>
      </c>
      <c r="AJ67" s="93">
        <v>2047</v>
      </c>
      <c r="AK67" s="93">
        <v>2048</v>
      </c>
      <c r="AL67" s="93">
        <v>2049</v>
      </c>
      <c r="AM67" s="93">
        <v>2050</v>
      </c>
    </row>
    <row r="68" spans="2:39" x14ac:dyDescent="0.25">
      <c r="B68" s="229" t="s">
        <v>79</v>
      </c>
      <c r="C68" s="50" t="s">
        <v>51</v>
      </c>
      <c r="D68" s="50" t="s">
        <v>149</v>
      </c>
      <c r="E68" s="51">
        <f t="shared" ref="E68:AM68" si="11">E26</f>
        <v>2373</v>
      </c>
      <c r="F68" s="51">
        <f t="shared" si="11"/>
        <v>2759.2008080000001</v>
      </c>
      <c r="G68" s="51">
        <f t="shared" si="11"/>
        <v>2755.6376420000001</v>
      </c>
      <c r="H68" s="51">
        <f t="shared" si="11"/>
        <v>2743.5121869999998</v>
      </c>
      <c r="I68" s="51">
        <f t="shared" si="11"/>
        <v>3003.208341</v>
      </c>
      <c r="J68" s="51">
        <f t="shared" si="11"/>
        <v>2989.3054160000002</v>
      </c>
      <c r="K68" s="51">
        <f t="shared" si="11"/>
        <v>2880.152865</v>
      </c>
      <c r="L68" s="51">
        <f t="shared" si="11"/>
        <v>2846.5680400000001</v>
      </c>
      <c r="M68" s="51">
        <f t="shared" si="11"/>
        <v>2791.5444040000002</v>
      </c>
      <c r="N68" s="51">
        <f t="shared" si="11"/>
        <v>2751.1575560000001</v>
      </c>
      <c r="O68" s="51">
        <f t="shared" si="11"/>
        <v>2803.3337059999999</v>
      </c>
      <c r="P68" s="51">
        <f t="shared" si="11"/>
        <v>2860.263003</v>
      </c>
      <c r="Q68" s="51">
        <f t="shared" si="11"/>
        <v>2910.4727670000002</v>
      </c>
      <c r="R68" s="51">
        <f t="shared" si="11"/>
        <v>2950.129993</v>
      </c>
      <c r="S68" s="51">
        <f t="shared" si="11"/>
        <v>2982.4630539999998</v>
      </c>
      <c r="T68" s="51">
        <f t="shared" si="11"/>
        <v>3003.9038110000001</v>
      </c>
      <c r="U68" s="51">
        <f t="shared" si="11"/>
        <v>3020.9027550000001</v>
      </c>
      <c r="V68" s="51">
        <f t="shared" si="11"/>
        <v>3035.496932</v>
      </c>
      <c r="W68" s="51">
        <f t="shared" si="11"/>
        <v>3049.229405</v>
      </c>
      <c r="X68" s="51">
        <f t="shared" si="11"/>
        <v>3063.789276</v>
      </c>
      <c r="Y68" s="51">
        <f t="shared" si="11"/>
        <v>3076.2092280000002</v>
      </c>
      <c r="Z68" s="51">
        <f t="shared" si="11"/>
        <v>3090.6080040000002</v>
      </c>
      <c r="AA68" s="51">
        <f t="shared" si="11"/>
        <v>3106.5436709999999</v>
      </c>
      <c r="AB68" s="51">
        <f t="shared" si="11"/>
        <v>3124.1907809999998</v>
      </c>
      <c r="AC68" s="51">
        <f t="shared" si="11"/>
        <v>3142.8191240000001</v>
      </c>
      <c r="AD68" s="51">
        <f t="shared" si="11"/>
        <v>3169.1509500000002</v>
      </c>
      <c r="AE68" s="51">
        <f t="shared" si="11"/>
        <v>3195.212223</v>
      </c>
      <c r="AF68" s="51">
        <f t="shared" si="11"/>
        <v>3219.4458869999999</v>
      </c>
      <c r="AG68" s="51">
        <f t="shared" si="11"/>
        <v>3242.7485390000002</v>
      </c>
      <c r="AH68" s="51">
        <f t="shared" si="11"/>
        <v>3264.4767379999998</v>
      </c>
      <c r="AI68" s="51">
        <f t="shared" si="11"/>
        <v>3284.5322000000001</v>
      </c>
      <c r="AJ68" s="51">
        <f t="shared" si="11"/>
        <v>3304.5266059999999</v>
      </c>
      <c r="AK68" s="51">
        <f t="shared" si="11"/>
        <v>3324.2998600000001</v>
      </c>
      <c r="AL68" s="51">
        <f t="shared" si="11"/>
        <v>3343.8217650000001</v>
      </c>
      <c r="AM68" s="100">
        <f t="shared" si="11"/>
        <v>3365.6859250000002</v>
      </c>
    </row>
    <row r="69" spans="2:39" x14ac:dyDescent="0.25">
      <c r="B69" s="230"/>
      <c r="C69" s="52" t="s">
        <v>45</v>
      </c>
      <c r="D69" s="52" t="s">
        <v>453</v>
      </c>
      <c r="E69" s="124">
        <f t="shared" ref="E69:AM69" si="12">E27/E$26</f>
        <v>7.5013559713442901E-4</v>
      </c>
      <c r="F69" s="124">
        <f t="shared" si="12"/>
        <v>8.7724856667989199E-3</v>
      </c>
      <c r="G69" s="124">
        <f t="shared" si="12"/>
        <v>1.6148784184012825E-2</v>
      </c>
      <c r="H69" s="124">
        <f t="shared" si="12"/>
        <v>1.9449728272703314E-2</v>
      </c>
      <c r="I69" s="124">
        <f t="shared" si="12"/>
        <v>3.4829760550401989E-2</v>
      </c>
      <c r="J69" s="123">
        <f t="shared" si="12"/>
        <v>6.1844014770286018E-2</v>
      </c>
      <c r="K69" s="67">
        <f t="shared" si="12"/>
        <v>0.10837706484027194</v>
      </c>
      <c r="L69" s="67">
        <f t="shared" si="12"/>
        <v>0.12491619747125383</v>
      </c>
      <c r="M69" s="67">
        <f t="shared" si="12"/>
        <v>0.14360901758380196</v>
      </c>
      <c r="N69" s="124">
        <f t="shared" si="12"/>
        <v>0.16462402569865758</v>
      </c>
      <c r="O69" s="123">
        <f t="shared" si="12"/>
        <v>0.1881077881564201</v>
      </c>
      <c r="P69" s="67">
        <f t="shared" si="12"/>
        <v>0.21417264536774486</v>
      </c>
      <c r="Q69" s="67">
        <f t="shared" si="12"/>
        <v>0.24288272816537917</v>
      </c>
      <c r="R69" s="67">
        <f t="shared" si="12"/>
        <v>0.2742391499763312</v>
      </c>
      <c r="S69" s="124">
        <f t="shared" si="12"/>
        <v>0.30816564884763198</v>
      </c>
      <c r="T69" s="124">
        <f t="shared" si="12"/>
        <v>0.34449636310275317</v>
      </c>
      <c r="U69" s="124">
        <f t="shared" si="12"/>
        <v>0.38296774799690636</v>
      </c>
      <c r="V69" s="124">
        <f t="shared" si="12"/>
        <v>0.42321672391003423</v>
      </c>
      <c r="W69" s="124">
        <f t="shared" si="12"/>
        <v>0.46478679651851251</v>
      </c>
      <c r="X69" s="118">
        <f t="shared" si="12"/>
        <v>0.50714312246323034</v>
      </c>
      <c r="Y69" s="118">
        <f t="shared" si="12"/>
        <v>0.54969625655124643</v>
      </c>
      <c r="Z69" s="118">
        <f t="shared" si="12"/>
        <v>0.59183287580717725</v>
      </c>
      <c r="AA69" s="118">
        <f t="shared" si="12"/>
        <v>0.63295040541536951</v>
      </c>
      <c r="AB69" s="118">
        <f t="shared" si="12"/>
        <v>0.67249154750002449</v>
      </c>
      <c r="AC69" s="118">
        <f t="shared" si="12"/>
        <v>0.70997455149760635</v>
      </c>
      <c r="AD69" s="118">
        <f t="shared" si="12"/>
        <v>0.74501573836361445</v>
      </c>
      <c r="AE69" s="118">
        <f t="shared" si="12"/>
        <v>0.77734215308802668</v>
      </c>
      <c r="AF69" s="118">
        <f t="shared" si="12"/>
        <v>0.806793901238819</v>
      </c>
      <c r="AG69" s="118">
        <f t="shared" si="12"/>
        <v>0.83331730521211411</v>
      </c>
      <c r="AH69" s="118">
        <f t="shared" si="12"/>
        <v>0.85695113536446954</v>
      </c>
      <c r="AI69" s="118">
        <f t="shared" si="12"/>
        <v>0.87780867546373886</v>
      </c>
      <c r="AJ69" s="118">
        <f t="shared" si="12"/>
        <v>0.89605830215548887</v>
      </c>
      <c r="AK69" s="118">
        <f t="shared" si="12"/>
        <v>0.9119047675199794</v>
      </c>
      <c r="AL69" s="118">
        <f t="shared" si="12"/>
        <v>0.92557267477442828</v>
      </c>
      <c r="AM69" s="118">
        <f t="shared" si="12"/>
        <v>0.93729295225311315</v>
      </c>
    </row>
    <row r="70" spans="2:39" x14ac:dyDescent="0.25">
      <c r="B70" s="230"/>
      <c r="C70" s="35" t="s">
        <v>27</v>
      </c>
      <c r="D70" s="54" t="s">
        <v>454</v>
      </c>
      <c r="E70" s="111">
        <f t="shared" ref="E70:AM70" si="13">E28/E$26</f>
        <v>2.2340808175305519E-6</v>
      </c>
      <c r="F70" s="111">
        <f t="shared" si="13"/>
        <v>1.8914584798860351E-4</v>
      </c>
      <c r="G70" s="111">
        <f t="shared" si="13"/>
        <v>4.5205471177113494E-4</v>
      </c>
      <c r="H70" s="111">
        <f t="shared" si="13"/>
        <v>5.9127704724134329E-4</v>
      </c>
      <c r="I70" s="111">
        <f t="shared" si="13"/>
        <v>1.1422826715570846E-3</v>
      </c>
      <c r="J70" s="110">
        <f t="shared" si="13"/>
        <v>2.1893510800102198E-3</v>
      </c>
      <c r="K70" s="68">
        <f t="shared" si="13"/>
        <v>4.1390184926868457E-3</v>
      </c>
      <c r="L70" s="68">
        <f t="shared" si="13"/>
        <v>5.1382822769274117E-3</v>
      </c>
      <c r="M70" s="68">
        <f t="shared" si="13"/>
        <v>6.3482888484979296E-3</v>
      </c>
      <c r="N70" s="111">
        <f t="shared" si="13"/>
        <v>7.799765289051297E-3</v>
      </c>
      <c r="O70" s="110">
        <f t="shared" si="13"/>
        <v>9.5109005192405734E-3</v>
      </c>
      <c r="P70" s="68">
        <f t="shared" si="13"/>
        <v>1.1502222797516639E-2</v>
      </c>
      <c r="Q70" s="68">
        <f t="shared" si="13"/>
        <v>1.3792061851647624E-2</v>
      </c>
      <c r="R70" s="68">
        <f t="shared" si="13"/>
        <v>1.6397001530366124E-2</v>
      </c>
      <c r="S70" s="111">
        <f t="shared" si="13"/>
        <v>1.9329552482697746E-2</v>
      </c>
      <c r="T70" s="111">
        <f t="shared" si="13"/>
        <v>2.2596922142258301E-2</v>
      </c>
      <c r="U70" s="111">
        <f t="shared" si="13"/>
        <v>2.6200215319410372E-2</v>
      </c>
      <c r="V70" s="111">
        <f t="shared" si="13"/>
        <v>3.013185165690031E-2</v>
      </c>
      <c r="W70" s="111">
        <f t="shared" si="13"/>
        <v>3.4374327076909454E-2</v>
      </c>
      <c r="X70" s="116">
        <f t="shared" si="13"/>
        <v>3.890070535647374E-2</v>
      </c>
      <c r="Y70" s="116">
        <f t="shared" si="13"/>
        <v>4.3673358781043226E-2</v>
      </c>
      <c r="Z70" s="116">
        <f t="shared" si="13"/>
        <v>4.8645285330724201E-2</v>
      </c>
      <c r="AA70" s="116">
        <f t="shared" si="13"/>
        <v>5.3767532566581448E-2</v>
      </c>
      <c r="AB70" s="116">
        <f t="shared" si="13"/>
        <v>5.8986910601219147E-2</v>
      </c>
      <c r="AC70" s="116">
        <f t="shared" si="13"/>
        <v>6.4251367620225791E-2</v>
      </c>
      <c r="AD70" s="116">
        <f t="shared" si="13"/>
        <v>6.9513457287353253E-2</v>
      </c>
      <c r="AE70" s="116">
        <f t="shared" si="13"/>
        <v>7.4730828012358919E-2</v>
      </c>
      <c r="AF70" s="116">
        <f t="shared" si="13"/>
        <v>7.9872173357017198E-2</v>
      </c>
      <c r="AG70" s="116">
        <f t="shared" si="13"/>
        <v>8.4916740132096921E-2</v>
      </c>
      <c r="AH70" s="116">
        <f t="shared" si="13"/>
        <v>8.985112572120893E-2</v>
      </c>
      <c r="AI70" s="116">
        <f t="shared" si="13"/>
        <v>9.46711524094664E-2</v>
      </c>
      <c r="AJ70" s="116">
        <f t="shared" si="13"/>
        <v>9.9378290343836329E-2</v>
      </c>
      <c r="AK70" s="116">
        <f t="shared" si="13"/>
        <v>0.10397820562432655</v>
      </c>
      <c r="AL70" s="116">
        <f t="shared" si="13"/>
        <v>0.10848066275446352</v>
      </c>
      <c r="AM70" s="116">
        <f t="shared" si="13"/>
        <v>0.11290171034006984</v>
      </c>
    </row>
    <row r="71" spans="2:39" x14ac:dyDescent="0.25">
      <c r="B71" s="230"/>
      <c r="C71" s="35" t="s">
        <v>28</v>
      </c>
      <c r="D71" s="54" t="s">
        <v>455</v>
      </c>
      <c r="E71" s="111">
        <f t="shared" ref="E71:AM71" si="14">E29/E$26</f>
        <v>5.1212006321112518E-6</v>
      </c>
      <c r="F71" s="111">
        <f t="shared" si="14"/>
        <v>1.5431836938632849E-4</v>
      </c>
      <c r="G71" s="111">
        <f t="shared" si="14"/>
        <v>3.4045851900146162E-4</v>
      </c>
      <c r="H71" s="111">
        <f t="shared" si="14"/>
        <v>4.3486369466599352E-4</v>
      </c>
      <c r="I71" s="111">
        <f t="shared" si="14"/>
        <v>8.2237306892189396E-4</v>
      </c>
      <c r="J71" s="110">
        <f t="shared" si="14"/>
        <v>1.5432700212924646E-3</v>
      </c>
      <c r="K71" s="68">
        <f t="shared" si="14"/>
        <v>2.8579229998613284E-3</v>
      </c>
      <c r="L71" s="68">
        <f t="shared" si="14"/>
        <v>3.4775148290500722E-3</v>
      </c>
      <c r="M71" s="68">
        <f t="shared" si="14"/>
        <v>4.2140565427308888E-3</v>
      </c>
      <c r="N71" s="111">
        <f t="shared" si="14"/>
        <v>5.081873293482868E-3</v>
      </c>
      <c r="O71" s="110">
        <f t="shared" si="14"/>
        <v>6.0887676887940211E-3</v>
      </c>
      <c r="P71" s="68">
        <f t="shared" si="14"/>
        <v>7.2433066918217237E-3</v>
      </c>
      <c r="Q71" s="68">
        <f t="shared" si="14"/>
        <v>8.5524972342062109E-3</v>
      </c>
      <c r="R71" s="68">
        <f t="shared" si="14"/>
        <v>1.0021826838191127E-2</v>
      </c>
      <c r="S71" s="111">
        <f t="shared" si="14"/>
        <v>1.1654019396278496E-2</v>
      </c>
      <c r="T71" s="111">
        <f t="shared" si="14"/>
        <v>1.3448331967910673E-2</v>
      </c>
      <c r="U71" s="111">
        <f t="shared" si="14"/>
        <v>1.5400076203379808E-2</v>
      </c>
      <c r="V71" s="111">
        <f t="shared" si="14"/>
        <v>1.7499483003924839E-2</v>
      </c>
      <c r="W71" s="111">
        <f t="shared" si="14"/>
        <v>1.9731297002889815E-2</v>
      </c>
      <c r="X71" s="116">
        <f t="shared" si="14"/>
        <v>2.2075215971870218E-2</v>
      </c>
      <c r="Y71" s="116">
        <f t="shared" si="14"/>
        <v>2.4505793547408176E-2</v>
      </c>
      <c r="Z71" s="116">
        <f t="shared" si="14"/>
        <v>2.6993532697134628E-2</v>
      </c>
      <c r="AA71" s="116">
        <f t="shared" si="14"/>
        <v>2.9508298256271319E-2</v>
      </c>
      <c r="AB71" s="116">
        <f t="shared" si="14"/>
        <v>3.2019056649280855E-2</v>
      </c>
      <c r="AC71" s="116">
        <f t="shared" si="14"/>
        <v>3.449646292784872E-2</v>
      </c>
      <c r="AD71" s="116">
        <f t="shared" si="14"/>
        <v>3.6914549210727877E-2</v>
      </c>
      <c r="AE71" s="116">
        <f t="shared" si="14"/>
        <v>3.9251204410530947E-2</v>
      </c>
      <c r="AF71" s="116">
        <f t="shared" si="14"/>
        <v>4.149027661541807E-2</v>
      </c>
      <c r="AG71" s="116">
        <f t="shared" si="14"/>
        <v>4.3621223076279976E-2</v>
      </c>
      <c r="AH71" s="116">
        <f t="shared" si="14"/>
        <v>4.5637813425276737E-2</v>
      </c>
      <c r="AI71" s="116">
        <f t="shared" si="14"/>
        <v>4.7538368995134223E-2</v>
      </c>
      <c r="AJ71" s="116">
        <f t="shared" si="14"/>
        <v>4.9324239515594934E-2</v>
      </c>
      <c r="AK71" s="116">
        <f t="shared" si="14"/>
        <v>5.0998990145251215E-2</v>
      </c>
      <c r="AL71" s="116">
        <f t="shared" si="14"/>
        <v>5.2567995142528169E-2</v>
      </c>
      <c r="AM71" s="116">
        <f t="shared" si="14"/>
        <v>5.4038619482891889E-2</v>
      </c>
    </row>
    <row r="72" spans="2:39" x14ac:dyDescent="0.25">
      <c r="B72" s="230"/>
      <c r="C72" s="35" t="s">
        <v>29</v>
      </c>
      <c r="D72" s="54" t="s">
        <v>456</v>
      </c>
      <c r="E72" s="111">
        <f t="shared" ref="E72:AM72" si="15">E30/E$26</f>
        <v>2.0965989211967974E-5</v>
      </c>
      <c r="F72" s="111">
        <f t="shared" si="15"/>
        <v>2.6025975413529961E-4</v>
      </c>
      <c r="G72" s="111">
        <f t="shared" si="15"/>
        <v>4.8233794702968422E-4</v>
      </c>
      <c r="H72" s="111">
        <f t="shared" si="15"/>
        <v>5.8147573667038357E-4</v>
      </c>
      <c r="I72" s="111">
        <f t="shared" si="15"/>
        <v>1.0413710461920963E-3</v>
      </c>
      <c r="J72" s="110">
        <f t="shared" si="15"/>
        <v>1.8474781320236967E-3</v>
      </c>
      <c r="K72" s="68">
        <f t="shared" si="15"/>
        <v>3.231048874206196E-3</v>
      </c>
      <c r="L72" s="68">
        <f t="shared" si="15"/>
        <v>3.7116704050397472E-3</v>
      </c>
      <c r="M72" s="68">
        <f t="shared" si="15"/>
        <v>4.2464954678901106E-3</v>
      </c>
      <c r="N72" s="111">
        <f t="shared" si="15"/>
        <v>4.8366343799467948E-3</v>
      </c>
      <c r="O72" s="110">
        <f t="shared" si="15"/>
        <v>5.4828591177364461E-3</v>
      </c>
      <c r="P72" s="68">
        <f t="shared" si="15"/>
        <v>6.1846484961159357E-3</v>
      </c>
      <c r="Q72" s="68">
        <f t="shared" si="15"/>
        <v>6.9399653997861983E-3</v>
      </c>
      <c r="R72" s="68">
        <f t="shared" si="15"/>
        <v>7.7446743513718786E-3</v>
      </c>
      <c r="S72" s="111">
        <f t="shared" si="15"/>
        <v>8.5922087234680637E-3</v>
      </c>
      <c r="T72" s="111">
        <f t="shared" si="15"/>
        <v>9.4732386189578955E-3</v>
      </c>
      <c r="U72" s="111">
        <f t="shared" si="15"/>
        <v>1.0375428989934501E-2</v>
      </c>
      <c r="V72" s="111">
        <f t="shared" si="15"/>
        <v>1.1283705356088957E-2</v>
      </c>
      <c r="W72" s="111">
        <f t="shared" si="15"/>
        <v>1.2180717022830887E-2</v>
      </c>
      <c r="X72" s="116">
        <f t="shared" si="15"/>
        <v>1.3047404148561292E-2</v>
      </c>
      <c r="Y72" s="116">
        <f t="shared" si="15"/>
        <v>1.3864246265111327E-2</v>
      </c>
      <c r="Z72" s="116">
        <f t="shared" si="15"/>
        <v>1.4612432974854874E-2</v>
      </c>
      <c r="AA72" s="116">
        <f t="shared" si="15"/>
        <v>1.5273970719595914E-2</v>
      </c>
      <c r="AB72" s="116">
        <f t="shared" si="15"/>
        <v>1.5833630251020192E-2</v>
      </c>
      <c r="AC72" s="116">
        <f t="shared" si="15"/>
        <v>1.627927384662306E-2</v>
      </c>
      <c r="AD72" s="116">
        <f t="shared" si="15"/>
        <v>1.6602157139280472E-2</v>
      </c>
      <c r="AE72" s="116">
        <f t="shared" si="15"/>
        <v>1.6797463161807639E-2</v>
      </c>
      <c r="AF72" s="116">
        <f t="shared" si="15"/>
        <v>1.6863060453732051E-2</v>
      </c>
      <c r="AG72" s="116">
        <f t="shared" si="15"/>
        <v>1.6799251472887643E-2</v>
      </c>
      <c r="AH72" s="116">
        <f t="shared" si="15"/>
        <v>1.6608949728101879E-2</v>
      </c>
      <c r="AI72" s="116">
        <f t="shared" si="15"/>
        <v>1.6296376765616731E-2</v>
      </c>
      <c r="AJ72" s="116">
        <f t="shared" si="15"/>
        <v>1.5867079588585402E-2</v>
      </c>
      <c r="AK72" s="116">
        <f t="shared" si="15"/>
        <v>1.532745760787055E-2</v>
      </c>
      <c r="AL72" s="116">
        <f t="shared" si="15"/>
        <v>1.4683980301802957E-2</v>
      </c>
      <c r="AM72" s="116">
        <f t="shared" si="15"/>
        <v>1.3941781219529565E-2</v>
      </c>
    </row>
    <row r="73" spans="2:39" x14ac:dyDescent="0.25">
      <c r="B73" s="230"/>
      <c r="C73" s="35" t="s">
        <v>30</v>
      </c>
      <c r="D73" s="54" t="s">
        <v>457</v>
      </c>
      <c r="E73" s="111">
        <f t="shared" ref="E73:AM73" si="16">E31/E$26</f>
        <v>4.9252889380530971E-4</v>
      </c>
      <c r="F73" s="111">
        <f t="shared" si="16"/>
        <v>5.6886523860426464E-3</v>
      </c>
      <c r="G73" s="111">
        <f t="shared" si="16"/>
        <v>1.0412502367029286E-2</v>
      </c>
      <c r="H73" s="111">
        <f t="shared" si="16"/>
        <v>1.2514005085409159E-2</v>
      </c>
      <c r="I73" s="111">
        <f t="shared" si="16"/>
        <v>2.2361523359261341E-2</v>
      </c>
      <c r="J73" s="110">
        <f t="shared" si="16"/>
        <v>3.9612414665360508E-2</v>
      </c>
      <c r="K73" s="68">
        <f t="shared" si="16"/>
        <v>6.9243221019103796E-2</v>
      </c>
      <c r="L73" s="68">
        <f t="shared" si="16"/>
        <v>7.9597645872536385E-2</v>
      </c>
      <c r="M73" s="68">
        <f t="shared" si="16"/>
        <v>9.1253494386471512E-2</v>
      </c>
      <c r="N73" s="111">
        <f t="shared" si="16"/>
        <v>0.1043043217841792</v>
      </c>
      <c r="O73" s="110">
        <f t="shared" si="16"/>
        <v>0.11883649259700373</v>
      </c>
      <c r="P73" s="68">
        <f t="shared" si="16"/>
        <v>0.13491244423861115</v>
      </c>
      <c r="Q73" s="68">
        <f t="shared" si="16"/>
        <v>0.15256406596021588</v>
      </c>
      <c r="R73" s="68">
        <f t="shared" si="16"/>
        <v>0.17178264435888538</v>
      </c>
      <c r="S73" s="111">
        <f t="shared" si="16"/>
        <v>0.19251072114035317</v>
      </c>
      <c r="T73" s="111">
        <f t="shared" si="16"/>
        <v>0.21463472749660559</v>
      </c>
      <c r="U73" s="111">
        <f t="shared" si="16"/>
        <v>0.23798011055142354</v>
      </c>
      <c r="V73" s="111">
        <f t="shared" si="16"/>
        <v>0.26231160789722058</v>
      </c>
      <c r="W73" s="111">
        <f t="shared" si="16"/>
        <v>0.28733801201159542</v>
      </c>
      <c r="X73" s="116">
        <f t="shared" si="16"/>
        <v>0.31272184157876792</v>
      </c>
      <c r="Y73" s="116">
        <f t="shared" si="16"/>
        <v>0.33809575289395755</v>
      </c>
      <c r="Z73" s="116">
        <f t="shared" si="16"/>
        <v>0.36308206461242309</v>
      </c>
      <c r="AA73" s="116">
        <f t="shared" si="16"/>
        <v>0.38731136350408646</v>
      </c>
      <c r="AB73" s="116">
        <f t="shared" si="16"/>
        <v>0.41044660934232496</v>
      </c>
      <c r="AC73" s="116">
        <f t="shared" si="16"/>
        <v>0.43220003201176904</v>
      </c>
      <c r="AD73" s="116">
        <f t="shared" si="16"/>
        <v>0.45234601084558623</v>
      </c>
      <c r="AE73" s="116">
        <f t="shared" si="16"/>
        <v>0.47072913128374694</v>
      </c>
      <c r="AF73" s="116">
        <f t="shared" si="16"/>
        <v>0.48726234484462394</v>
      </c>
      <c r="AG73" s="116">
        <f t="shared" si="16"/>
        <v>0.50192274313749985</v>
      </c>
      <c r="AH73" s="116">
        <f t="shared" si="16"/>
        <v>0.51474427323672356</v>
      </c>
      <c r="AI73" s="116">
        <f t="shared" si="16"/>
        <v>0.52580485829915136</v>
      </c>
      <c r="AJ73" s="116">
        <f t="shared" si="16"/>
        <v>0.53521559571912858</v>
      </c>
      <c r="AK73" s="116">
        <f t="shared" si="16"/>
        <v>0.54310922059840894</v>
      </c>
      <c r="AL73" s="116">
        <f t="shared" si="16"/>
        <v>0.54962927367631387</v>
      </c>
      <c r="AM73" s="116">
        <f t="shared" si="16"/>
        <v>0.55492001500407373</v>
      </c>
    </row>
    <row r="74" spans="2:39" x14ac:dyDescent="0.25">
      <c r="B74" s="230"/>
      <c r="C74" s="35" t="s">
        <v>31</v>
      </c>
      <c r="D74" s="54" t="s">
        <v>458</v>
      </c>
      <c r="E74" s="111">
        <f t="shared" ref="E74:AM74" si="17">E32/E$26</f>
        <v>1.9412443767383058E-4</v>
      </c>
      <c r="F74" s="111">
        <f t="shared" si="17"/>
        <v>2.1574982704194684E-3</v>
      </c>
      <c r="G74" s="111">
        <f t="shared" si="17"/>
        <v>3.8967157859719787E-3</v>
      </c>
      <c r="H74" s="111">
        <f t="shared" si="17"/>
        <v>4.6599157753258414E-3</v>
      </c>
      <c r="I74" s="111">
        <f t="shared" si="17"/>
        <v>8.2858631951302237E-3</v>
      </c>
      <c r="J74" s="110">
        <f t="shared" si="17"/>
        <v>1.4599699413918969E-2</v>
      </c>
      <c r="K74" s="68">
        <f t="shared" si="17"/>
        <v>2.5375434175088481E-2</v>
      </c>
      <c r="L74" s="68">
        <f t="shared" si="17"/>
        <v>2.8996131098977702E-2</v>
      </c>
      <c r="M74" s="68">
        <f t="shared" si="17"/>
        <v>3.3036929019596567E-2</v>
      </c>
      <c r="N74" s="111">
        <f t="shared" si="17"/>
        <v>3.7523020146505923E-2</v>
      </c>
      <c r="O74" s="110">
        <f t="shared" si="17"/>
        <v>4.2482697705629485E-2</v>
      </c>
      <c r="P74" s="68">
        <f t="shared" si="17"/>
        <v>4.7934000879009377E-2</v>
      </c>
      <c r="Q74" s="68">
        <f t="shared" si="17"/>
        <v>5.3884128131407451E-2</v>
      </c>
      <c r="R74" s="68">
        <f t="shared" si="17"/>
        <v>6.0325345229626293E-2</v>
      </c>
      <c r="S74" s="111">
        <f t="shared" si="17"/>
        <v>6.7232818200738065E-2</v>
      </c>
      <c r="T74" s="111">
        <f t="shared" si="17"/>
        <v>7.4562276488286658E-2</v>
      </c>
      <c r="U74" s="111">
        <f t="shared" si="17"/>
        <v>8.2248486280717764E-2</v>
      </c>
      <c r="V74" s="111">
        <f t="shared" si="17"/>
        <v>9.0206358904005635E-2</v>
      </c>
      <c r="W74" s="111">
        <f t="shared" si="17"/>
        <v>9.8333203532779134E-2</v>
      </c>
      <c r="X74" s="116">
        <f t="shared" si="17"/>
        <v>0.10651221030646364</v>
      </c>
      <c r="Y74" s="116">
        <f t="shared" si="17"/>
        <v>0.11461906936975093</v>
      </c>
      <c r="Z74" s="116">
        <f t="shared" si="17"/>
        <v>0.12252879145782473</v>
      </c>
      <c r="AA74" s="116">
        <f t="shared" si="17"/>
        <v>0.13012024842061201</v>
      </c>
      <c r="AB74" s="116">
        <f t="shared" si="17"/>
        <v>0.137285964163403</v>
      </c>
      <c r="AC74" s="116">
        <f t="shared" si="17"/>
        <v>0.14393665147495138</v>
      </c>
      <c r="AD74" s="116">
        <f t="shared" si="17"/>
        <v>0.15000492024527895</v>
      </c>
      <c r="AE74" s="116">
        <f t="shared" si="17"/>
        <v>0.1554480381693257</v>
      </c>
      <c r="AF74" s="116">
        <f t="shared" si="17"/>
        <v>0.16024551817540769</v>
      </c>
      <c r="AG74" s="116">
        <f t="shared" si="17"/>
        <v>0.16439774308383395</v>
      </c>
      <c r="AH74" s="116">
        <f t="shared" si="17"/>
        <v>0.16792407751566585</v>
      </c>
      <c r="AI74" s="116">
        <f t="shared" si="17"/>
        <v>0.17085760788096399</v>
      </c>
      <c r="AJ74" s="116">
        <f t="shared" si="17"/>
        <v>0.17324203958913442</v>
      </c>
      <c r="AK74" s="116">
        <f t="shared" si="17"/>
        <v>0.17512775478082174</v>
      </c>
      <c r="AL74" s="116">
        <f t="shared" si="17"/>
        <v>0.17656787218142889</v>
      </c>
      <c r="AM74" s="116">
        <f t="shared" si="17"/>
        <v>0.17761424800800449</v>
      </c>
    </row>
    <row r="75" spans="2:39" x14ac:dyDescent="0.25">
      <c r="B75" s="230"/>
      <c r="C75" s="35" t="s">
        <v>32</v>
      </c>
      <c r="D75" s="54" t="s">
        <v>459</v>
      </c>
      <c r="E75" s="111">
        <f t="shared" ref="E75:AM75" si="18">E33/E$26</f>
        <v>2.6465265065318162E-6</v>
      </c>
      <c r="F75" s="111">
        <f t="shared" si="18"/>
        <v>0</v>
      </c>
      <c r="G75" s="111">
        <f t="shared" si="18"/>
        <v>0</v>
      </c>
      <c r="H75" s="111">
        <f t="shared" si="18"/>
        <v>0</v>
      </c>
      <c r="I75" s="111">
        <f t="shared" si="18"/>
        <v>0</v>
      </c>
      <c r="J75" s="110">
        <f t="shared" si="18"/>
        <v>0</v>
      </c>
      <c r="K75" s="68">
        <f t="shared" si="18"/>
        <v>0</v>
      </c>
      <c r="L75" s="68">
        <f t="shared" si="18"/>
        <v>0</v>
      </c>
      <c r="M75" s="68">
        <f t="shared" si="18"/>
        <v>0</v>
      </c>
      <c r="N75" s="111">
        <f t="shared" si="18"/>
        <v>0</v>
      </c>
      <c r="O75" s="110">
        <f t="shared" si="18"/>
        <v>0</v>
      </c>
      <c r="P75" s="68">
        <f t="shared" si="18"/>
        <v>0</v>
      </c>
      <c r="Q75" s="68">
        <f t="shared" si="18"/>
        <v>0</v>
      </c>
      <c r="R75" s="68">
        <f t="shared" si="18"/>
        <v>0</v>
      </c>
      <c r="S75" s="111">
        <f t="shared" si="18"/>
        <v>0</v>
      </c>
      <c r="T75" s="111">
        <f t="shared" si="18"/>
        <v>0</v>
      </c>
      <c r="U75" s="111">
        <f t="shared" si="18"/>
        <v>0</v>
      </c>
      <c r="V75" s="111">
        <f t="shared" si="18"/>
        <v>0</v>
      </c>
      <c r="W75" s="111">
        <f t="shared" si="18"/>
        <v>0</v>
      </c>
      <c r="X75" s="116">
        <f t="shared" si="18"/>
        <v>0</v>
      </c>
      <c r="Y75" s="116">
        <f t="shared" si="18"/>
        <v>0</v>
      </c>
      <c r="Z75" s="116">
        <f t="shared" si="18"/>
        <v>0</v>
      </c>
      <c r="AA75" s="116">
        <f t="shared" si="18"/>
        <v>0</v>
      </c>
      <c r="AB75" s="116">
        <f t="shared" si="18"/>
        <v>0</v>
      </c>
      <c r="AC75" s="116">
        <f t="shared" si="18"/>
        <v>0</v>
      </c>
      <c r="AD75" s="116">
        <f t="shared" si="18"/>
        <v>0</v>
      </c>
      <c r="AE75" s="116">
        <f t="shared" si="18"/>
        <v>0</v>
      </c>
      <c r="AF75" s="116">
        <f t="shared" si="18"/>
        <v>0</v>
      </c>
      <c r="AG75" s="116">
        <f t="shared" si="18"/>
        <v>0</v>
      </c>
      <c r="AH75" s="116">
        <f t="shared" si="18"/>
        <v>0</v>
      </c>
      <c r="AI75" s="116">
        <f t="shared" si="18"/>
        <v>0</v>
      </c>
      <c r="AJ75" s="116">
        <f t="shared" si="18"/>
        <v>0</v>
      </c>
      <c r="AK75" s="116">
        <f t="shared" si="18"/>
        <v>0</v>
      </c>
      <c r="AL75" s="116">
        <f t="shared" si="18"/>
        <v>0</v>
      </c>
      <c r="AM75" s="116">
        <f t="shared" si="18"/>
        <v>0</v>
      </c>
    </row>
    <row r="76" spans="2:39" x14ac:dyDescent="0.25">
      <c r="B76" s="230"/>
      <c r="C76" s="35" t="s">
        <v>33</v>
      </c>
      <c r="D76" s="54" t="s">
        <v>460</v>
      </c>
      <c r="E76" s="126">
        <f t="shared" ref="E76:AM76" si="19">E34/E$26</f>
        <v>3.251446847871892E-5</v>
      </c>
      <c r="F76" s="126">
        <f t="shared" si="19"/>
        <v>3.2261103723190852E-4</v>
      </c>
      <c r="G76" s="126">
        <f t="shared" si="19"/>
        <v>5.6471485447940467E-4</v>
      </c>
      <c r="H76" s="126">
        <f t="shared" si="19"/>
        <v>6.6819093302609772E-4</v>
      </c>
      <c r="I76" s="126">
        <f t="shared" si="19"/>
        <v>1.1763472053436203E-3</v>
      </c>
      <c r="J76" s="125">
        <f t="shared" si="19"/>
        <v>2.0518014697230923E-3</v>
      </c>
      <c r="K76" s="69">
        <f t="shared" si="19"/>
        <v>3.5304192925190445E-3</v>
      </c>
      <c r="L76" s="69">
        <f t="shared" si="19"/>
        <v>3.994952989073818E-3</v>
      </c>
      <c r="M76" s="69">
        <f t="shared" si="19"/>
        <v>4.5097533078682136E-3</v>
      </c>
      <c r="N76" s="126">
        <f t="shared" si="19"/>
        <v>5.0784108127611719E-3</v>
      </c>
      <c r="O76" s="125">
        <f t="shared" si="19"/>
        <v>5.7060705529861028E-3</v>
      </c>
      <c r="P76" s="69">
        <f t="shared" si="19"/>
        <v>6.3960222961356823E-3</v>
      </c>
      <c r="Q76" s="69">
        <f t="shared" si="19"/>
        <v>7.1500096018592982E-3</v>
      </c>
      <c r="R76" s="69">
        <f t="shared" si="19"/>
        <v>7.9676576339936227E-3</v>
      </c>
      <c r="S76" s="126">
        <f t="shared" si="19"/>
        <v>8.8463288873317936E-3</v>
      </c>
      <c r="T76" s="126">
        <f t="shared" si="19"/>
        <v>9.7808662322709759E-3</v>
      </c>
      <c r="U76" s="126">
        <f t="shared" si="19"/>
        <v>1.0763430681832723E-2</v>
      </c>
      <c r="V76" s="126">
        <f t="shared" si="19"/>
        <v>1.1783716950236734E-2</v>
      </c>
      <c r="W76" s="126">
        <f t="shared" si="19"/>
        <v>1.2829239792799386E-2</v>
      </c>
      <c r="X76" s="119">
        <f t="shared" si="19"/>
        <v>1.388574515658041E-2</v>
      </c>
      <c r="Y76" s="119">
        <f t="shared" si="19"/>
        <v>1.4938035804500874E-2</v>
      </c>
      <c r="Z76" s="119">
        <f t="shared" si="19"/>
        <v>1.5970768805399105E-2</v>
      </c>
      <c r="AA76" s="119">
        <f t="shared" si="19"/>
        <v>1.6968992038354641E-2</v>
      </c>
      <c r="AB76" s="119">
        <f t="shared" si="19"/>
        <v>1.791937633913657E-2</v>
      </c>
      <c r="AC76" s="119">
        <f t="shared" si="19"/>
        <v>1.8810763593915307E-2</v>
      </c>
      <c r="AD76" s="119">
        <f t="shared" si="19"/>
        <v>1.963464357859003E-2</v>
      </c>
      <c r="AE76" s="119">
        <f t="shared" si="19"/>
        <v>2.0385488097201736E-2</v>
      </c>
      <c r="AF76" s="119">
        <f t="shared" si="19"/>
        <v>2.1060527609358757E-2</v>
      </c>
      <c r="AG76" s="119">
        <f t="shared" si="19"/>
        <v>2.1659604503795289E-2</v>
      </c>
      <c r="AH76" s="119">
        <f t="shared" si="19"/>
        <v>2.2184895798758181E-2</v>
      </c>
      <c r="AI76" s="119">
        <f t="shared" si="19"/>
        <v>2.2640310927687052E-2</v>
      </c>
      <c r="AJ76" s="119">
        <f t="shared" si="19"/>
        <v>2.3031057378026114E-2</v>
      </c>
      <c r="AK76" s="119">
        <f t="shared" si="19"/>
        <v>2.3363138658015044E-2</v>
      </c>
      <c r="AL76" s="119">
        <f t="shared" si="19"/>
        <v>2.3642890538455478E-2</v>
      </c>
      <c r="AM76" s="119">
        <f t="shared" si="19"/>
        <v>2.3876578121293356E-2</v>
      </c>
    </row>
    <row r="77" spans="2:39" x14ac:dyDescent="0.25">
      <c r="B77" s="230"/>
      <c r="C77" s="52" t="s">
        <v>46</v>
      </c>
      <c r="D77" s="52" t="s">
        <v>461</v>
      </c>
      <c r="E77" s="124">
        <f t="shared" ref="E77:AM77" si="20">E35/E$26</f>
        <v>0.99924986430678464</v>
      </c>
      <c r="F77" s="124">
        <f t="shared" si="20"/>
        <v>0.99122751416648613</v>
      </c>
      <c r="G77" s="124">
        <f t="shared" si="20"/>
        <v>0.98385121602283576</v>
      </c>
      <c r="H77" s="124">
        <f t="shared" si="20"/>
        <v>0.98055027156327346</v>
      </c>
      <c r="I77" s="124">
        <f t="shared" si="20"/>
        <v>0.9651702395827888</v>
      </c>
      <c r="J77" s="123">
        <f t="shared" si="20"/>
        <v>0.93815598533007172</v>
      </c>
      <c r="K77" s="67">
        <f t="shared" si="20"/>
        <v>0.89162293509028723</v>
      </c>
      <c r="L77" s="67">
        <f t="shared" si="20"/>
        <v>0.87508380266926622</v>
      </c>
      <c r="M77" s="67">
        <f t="shared" si="20"/>
        <v>0.85639098255948787</v>
      </c>
      <c r="N77" s="124">
        <f t="shared" si="20"/>
        <v>0.83537597437403899</v>
      </c>
      <c r="O77" s="123">
        <f t="shared" si="20"/>
        <v>0.81189221180790805</v>
      </c>
      <c r="P77" s="67">
        <f t="shared" si="20"/>
        <v>0.78582735456233144</v>
      </c>
      <c r="Q77" s="67">
        <f t="shared" si="20"/>
        <v>0.757117271800262</v>
      </c>
      <c r="R77" s="67">
        <f t="shared" si="20"/>
        <v>0.72576085022704961</v>
      </c>
      <c r="S77" s="124">
        <f t="shared" si="20"/>
        <v>0.69183435121942671</v>
      </c>
      <c r="T77" s="124">
        <f t="shared" si="20"/>
        <v>0.65550363723014693</v>
      </c>
      <c r="U77" s="124">
        <f t="shared" si="20"/>
        <v>0.61703225200309364</v>
      </c>
      <c r="V77" s="124">
        <f t="shared" si="20"/>
        <v>0.57678327641940108</v>
      </c>
      <c r="W77" s="124">
        <f t="shared" si="20"/>
        <v>0.53521320348148749</v>
      </c>
      <c r="X77" s="118">
        <f t="shared" si="20"/>
        <v>0.4928568775367696</v>
      </c>
      <c r="Y77" s="118">
        <f t="shared" si="20"/>
        <v>0.45030374344875346</v>
      </c>
      <c r="Z77" s="118">
        <f t="shared" si="20"/>
        <v>0.40816712419282269</v>
      </c>
      <c r="AA77" s="118">
        <f t="shared" si="20"/>
        <v>0.36704959490653172</v>
      </c>
      <c r="AB77" s="118">
        <f t="shared" si="20"/>
        <v>0.32750845282005847</v>
      </c>
      <c r="AC77" s="118">
        <f t="shared" si="20"/>
        <v>0.29002544875694219</v>
      </c>
      <c r="AD77" s="118">
        <f t="shared" si="20"/>
        <v>0.2549842616363856</v>
      </c>
      <c r="AE77" s="118">
        <f t="shared" si="20"/>
        <v>0.22265784691197332</v>
      </c>
      <c r="AF77" s="118">
        <f t="shared" si="20"/>
        <v>0.19320609882330353</v>
      </c>
      <c r="AG77" s="118">
        <f t="shared" si="20"/>
        <v>0.16668269481872397</v>
      </c>
      <c r="AH77" s="118">
        <f t="shared" si="20"/>
        <v>0.14304886454363211</v>
      </c>
      <c r="AI77" s="118">
        <f t="shared" si="20"/>
        <v>0.12219132456670695</v>
      </c>
      <c r="AJ77" s="118">
        <f t="shared" si="20"/>
        <v>0.10394169781424965</v>
      </c>
      <c r="AK77" s="118">
        <f t="shared" si="20"/>
        <v>8.8095232600346712E-2</v>
      </c>
      <c r="AL77" s="118">
        <f t="shared" si="20"/>
        <v>7.4427325315289339E-2</v>
      </c>
      <c r="AM77" s="118">
        <f t="shared" si="20"/>
        <v>6.2707047776598468E-2</v>
      </c>
    </row>
    <row r="78" spans="2:39" x14ac:dyDescent="0.25">
      <c r="B78" s="230"/>
      <c r="C78" s="35" t="s">
        <v>27</v>
      </c>
      <c r="D78" s="3" t="s">
        <v>462</v>
      </c>
      <c r="E78" s="111">
        <f t="shared" ref="E78:AM78" si="21">E36/E$26</f>
        <v>4.9987486978508215E-4</v>
      </c>
      <c r="F78" s="111">
        <f t="shared" si="21"/>
        <v>2.9870377574925677E-2</v>
      </c>
      <c r="G78" s="111">
        <f t="shared" si="21"/>
        <v>4.4988315121876246E-2</v>
      </c>
      <c r="H78" s="111">
        <f t="shared" si="21"/>
        <v>4.6233209606661031E-2</v>
      </c>
      <c r="I78" s="111">
        <f t="shared" si="21"/>
        <v>5.5043057767000261E-2</v>
      </c>
      <c r="J78" s="110">
        <f t="shared" si="21"/>
        <v>4.8606440018573192E-2</v>
      </c>
      <c r="K78" s="68">
        <f t="shared" si="21"/>
        <v>5.4817268527168957E-2</v>
      </c>
      <c r="L78" s="68">
        <f t="shared" si="21"/>
        <v>6.0203429530530379E-2</v>
      </c>
      <c r="M78" s="68">
        <f t="shared" si="21"/>
        <v>6.621211653848369E-2</v>
      </c>
      <c r="N78" s="111">
        <f t="shared" si="21"/>
        <v>7.2212799396647848E-2</v>
      </c>
      <c r="O78" s="110">
        <f t="shared" si="21"/>
        <v>7.434391209078553E-2</v>
      </c>
      <c r="P78" s="68">
        <f t="shared" si="21"/>
        <v>7.4683328133094751E-2</v>
      </c>
      <c r="Q78" s="68">
        <f t="shared" si="21"/>
        <v>7.4176941130609103E-2</v>
      </c>
      <c r="R78" s="68">
        <f t="shared" si="21"/>
        <v>7.2982981702799835E-2</v>
      </c>
      <c r="S78" s="111">
        <f t="shared" si="21"/>
        <v>7.1240580739143675E-2</v>
      </c>
      <c r="T78" s="111">
        <f t="shared" si="21"/>
        <v>6.9072236181533311E-2</v>
      </c>
      <c r="U78" s="111">
        <f t="shared" si="21"/>
        <v>6.6532387667010487E-2</v>
      </c>
      <c r="V78" s="111">
        <f t="shared" si="21"/>
        <v>6.3657434360404747E-2</v>
      </c>
      <c r="W78" s="111">
        <f t="shared" si="21"/>
        <v>6.048382909386249E-2</v>
      </c>
      <c r="X78" s="116">
        <f t="shared" si="21"/>
        <v>5.7044838223397454E-2</v>
      </c>
      <c r="Y78" s="116">
        <f t="shared" si="21"/>
        <v>5.3496390038135597E-2</v>
      </c>
      <c r="Z78" s="116">
        <f t="shared" si="21"/>
        <v>4.9758590348878161E-2</v>
      </c>
      <c r="AA78" s="116">
        <f t="shared" si="21"/>
        <v>4.588072005249464E-2</v>
      </c>
      <c r="AB78" s="116">
        <f t="shared" si="21"/>
        <v>4.1957475579657955E-2</v>
      </c>
      <c r="AC78" s="116">
        <f t="shared" si="21"/>
        <v>3.8060338435181293E-2</v>
      </c>
      <c r="AD78" s="116">
        <f t="shared" si="21"/>
        <v>3.4294735408548459E-2</v>
      </c>
      <c r="AE78" s="116">
        <f t="shared" si="21"/>
        <v>3.0687827573448789E-2</v>
      </c>
      <c r="AF78" s="116">
        <f t="shared" si="21"/>
        <v>2.7280593612288292E-2</v>
      </c>
      <c r="AG78" s="116">
        <f t="shared" si="21"/>
        <v>2.4113303828397777E-2</v>
      </c>
      <c r="AH78" s="116">
        <f t="shared" si="21"/>
        <v>2.1210148221923096E-2</v>
      </c>
      <c r="AI78" s="116">
        <f t="shared" si="21"/>
        <v>1.8589108482480396E-2</v>
      </c>
      <c r="AJ78" s="116">
        <f t="shared" si="21"/>
        <v>1.6232843927660605E-2</v>
      </c>
      <c r="AK78" s="116">
        <f t="shared" si="21"/>
        <v>1.4128712808115932E-2</v>
      </c>
      <c r="AL78" s="116">
        <f t="shared" si="21"/>
        <v>1.2260060589682776E-2</v>
      </c>
      <c r="AM78" s="116">
        <f t="shared" si="21"/>
        <v>1.0610606142639407E-2</v>
      </c>
    </row>
    <row r="79" spans="2:39" x14ac:dyDescent="0.25">
      <c r="B79" s="230"/>
      <c r="C79" s="35" t="s">
        <v>28</v>
      </c>
      <c r="D79" s="3" t="s">
        <v>463</v>
      </c>
      <c r="E79" s="111">
        <f t="shared" ref="E79:AM79" si="22">E37/E$26</f>
        <v>0.1799549530552044</v>
      </c>
      <c r="F79" s="111">
        <f t="shared" si="22"/>
        <v>0.19267215635724036</v>
      </c>
      <c r="G79" s="111">
        <f t="shared" si="22"/>
        <v>0.19815569477548889</v>
      </c>
      <c r="H79" s="111">
        <f t="shared" si="22"/>
        <v>0.19822085350189847</v>
      </c>
      <c r="I79" s="111">
        <f t="shared" si="22"/>
        <v>0.2038587772422546</v>
      </c>
      <c r="J79" s="110">
        <f t="shared" si="22"/>
        <v>0.1914393868679225</v>
      </c>
      <c r="K79" s="68">
        <f t="shared" si="22"/>
        <v>0.18592842085137035</v>
      </c>
      <c r="L79" s="68">
        <f t="shared" si="22"/>
        <v>0.18311308364159107</v>
      </c>
      <c r="M79" s="68">
        <f t="shared" si="22"/>
        <v>0.17968094216279568</v>
      </c>
      <c r="N79" s="111">
        <f t="shared" si="22"/>
        <v>0.17539573949431778</v>
      </c>
      <c r="O79" s="110">
        <f t="shared" si="22"/>
        <v>0.17119141797954754</v>
      </c>
      <c r="P79" s="68">
        <f t="shared" si="22"/>
        <v>0.16622537182815841</v>
      </c>
      <c r="Q79" s="68">
        <f t="shared" si="22"/>
        <v>0.16063424839460111</v>
      </c>
      <c r="R79" s="68">
        <f t="shared" si="22"/>
        <v>0.15439859588587287</v>
      </c>
      <c r="S79" s="111">
        <f t="shared" si="22"/>
        <v>0.14754522709336471</v>
      </c>
      <c r="T79" s="111">
        <f t="shared" si="22"/>
        <v>0.1401169883199033</v>
      </c>
      <c r="U79" s="111">
        <f t="shared" si="22"/>
        <v>0.13218722590095425</v>
      </c>
      <c r="V79" s="111">
        <f t="shared" si="22"/>
        <v>0.12383929274878937</v>
      </c>
      <c r="W79" s="111">
        <f t="shared" si="22"/>
        <v>0.11517218193689825</v>
      </c>
      <c r="X79" s="116">
        <f t="shared" si="22"/>
        <v>0.10629743737636871</v>
      </c>
      <c r="Y79" s="116">
        <f t="shared" si="22"/>
        <v>9.7308347454186886E-2</v>
      </c>
      <c r="Z79" s="116">
        <f t="shared" si="22"/>
        <v>8.8364066341167738E-2</v>
      </c>
      <c r="AA79" s="116">
        <f t="shared" si="22"/>
        <v>7.9596567435475149E-2</v>
      </c>
      <c r="AB79" s="116">
        <f t="shared" si="22"/>
        <v>7.1135263714229624E-2</v>
      </c>
      <c r="AC79" s="116">
        <f t="shared" si="22"/>
        <v>6.3088332601096905E-2</v>
      </c>
      <c r="AD79" s="116">
        <f t="shared" si="22"/>
        <v>5.5534020649915708E-2</v>
      </c>
      <c r="AE79" s="116">
        <f t="shared" si="22"/>
        <v>4.8547897533502894E-2</v>
      </c>
      <c r="AF79" s="116">
        <f t="shared" si="22"/>
        <v>4.2169005743565087E-2</v>
      </c>
      <c r="AG79" s="116">
        <f t="shared" si="22"/>
        <v>3.6414126189511481E-2</v>
      </c>
      <c r="AH79" s="116">
        <f t="shared" si="22"/>
        <v>3.1278517292347763E-2</v>
      </c>
      <c r="AI79" s="116">
        <f t="shared" si="22"/>
        <v>2.6734427404913216E-2</v>
      </c>
      <c r="AJ79" s="116">
        <f t="shared" si="22"/>
        <v>2.2752919792953848E-2</v>
      </c>
      <c r="AK79" s="116">
        <f t="shared" si="22"/>
        <v>1.929121463489154E-2</v>
      </c>
      <c r="AL79" s="116">
        <f t="shared" si="22"/>
        <v>1.6301643185817352E-2</v>
      </c>
      <c r="AM79" s="116">
        <f t="shared" si="22"/>
        <v>1.3735114877066253E-2</v>
      </c>
    </row>
    <row r="80" spans="2:39" x14ac:dyDescent="0.25">
      <c r="B80" s="230"/>
      <c r="C80" s="35" t="s">
        <v>29</v>
      </c>
      <c r="D80" s="3" t="s">
        <v>464</v>
      </c>
      <c r="E80" s="111">
        <f t="shared" ref="E80:AM80" si="23">E38/E$26</f>
        <v>0.28392892595870206</v>
      </c>
      <c r="F80" s="111">
        <f t="shared" si="23"/>
        <v>0.28544686893263621</v>
      </c>
      <c r="G80" s="111">
        <f t="shared" si="23"/>
        <v>0.28379906885449635</v>
      </c>
      <c r="H80" s="111">
        <f t="shared" si="23"/>
        <v>0.28330324694125369</v>
      </c>
      <c r="I80" s="111">
        <f t="shared" si="23"/>
        <v>0.28183968572695173</v>
      </c>
      <c r="J80" s="110">
        <f t="shared" si="23"/>
        <v>0.27177622937140522</v>
      </c>
      <c r="K80" s="68">
        <f t="shared" si="23"/>
        <v>0.25902933481969886</v>
      </c>
      <c r="L80" s="68">
        <f t="shared" si="23"/>
        <v>0.25282693309519488</v>
      </c>
      <c r="M80" s="68">
        <f t="shared" si="23"/>
        <v>0.24571588655983276</v>
      </c>
      <c r="N80" s="111">
        <f t="shared" si="23"/>
        <v>0.23776468863930086</v>
      </c>
      <c r="O80" s="110">
        <f t="shared" si="23"/>
        <v>0.23008551126806168</v>
      </c>
      <c r="P80" s="68">
        <f t="shared" si="23"/>
        <v>0.22202928350781456</v>
      </c>
      <c r="Q80" s="68">
        <f t="shared" si="23"/>
        <v>0.213361034825996</v>
      </c>
      <c r="R80" s="68">
        <f t="shared" si="23"/>
        <v>0.20404283174921101</v>
      </c>
      <c r="S80" s="111">
        <f t="shared" si="23"/>
        <v>0.19406581571018516</v>
      </c>
      <c r="T80" s="111">
        <f t="shared" si="23"/>
        <v>0.18345060556934056</v>
      </c>
      <c r="U80" s="111">
        <f t="shared" si="23"/>
        <v>0.17226636065615425</v>
      </c>
      <c r="V80" s="111">
        <f t="shared" si="23"/>
        <v>0.16061672537378138</v>
      </c>
      <c r="W80" s="111">
        <f t="shared" si="23"/>
        <v>0.14863390883507499</v>
      </c>
      <c r="X80" s="116">
        <f t="shared" si="23"/>
        <v>0.13647543102112483</v>
      </c>
      <c r="Y80" s="116">
        <f t="shared" si="23"/>
        <v>0.12427833449045228</v>
      </c>
      <c r="Z80" s="116">
        <f t="shared" si="23"/>
        <v>0.11226055276209658</v>
      </c>
      <c r="AA80" s="116">
        <f t="shared" si="23"/>
        <v>0.10059767217095079</v>
      </c>
      <c r="AB80" s="116">
        <f t="shared" si="23"/>
        <v>8.9436963132758188E-2</v>
      </c>
      <c r="AC80" s="116">
        <f t="shared" si="23"/>
        <v>7.890895044076357E-2</v>
      </c>
      <c r="AD80" s="116">
        <f t="shared" si="23"/>
        <v>6.9102368916822962E-2</v>
      </c>
      <c r="AE80" s="116">
        <f t="shared" si="23"/>
        <v>6.0095518481621688E-2</v>
      </c>
      <c r="AF80" s="116">
        <f t="shared" si="23"/>
        <v>5.1926756953750285E-2</v>
      </c>
      <c r="AG80" s="116">
        <f t="shared" si="23"/>
        <v>4.460077735309096E-2</v>
      </c>
      <c r="AH80" s="116">
        <f t="shared" si="23"/>
        <v>3.8098095309509299E-2</v>
      </c>
      <c r="AI80" s="116">
        <f t="shared" si="23"/>
        <v>3.2377889399287971E-2</v>
      </c>
      <c r="AJ80" s="116">
        <f t="shared" si="23"/>
        <v>2.7393023084045343E-2</v>
      </c>
      <c r="AK80" s="116">
        <f t="shared" si="23"/>
        <v>2.3083495587549071E-2</v>
      </c>
      <c r="AL80" s="116">
        <f t="shared" si="23"/>
        <v>1.9384309752526536E-2</v>
      </c>
      <c r="AM80" s="116">
        <f t="shared" si="23"/>
        <v>1.6228134435924822E-2</v>
      </c>
    </row>
    <row r="81" spans="2:39" x14ac:dyDescent="0.25">
      <c r="B81" s="230"/>
      <c r="C81" s="35" t="s">
        <v>30</v>
      </c>
      <c r="D81" s="3" t="s">
        <v>465</v>
      </c>
      <c r="E81" s="111">
        <f t="shared" ref="E81:AM81" si="24">E39/E$26</f>
        <v>0.2799299270122208</v>
      </c>
      <c r="F81" s="111">
        <f t="shared" si="24"/>
        <v>0.26956356762562966</v>
      </c>
      <c r="G81" s="111">
        <f t="shared" si="24"/>
        <v>0.26176573367479056</v>
      </c>
      <c r="H81" s="111">
        <f t="shared" si="24"/>
        <v>0.26264415638989103</v>
      </c>
      <c r="I81" s="111">
        <f t="shared" si="24"/>
        <v>0.25315369633891144</v>
      </c>
      <c r="J81" s="110">
        <f t="shared" si="24"/>
        <v>0.25473415577553682</v>
      </c>
      <c r="K81" s="68">
        <f t="shared" si="24"/>
        <v>0.2397966548209586</v>
      </c>
      <c r="L81" s="68">
        <f t="shared" si="24"/>
        <v>0.23285319197920876</v>
      </c>
      <c r="M81" s="68">
        <f t="shared" si="24"/>
        <v>0.22503457577098243</v>
      </c>
      <c r="N81" s="111">
        <f t="shared" si="24"/>
        <v>0.21658681448486258</v>
      </c>
      <c r="O81" s="110">
        <f t="shared" si="24"/>
        <v>0.20866699913320985</v>
      </c>
      <c r="P81" s="68">
        <f t="shared" si="24"/>
        <v>0.20072993112794532</v>
      </c>
      <c r="Q81" s="68">
        <f t="shared" si="24"/>
        <v>0.19235662269297571</v>
      </c>
      <c r="R81" s="68">
        <f t="shared" si="24"/>
        <v>0.18349762304863967</v>
      </c>
      <c r="S81" s="111">
        <f t="shared" si="24"/>
        <v>0.17412077232726048</v>
      </c>
      <c r="T81" s="111">
        <f t="shared" si="24"/>
        <v>0.16422568721858449</v>
      </c>
      <c r="U81" s="111">
        <f t="shared" si="24"/>
        <v>0.15386292989096895</v>
      </c>
      <c r="V81" s="111">
        <f t="shared" si="24"/>
        <v>0.14312308127215065</v>
      </c>
      <c r="W81" s="111">
        <f t="shared" si="24"/>
        <v>0.13212560473127144</v>
      </c>
      <c r="X81" s="116">
        <f t="shared" si="24"/>
        <v>0.12101606001574111</v>
      </c>
      <c r="Y81" s="116">
        <f t="shared" si="24"/>
        <v>0.10991782565447787</v>
      </c>
      <c r="Z81" s="116">
        <f t="shared" si="24"/>
        <v>9.9034439179560216E-2</v>
      </c>
      <c r="AA81" s="116">
        <f t="shared" si="24"/>
        <v>8.852330403952656E-2</v>
      </c>
      <c r="AB81" s="116">
        <f t="shared" si="24"/>
        <v>7.8506241773587782E-2</v>
      </c>
      <c r="AC81" s="116">
        <f t="shared" si="24"/>
        <v>6.9094449038359609E-2</v>
      </c>
      <c r="AD81" s="116">
        <f t="shared" si="24"/>
        <v>6.0359482971298666E-2</v>
      </c>
      <c r="AE81" s="116">
        <f t="shared" si="24"/>
        <v>5.2363833111187995E-2</v>
      </c>
      <c r="AF81" s="116">
        <f t="shared" si="24"/>
        <v>4.5135992621204761E-2</v>
      </c>
      <c r="AG81" s="116">
        <f t="shared" si="24"/>
        <v>3.8672831948502809E-2</v>
      </c>
      <c r="AH81" s="116">
        <f t="shared" si="24"/>
        <v>3.2951313650929133E-2</v>
      </c>
      <c r="AI81" s="116">
        <f t="shared" si="24"/>
        <v>2.7932168681433538E-2</v>
      </c>
      <c r="AJ81" s="116">
        <f t="shared" si="24"/>
        <v>2.3569969041429471E-2</v>
      </c>
      <c r="AK81" s="116">
        <f t="shared" si="24"/>
        <v>1.9809229402668868E-2</v>
      </c>
      <c r="AL81" s="116">
        <f t="shared" si="24"/>
        <v>1.6590545725453761E-2</v>
      </c>
      <c r="AM81" s="116">
        <f t="shared" si="24"/>
        <v>1.3852398289362071E-2</v>
      </c>
    </row>
    <row r="82" spans="2:39" x14ac:dyDescent="0.25">
      <c r="B82" s="230"/>
      <c r="C82" s="35" t="s">
        <v>31</v>
      </c>
      <c r="D82" s="3" t="s">
        <v>466</v>
      </c>
      <c r="E82" s="111">
        <f t="shared" ref="E82:AM82" si="25">E40/E$26</f>
        <v>0.1799549530552044</v>
      </c>
      <c r="F82" s="111">
        <f t="shared" si="25"/>
        <v>0.16076523706207901</v>
      </c>
      <c r="G82" s="111">
        <f t="shared" si="25"/>
        <v>0.14796412201862352</v>
      </c>
      <c r="H82" s="111">
        <f t="shared" si="25"/>
        <v>0.14509916325004465</v>
      </c>
      <c r="I82" s="111">
        <f t="shared" si="25"/>
        <v>0.13207172798671979</v>
      </c>
      <c r="J82" s="110">
        <f t="shared" si="25"/>
        <v>0.13902872589583531</v>
      </c>
      <c r="K82" s="68">
        <f t="shared" si="25"/>
        <v>0.12329628545601519</v>
      </c>
      <c r="L82" s="68">
        <f t="shared" si="25"/>
        <v>0.11866342615158428</v>
      </c>
      <c r="M82" s="68">
        <f t="shared" si="25"/>
        <v>0.1136614252473843</v>
      </c>
      <c r="N82" s="111">
        <f t="shared" si="25"/>
        <v>0.10858688207386695</v>
      </c>
      <c r="O82" s="110">
        <f t="shared" si="25"/>
        <v>0.10389223758008066</v>
      </c>
      <c r="P82" s="68">
        <f t="shared" si="25"/>
        <v>9.9467185850251688E-2</v>
      </c>
      <c r="Q82" s="68">
        <f t="shared" si="25"/>
        <v>9.4928224765622765E-2</v>
      </c>
      <c r="R82" s="68">
        <f t="shared" si="25"/>
        <v>9.0237211862413E-2</v>
      </c>
      <c r="S82" s="111">
        <f t="shared" si="25"/>
        <v>8.5357206205311148E-2</v>
      </c>
      <c r="T82" s="111">
        <f t="shared" si="25"/>
        <v>8.0273305329216477E-2</v>
      </c>
      <c r="U82" s="111">
        <f t="shared" si="25"/>
        <v>7.4999352602464028E-2</v>
      </c>
      <c r="V82" s="111">
        <f t="shared" si="25"/>
        <v>6.9576073582406112E-2</v>
      </c>
      <c r="W82" s="111">
        <f t="shared" si="25"/>
        <v>6.4060756228998789E-2</v>
      </c>
      <c r="X82" s="116">
        <f t="shared" si="25"/>
        <v>5.8525281064401774E-2</v>
      </c>
      <c r="Y82" s="116">
        <f t="shared" si="25"/>
        <v>5.303462804643793E-2</v>
      </c>
      <c r="Z82" s="116">
        <f t="shared" si="25"/>
        <v>4.7682987816399888E-2</v>
      </c>
      <c r="AA82" s="116">
        <f t="shared" si="25"/>
        <v>4.2543375917666278E-2</v>
      </c>
      <c r="AB82" s="116">
        <f t="shared" si="25"/>
        <v>3.7667741328630468E-2</v>
      </c>
      <c r="AC82" s="116">
        <f t="shared" si="25"/>
        <v>3.3105288212571027E-2</v>
      </c>
      <c r="AD82" s="116">
        <f t="shared" si="25"/>
        <v>2.8887650327921423E-2</v>
      </c>
      <c r="AE82" s="116">
        <f t="shared" si="25"/>
        <v>2.5038569276905273E-2</v>
      </c>
      <c r="AF82" s="116">
        <f t="shared" si="25"/>
        <v>2.1568239885747766E-2</v>
      </c>
      <c r="AG82" s="116">
        <f t="shared" si="25"/>
        <v>1.8471858844309848E-2</v>
      </c>
      <c r="AH82" s="116">
        <f t="shared" si="25"/>
        <v>1.5735986261452724E-2</v>
      </c>
      <c r="AI82" s="116">
        <f t="shared" si="25"/>
        <v>1.3341097776420032E-2</v>
      </c>
      <c r="AJ82" s="116">
        <f t="shared" si="25"/>
        <v>1.1262876492633692E-2</v>
      </c>
      <c r="AK82" s="116">
        <f t="shared" si="25"/>
        <v>9.4735249845963043E-3</v>
      </c>
      <c r="AL82" s="116">
        <f t="shared" si="25"/>
        <v>7.9436331290223539E-3</v>
      </c>
      <c r="AM82" s="116">
        <f t="shared" si="25"/>
        <v>6.6430701967534296E-3</v>
      </c>
    </row>
    <row r="83" spans="2:39" x14ac:dyDescent="0.25">
      <c r="B83" s="230"/>
      <c r="C83" s="35" t="s">
        <v>32</v>
      </c>
      <c r="D83" s="3" t="s">
        <v>467</v>
      </c>
      <c r="E83" s="111">
        <f t="shared" ref="E83:AM83" si="26">E41/E$26</f>
        <v>5.9984984365781716E-2</v>
      </c>
      <c r="F83" s="111">
        <f t="shared" si="26"/>
        <v>4.4145220835989263E-2</v>
      </c>
      <c r="G83" s="111">
        <f t="shared" si="26"/>
        <v>4.0071386787944016E-2</v>
      </c>
      <c r="H83" s="111">
        <f t="shared" si="26"/>
        <v>3.8637405950768609E-2</v>
      </c>
      <c r="I83" s="111">
        <f t="shared" si="26"/>
        <v>3.3568793254760074E-2</v>
      </c>
      <c r="J83" s="110">
        <f t="shared" si="26"/>
        <v>2.7989244027114824E-2</v>
      </c>
      <c r="K83" s="68">
        <f t="shared" si="26"/>
        <v>2.4848634768557677E-2</v>
      </c>
      <c r="L83" s="68">
        <f t="shared" si="26"/>
        <v>2.3847333626355195E-2</v>
      </c>
      <c r="M83" s="68">
        <f t="shared" si="26"/>
        <v>2.2821190738974179E-2</v>
      </c>
      <c r="N83" s="111">
        <f t="shared" si="26"/>
        <v>2.183216280325604E-2</v>
      </c>
      <c r="O83" s="110">
        <f t="shared" si="26"/>
        <v>2.0912799872709841E-2</v>
      </c>
      <c r="P83" s="68">
        <f t="shared" si="26"/>
        <v>2.0050530119030456E-2</v>
      </c>
      <c r="Q83" s="68">
        <f t="shared" si="26"/>
        <v>1.9166816845876365E-2</v>
      </c>
      <c r="R83" s="68">
        <f t="shared" si="26"/>
        <v>1.8251999938227806E-2</v>
      </c>
      <c r="S83" s="111">
        <f t="shared" si="26"/>
        <v>1.7298080541453039E-2</v>
      </c>
      <c r="T83" s="111">
        <f t="shared" si="26"/>
        <v>1.6302344965466006E-2</v>
      </c>
      <c r="U83" s="111">
        <f t="shared" si="26"/>
        <v>1.526748455694662E-2</v>
      </c>
      <c r="V83" s="111">
        <f t="shared" si="26"/>
        <v>1.420122927997741E-2</v>
      </c>
      <c r="W83" s="111">
        <f t="shared" si="26"/>
        <v>1.3114464583880662E-2</v>
      </c>
      <c r="X83" s="116">
        <f t="shared" si="26"/>
        <v>1.2020641311233572E-2</v>
      </c>
      <c r="Y83" s="116">
        <f t="shared" si="26"/>
        <v>1.0933353022241177E-2</v>
      </c>
      <c r="Z83" s="116">
        <f t="shared" si="26"/>
        <v>9.8687019966702972E-3</v>
      </c>
      <c r="AA83" s="116">
        <f t="shared" si="26"/>
        <v>8.8405650036007498E-3</v>
      </c>
      <c r="AB83" s="116">
        <f t="shared" si="26"/>
        <v>7.8601988967331258E-3</v>
      </c>
      <c r="AC83" s="116">
        <f t="shared" si="26"/>
        <v>6.9378490201652465E-3</v>
      </c>
      <c r="AD83" s="116">
        <f t="shared" si="26"/>
        <v>6.0810580890758763E-3</v>
      </c>
      <c r="AE83" s="116">
        <f t="shared" si="26"/>
        <v>5.2951001370778114E-3</v>
      </c>
      <c r="AF83" s="116">
        <f t="shared" si="26"/>
        <v>4.5826932049316356E-3</v>
      </c>
      <c r="AG83" s="116">
        <f t="shared" si="26"/>
        <v>3.9439074927295802E-3</v>
      </c>
      <c r="AH83" s="116">
        <f t="shared" si="26"/>
        <v>3.376870774320096E-3</v>
      </c>
      <c r="AI83" s="116">
        <f t="shared" si="26"/>
        <v>2.8782091665899945E-3</v>
      </c>
      <c r="AJ83" s="116">
        <f t="shared" si="26"/>
        <v>2.4433349346741503E-3</v>
      </c>
      <c r="AK83" s="116">
        <f t="shared" si="26"/>
        <v>2.066910379137699E-3</v>
      </c>
      <c r="AL83" s="116">
        <f t="shared" si="26"/>
        <v>1.7432066341012047E-3</v>
      </c>
      <c r="AM83" s="116">
        <f t="shared" si="26"/>
        <v>1.4663897811558278E-3</v>
      </c>
    </row>
    <row r="84" spans="2:39" x14ac:dyDescent="0.25">
      <c r="B84" s="230"/>
      <c r="C84" s="56" t="s">
        <v>33</v>
      </c>
      <c r="D84" s="7" t="s">
        <v>468</v>
      </c>
      <c r="E84" s="113">
        <f t="shared" ref="E84:AM84" si="27">E42/E$26</f>
        <v>1.4996246089338389E-2</v>
      </c>
      <c r="F84" s="113">
        <f t="shared" si="27"/>
        <v>8.7640857961070878E-3</v>
      </c>
      <c r="G84" s="113">
        <f t="shared" si="27"/>
        <v>7.1068947170376913E-3</v>
      </c>
      <c r="H84" s="113">
        <f t="shared" si="27"/>
        <v>6.4122359300458256E-3</v>
      </c>
      <c r="I84" s="113">
        <f t="shared" si="27"/>
        <v>5.6345010564153863E-3</v>
      </c>
      <c r="J84" s="112">
        <f t="shared" si="27"/>
        <v>4.5818033770290397E-3</v>
      </c>
      <c r="K84" s="70">
        <f t="shared" si="27"/>
        <v>3.9063360062313911E-3</v>
      </c>
      <c r="L84" s="70">
        <f t="shared" si="27"/>
        <v>3.5764045288725998E-3</v>
      </c>
      <c r="M84" s="70">
        <f t="shared" si="27"/>
        <v>3.2648455023465209E-3</v>
      </c>
      <c r="N84" s="113">
        <f t="shared" si="27"/>
        <v>2.9968875341285619E-3</v>
      </c>
      <c r="O84" s="112">
        <f t="shared" si="27"/>
        <v>2.7993339017056717E-3</v>
      </c>
      <c r="P84" s="70">
        <f t="shared" si="27"/>
        <v>2.6417241138576514E-3</v>
      </c>
      <c r="Q84" s="70">
        <f t="shared" si="27"/>
        <v>2.4933830961353229E-3</v>
      </c>
      <c r="R84" s="70">
        <f t="shared" si="27"/>
        <v>2.349605924297316E-3</v>
      </c>
      <c r="S84" s="113">
        <f t="shared" si="27"/>
        <v>2.2066686781495332E-3</v>
      </c>
      <c r="T84" s="113">
        <f t="shared" si="27"/>
        <v>2.0624695682041599E-3</v>
      </c>
      <c r="U84" s="113">
        <f t="shared" si="27"/>
        <v>1.9165106537830279E-3</v>
      </c>
      <c r="V84" s="113">
        <f t="shared" si="27"/>
        <v>1.7694396944954644E-3</v>
      </c>
      <c r="W84" s="113">
        <f t="shared" si="27"/>
        <v>1.622458005910513E-3</v>
      </c>
      <c r="X84" s="117">
        <f t="shared" si="27"/>
        <v>1.4771885763986857E-3</v>
      </c>
      <c r="Y84" s="117">
        <f t="shared" si="27"/>
        <v>1.3348647649268413E-3</v>
      </c>
      <c r="Z84" s="117">
        <f t="shared" si="27"/>
        <v>1.1977857092225403E-3</v>
      </c>
      <c r="AA84" s="117">
        <f t="shared" si="27"/>
        <v>1.0673901783368814E-3</v>
      </c>
      <c r="AB84" s="117">
        <f t="shared" si="27"/>
        <v>9.4456832020208188E-4</v>
      </c>
      <c r="AC84" s="117">
        <f t="shared" si="27"/>
        <v>8.3024099607712572E-4</v>
      </c>
      <c r="AD84" s="117">
        <f t="shared" si="27"/>
        <v>7.2494525891863876E-4</v>
      </c>
      <c r="AE84" s="117">
        <f t="shared" si="27"/>
        <v>6.2910080667903092E-4</v>
      </c>
      <c r="AF84" s="117">
        <f t="shared" si="27"/>
        <v>5.4281681983120716E-4</v>
      </c>
      <c r="AG84" s="117">
        <f t="shared" si="27"/>
        <v>4.6588914337029945E-4</v>
      </c>
      <c r="AH84" s="117">
        <f t="shared" si="27"/>
        <v>3.9793305336764819E-4</v>
      </c>
      <c r="AI84" s="117">
        <f t="shared" si="27"/>
        <v>3.3842365405947305E-4</v>
      </c>
      <c r="AJ84" s="117">
        <f t="shared" si="27"/>
        <v>2.8673055646748815E-4</v>
      </c>
      <c r="AK84" s="117">
        <f t="shared" si="27"/>
        <v>2.4214479827340245E-4</v>
      </c>
      <c r="AL84" s="117">
        <f t="shared" si="27"/>
        <v>2.0392629713025389E-4</v>
      </c>
      <c r="AM84" s="117">
        <f t="shared" si="27"/>
        <v>1.7133406139195829E-4</v>
      </c>
    </row>
    <row r="85" spans="2:39" x14ac:dyDescent="0.25">
      <c r="B85" s="229" t="s">
        <v>80</v>
      </c>
      <c r="C85" s="58" t="s">
        <v>52</v>
      </c>
      <c r="D85" s="58" t="s">
        <v>130</v>
      </c>
      <c r="E85" s="100">
        <f t="shared" ref="E85:AM85" si="28">E43</f>
        <v>32001.800439999999</v>
      </c>
      <c r="F85" s="100">
        <f t="shared" si="28"/>
        <v>33963.92974</v>
      </c>
      <c r="G85" s="100">
        <f t="shared" si="28"/>
        <v>34255.391009999999</v>
      </c>
      <c r="H85" s="100">
        <f t="shared" si="28"/>
        <v>34333.114009999998</v>
      </c>
      <c r="I85" s="100">
        <f t="shared" si="28"/>
        <v>34664.484680000001</v>
      </c>
      <c r="J85" s="99">
        <f t="shared" si="28"/>
        <v>34956.164830000002</v>
      </c>
      <c r="K85" s="51">
        <f t="shared" si="28"/>
        <v>35115.993589999998</v>
      </c>
      <c r="L85" s="51">
        <f t="shared" si="28"/>
        <v>35229.799480000001</v>
      </c>
      <c r="M85" s="51">
        <f t="shared" si="28"/>
        <v>35279.725250000003</v>
      </c>
      <c r="N85" s="100">
        <f t="shared" si="28"/>
        <v>35285.37889</v>
      </c>
      <c r="O85" s="99">
        <f t="shared" si="28"/>
        <v>35342.76872</v>
      </c>
      <c r="P85" s="51">
        <f t="shared" si="28"/>
        <v>35452.621700000003</v>
      </c>
      <c r="Q85" s="51">
        <f t="shared" si="28"/>
        <v>35604.135580000002</v>
      </c>
      <c r="R85" s="51">
        <f t="shared" si="28"/>
        <v>35783.515729999999</v>
      </c>
      <c r="S85" s="100">
        <f t="shared" si="28"/>
        <v>35981.269379999998</v>
      </c>
      <c r="T85" s="100">
        <f t="shared" si="28"/>
        <v>36185.074410000001</v>
      </c>
      <c r="U85" s="100">
        <f t="shared" si="28"/>
        <v>36390.018069999998</v>
      </c>
      <c r="V85" s="100">
        <f t="shared" si="28"/>
        <v>36593.606979999997</v>
      </c>
      <c r="W85" s="100">
        <f t="shared" si="28"/>
        <v>36795.084869999999</v>
      </c>
      <c r="X85" s="104">
        <f t="shared" si="28"/>
        <v>36995.443420000003</v>
      </c>
      <c r="Y85" s="104">
        <f t="shared" si="28"/>
        <v>37192.629809999999</v>
      </c>
      <c r="Z85" s="104">
        <f t="shared" si="28"/>
        <v>37388.869729999999</v>
      </c>
      <c r="AA85" s="104">
        <f t="shared" si="28"/>
        <v>37585.773739999997</v>
      </c>
      <c r="AB85" s="104">
        <f t="shared" si="28"/>
        <v>37785.001579999996</v>
      </c>
      <c r="AC85" s="104">
        <f t="shared" si="28"/>
        <v>37987.353660000001</v>
      </c>
      <c r="AD85" s="104">
        <f t="shared" si="28"/>
        <v>38200.290309999997</v>
      </c>
      <c r="AE85" s="104">
        <f t="shared" si="28"/>
        <v>38422.717299999997</v>
      </c>
      <c r="AF85" s="104">
        <f t="shared" si="28"/>
        <v>38652.068460000002</v>
      </c>
      <c r="AG85" s="104">
        <f t="shared" si="28"/>
        <v>38886.873919999998</v>
      </c>
      <c r="AH85" s="104">
        <f t="shared" si="28"/>
        <v>39125.134789999996</v>
      </c>
      <c r="AI85" s="104">
        <f t="shared" si="28"/>
        <v>39364.909420000004</v>
      </c>
      <c r="AJ85" s="104">
        <f t="shared" si="28"/>
        <v>39606.018949999998</v>
      </c>
      <c r="AK85" s="104">
        <f t="shared" si="28"/>
        <v>39848.138350000001</v>
      </c>
      <c r="AL85" s="104">
        <f t="shared" si="28"/>
        <v>40090.937669999999</v>
      </c>
      <c r="AM85" s="104">
        <f t="shared" si="28"/>
        <v>40336.706270000002</v>
      </c>
    </row>
    <row r="86" spans="2:39" x14ac:dyDescent="0.25">
      <c r="B86" s="230"/>
      <c r="C86" s="35" t="s">
        <v>8</v>
      </c>
      <c r="D86" s="54" t="s">
        <v>469</v>
      </c>
      <c r="E86" s="111">
        <f t="shared" ref="E86:AM89" si="29">E44/E$43</f>
        <v>0</v>
      </c>
      <c r="F86" s="111">
        <f t="shared" si="29"/>
        <v>0</v>
      </c>
      <c r="G86" s="111">
        <f t="shared" si="29"/>
        <v>0</v>
      </c>
      <c r="H86" s="111">
        <f t="shared" si="29"/>
        <v>0</v>
      </c>
      <c r="I86" s="111">
        <f t="shared" si="29"/>
        <v>0</v>
      </c>
      <c r="J86" s="110">
        <f t="shared" si="29"/>
        <v>0</v>
      </c>
      <c r="K86" s="68">
        <f t="shared" si="29"/>
        <v>0</v>
      </c>
      <c r="L86" s="68">
        <f t="shared" si="29"/>
        <v>0</v>
      </c>
      <c r="M86" s="68">
        <f t="shared" si="29"/>
        <v>0</v>
      </c>
      <c r="N86" s="111">
        <f t="shared" si="29"/>
        <v>0</v>
      </c>
      <c r="O86" s="110">
        <f t="shared" si="29"/>
        <v>0</v>
      </c>
      <c r="P86" s="68">
        <f t="shared" si="29"/>
        <v>0</v>
      </c>
      <c r="Q86" s="68">
        <f t="shared" si="29"/>
        <v>0</v>
      </c>
      <c r="R86" s="68">
        <f t="shared" si="29"/>
        <v>0</v>
      </c>
      <c r="S86" s="111">
        <f t="shared" si="29"/>
        <v>0</v>
      </c>
      <c r="T86" s="111">
        <f t="shared" si="29"/>
        <v>0</v>
      </c>
      <c r="U86" s="111">
        <f t="shared" si="29"/>
        <v>0</v>
      </c>
      <c r="V86" s="111">
        <f t="shared" si="29"/>
        <v>0</v>
      </c>
      <c r="W86" s="111">
        <f t="shared" si="29"/>
        <v>0</v>
      </c>
      <c r="X86" s="116">
        <f t="shared" si="29"/>
        <v>0</v>
      </c>
      <c r="Y86" s="116">
        <f t="shared" si="29"/>
        <v>0</v>
      </c>
      <c r="Z86" s="116">
        <f t="shared" si="29"/>
        <v>0</v>
      </c>
      <c r="AA86" s="116">
        <f t="shared" si="29"/>
        <v>0</v>
      </c>
      <c r="AB86" s="116">
        <f t="shared" si="29"/>
        <v>0</v>
      </c>
      <c r="AC86" s="116">
        <f t="shared" si="29"/>
        <v>0</v>
      </c>
      <c r="AD86" s="116">
        <f t="shared" si="29"/>
        <v>0</v>
      </c>
      <c r="AE86" s="116">
        <f t="shared" si="29"/>
        <v>0</v>
      </c>
      <c r="AF86" s="116">
        <f t="shared" si="29"/>
        <v>0</v>
      </c>
      <c r="AG86" s="116">
        <f t="shared" si="29"/>
        <v>0</v>
      </c>
      <c r="AH86" s="116">
        <f t="shared" si="29"/>
        <v>0</v>
      </c>
      <c r="AI86" s="116">
        <f t="shared" si="29"/>
        <v>0</v>
      </c>
      <c r="AJ86" s="116">
        <f t="shared" si="29"/>
        <v>0</v>
      </c>
      <c r="AK86" s="116">
        <f t="shared" si="29"/>
        <v>0</v>
      </c>
      <c r="AL86" s="116">
        <f t="shared" si="29"/>
        <v>0</v>
      </c>
      <c r="AM86" s="116">
        <f t="shared" si="29"/>
        <v>0</v>
      </c>
    </row>
    <row r="87" spans="2:39" x14ac:dyDescent="0.25">
      <c r="B87" s="230"/>
      <c r="C87" s="35" t="s">
        <v>6</v>
      </c>
      <c r="D87" s="3" t="s">
        <v>452</v>
      </c>
      <c r="E87" s="111">
        <f t="shared" si="29"/>
        <v>0.9999246395525615</v>
      </c>
      <c r="F87" s="111">
        <f t="shared" si="29"/>
        <v>0.99758768874428838</v>
      </c>
      <c r="G87" s="111">
        <f t="shared" si="29"/>
        <v>0.99508210693169952</v>
      </c>
      <c r="H87" s="111">
        <f t="shared" si="29"/>
        <v>0.99392088786530675</v>
      </c>
      <c r="I87" s="111">
        <f t="shared" si="29"/>
        <v>0.99143003357060133</v>
      </c>
      <c r="J87" s="110">
        <f t="shared" si="29"/>
        <v>0.98687425916912275</v>
      </c>
      <c r="K87" s="68">
        <f t="shared" si="29"/>
        <v>0.97906191068990922</v>
      </c>
      <c r="L87" s="68">
        <f t="shared" si="29"/>
        <v>0.97066047876353112</v>
      </c>
      <c r="M87" s="68">
        <f t="shared" si="29"/>
        <v>0.96161878783338883</v>
      </c>
      <c r="N87" s="111">
        <f t="shared" si="29"/>
        <v>0.95177579117671762</v>
      </c>
      <c r="O87" s="110">
        <f t="shared" si="29"/>
        <v>0.94068044197076151</v>
      </c>
      <c r="P87" s="68">
        <f t="shared" si="29"/>
        <v>0.92818713319585044</v>
      </c>
      <c r="Q87" s="68">
        <f t="shared" si="29"/>
        <v>0.91420296630608433</v>
      </c>
      <c r="R87" s="68">
        <f t="shared" si="29"/>
        <v>0.8986670768361642</v>
      </c>
      <c r="S87" s="111">
        <f t="shared" si="29"/>
        <v>0.88152285248809092</v>
      </c>
      <c r="T87" s="111">
        <f t="shared" si="29"/>
        <v>0.86275986823374895</v>
      </c>
      <c r="U87" s="111">
        <f t="shared" si="29"/>
        <v>0.84236088866553294</v>
      </c>
      <c r="V87" s="111">
        <f t="shared" si="29"/>
        <v>0.82033081014414944</v>
      </c>
      <c r="W87" s="111">
        <f t="shared" si="29"/>
        <v>0.79670295349423392</v>
      </c>
      <c r="X87" s="116">
        <f t="shared" si="29"/>
        <v>0.77153984521697072</v>
      </c>
      <c r="Y87" s="116">
        <f t="shared" si="29"/>
        <v>0.74497034846808008</v>
      </c>
      <c r="Z87" s="116">
        <f t="shared" si="29"/>
        <v>0.71712979727991366</v>
      </c>
      <c r="AA87" s="116">
        <f t="shared" si="29"/>
        <v>0.6881949281909342</v>
      </c>
      <c r="AB87" s="116">
        <f t="shared" si="29"/>
        <v>0.65837215958110329</v>
      </c>
      <c r="AC87" s="116">
        <f t="shared" si="29"/>
        <v>0.62789762070517441</v>
      </c>
      <c r="AD87" s="116">
        <f t="shared" si="29"/>
        <v>0.5969601928399586</v>
      </c>
      <c r="AE87" s="116">
        <f t="shared" si="29"/>
        <v>0.56583341386945585</v>
      </c>
      <c r="AF87" s="116">
        <f t="shared" si="29"/>
        <v>0.53479617504537558</v>
      </c>
      <c r="AG87" s="116">
        <f t="shared" si="29"/>
        <v>0.50409945603567818</v>
      </c>
      <c r="AH87" s="116">
        <f t="shared" si="29"/>
        <v>0.47397454346252488</v>
      </c>
      <c r="AI87" s="116">
        <f t="shared" si="29"/>
        <v>0.44462242941444563</v>
      </c>
      <c r="AJ87" s="116">
        <f t="shared" si="29"/>
        <v>0.41619774637814233</v>
      </c>
      <c r="AK87" s="116">
        <f t="shared" si="29"/>
        <v>0.38882604988747232</v>
      </c>
      <c r="AL87" s="116">
        <f t="shared" si="29"/>
        <v>0.36260333344306139</v>
      </c>
      <c r="AM87" s="116">
        <f t="shared" si="29"/>
        <v>0.33758005298829769</v>
      </c>
    </row>
    <row r="88" spans="2:39" x14ac:dyDescent="0.25">
      <c r="B88" s="230"/>
      <c r="C88" s="35" t="s">
        <v>34</v>
      </c>
      <c r="D88" s="3" t="s">
        <v>451</v>
      </c>
      <c r="E88" s="111">
        <f t="shared" si="29"/>
        <v>7.5360400972489787E-5</v>
      </c>
      <c r="F88" s="111">
        <f t="shared" si="29"/>
        <v>2.4123113366798527E-3</v>
      </c>
      <c r="G88" s="111">
        <f t="shared" si="29"/>
        <v>4.9178930770581797E-3</v>
      </c>
      <c r="H88" s="111">
        <f t="shared" si="29"/>
        <v>6.0791121550817931E-3</v>
      </c>
      <c r="I88" s="111">
        <f t="shared" si="29"/>
        <v>8.5699666399887166E-3</v>
      </c>
      <c r="J88" s="110">
        <f t="shared" si="29"/>
        <v>1.3125741033988596E-2</v>
      </c>
      <c r="K88" s="68">
        <f t="shared" si="29"/>
        <v>2.0938089341415674E-2</v>
      </c>
      <c r="L88" s="68">
        <f t="shared" si="29"/>
        <v>2.9339521208083807E-2</v>
      </c>
      <c r="M88" s="68">
        <f t="shared" si="29"/>
        <v>3.8381212166611188E-2</v>
      </c>
      <c r="N88" s="111">
        <f t="shared" si="29"/>
        <v>4.8224208936643788E-2</v>
      </c>
      <c r="O88" s="110">
        <f t="shared" si="29"/>
        <v>5.9319557887766973E-2</v>
      </c>
      <c r="P88" s="68">
        <f t="shared" si="29"/>
        <v>7.1812866888769464E-2</v>
      </c>
      <c r="Q88" s="68">
        <f t="shared" si="29"/>
        <v>8.5797033750088861E-2</v>
      </c>
      <c r="R88" s="68">
        <f t="shared" si="29"/>
        <v>0.10133292302410667</v>
      </c>
      <c r="S88" s="111">
        <f t="shared" si="29"/>
        <v>0.11847714762307811</v>
      </c>
      <c r="T88" s="111">
        <f t="shared" si="29"/>
        <v>0.1372401319044296</v>
      </c>
      <c r="U88" s="111">
        <f t="shared" si="29"/>
        <v>0.15763911138942727</v>
      </c>
      <c r="V88" s="111">
        <f t="shared" si="29"/>
        <v>0.17966918969188755</v>
      </c>
      <c r="W88" s="111">
        <f t="shared" si="29"/>
        <v>0.20329704634270082</v>
      </c>
      <c r="X88" s="116">
        <f t="shared" si="29"/>
        <v>0.22846015462084707</v>
      </c>
      <c r="Y88" s="116">
        <f t="shared" si="29"/>
        <v>0.25502965153192003</v>
      </c>
      <c r="Z88" s="116">
        <f t="shared" si="29"/>
        <v>0.28287020272008634</v>
      </c>
      <c r="AA88" s="116">
        <f t="shared" si="29"/>
        <v>0.31180507154300768</v>
      </c>
      <c r="AB88" s="116">
        <f t="shared" si="29"/>
        <v>0.34162784041889671</v>
      </c>
      <c r="AC88" s="116">
        <f t="shared" si="29"/>
        <v>0.37210237929482554</v>
      </c>
      <c r="AD88" s="116">
        <f t="shared" si="29"/>
        <v>0.40303980716004145</v>
      </c>
      <c r="AE88" s="116">
        <f t="shared" si="29"/>
        <v>0.43416658613054426</v>
      </c>
      <c r="AF88" s="116">
        <f t="shared" si="29"/>
        <v>0.46520382495462442</v>
      </c>
      <c r="AG88" s="116">
        <f t="shared" si="29"/>
        <v>0.495900544221478</v>
      </c>
      <c r="AH88" s="116">
        <f t="shared" si="29"/>
        <v>0.52602545653747512</v>
      </c>
      <c r="AI88" s="116">
        <f t="shared" si="29"/>
        <v>0.55537757058555426</v>
      </c>
      <c r="AJ88" s="116">
        <f t="shared" si="29"/>
        <v>0.58380225362185767</v>
      </c>
      <c r="AK88" s="116">
        <f t="shared" si="29"/>
        <v>0.61117394986157492</v>
      </c>
      <c r="AL88" s="116">
        <f t="shared" si="29"/>
        <v>0.63739666680637164</v>
      </c>
      <c r="AM88" s="116">
        <f t="shared" si="29"/>
        <v>0.66241994701170226</v>
      </c>
    </row>
    <row r="89" spans="2:39" x14ac:dyDescent="0.25">
      <c r="B89" s="230"/>
      <c r="C89" s="35" t="s">
        <v>35</v>
      </c>
      <c r="D89" s="3" t="s">
        <v>470</v>
      </c>
      <c r="E89" s="111">
        <f t="shared" si="29"/>
        <v>7.0669503868701714E-7</v>
      </c>
      <c r="F89" s="111">
        <f t="shared" si="29"/>
        <v>1.7648893617102392E-5</v>
      </c>
      <c r="G89" s="111">
        <f t="shared" si="29"/>
        <v>2.288076165795896E-5</v>
      </c>
      <c r="H89" s="111">
        <f t="shared" si="29"/>
        <v>2.5242169986316371E-5</v>
      </c>
      <c r="I89" s="111">
        <f t="shared" si="29"/>
        <v>2.8460617317909022E-5</v>
      </c>
      <c r="J89" s="110">
        <f t="shared" si="29"/>
        <v>3.0739269831964571E-5</v>
      </c>
      <c r="K89" s="68">
        <f t="shared" si="29"/>
        <v>3.3312900630359179E-5</v>
      </c>
      <c r="L89" s="68">
        <f t="shared" si="29"/>
        <v>3.6131814594137448E-5</v>
      </c>
      <c r="M89" s="68">
        <f t="shared" si="29"/>
        <v>3.920615850034149E-5</v>
      </c>
      <c r="N89" s="111">
        <f t="shared" si="29"/>
        <v>4.2524092731940055E-5</v>
      </c>
      <c r="O89" s="110">
        <f t="shared" si="29"/>
        <v>4.5826931439116752E-5</v>
      </c>
      <c r="P89" s="68">
        <f t="shared" si="29"/>
        <v>4.8950470424589213E-5</v>
      </c>
      <c r="Q89" s="68">
        <f t="shared" si="29"/>
        <v>5.1812755848403606E-5</v>
      </c>
      <c r="R89" s="68">
        <f t="shared" si="29"/>
        <v>5.4351795521574371E-5</v>
      </c>
      <c r="S89" s="111">
        <f t="shared" si="29"/>
        <v>5.6530356128308445E-5</v>
      </c>
      <c r="T89" s="111">
        <f t="shared" si="29"/>
        <v>5.8327381590701554E-5</v>
      </c>
      <c r="U89" s="111">
        <f t="shared" si="29"/>
        <v>5.9736350468924083E-5</v>
      </c>
      <c r="V89" s="111">
        <f t="shared" si="29"/>
        <v>6.0757246018823594E-5</v>
      </c>
      <c r="W89" s="111">
        <f t="shared" si="29"/>
        <v>6.1394690757782193E-5</v>
      </c>
      <c r="X89" s="116">
        <f t="shared" si="29"/>
        <v>6.165641944345155E-5</v>
      </c>
      <c r="Y89" s="116">
        <f t="shared" si="29"/>
        <v>6.1563839064275098E-5</v>
      </c>
      <c r="Z89" s="116">
        <f t="shared" si="29"/>
        <v>6.112915419762276E-5</v>
      </c>
      <c r="AA89" s="116">
        <f t="shared" si="29"/>
        <v>6.036760569825109E-5</v>
      </c>
      <c r="AB89" s="116">
        <f t="shared" si="29"/>
        <v>5.9301547368097273E-5</v>
      </c>
      <c r="AC89" s="116">
        <f t="shared" si="29"/>
        <v>5.7958107024399654E-5</v>
      </c>
      <c r="AD89" s="116">
        <f t="shared" si="29"/>
        <v>5.6368842475427779E-5</v>
      </c>
      <c r="AE89" s="116">
        <f t="shared" si="29"/>
        <v>5.4568486648912781E-5</v>
      </c>
      <c r="AF89" s="116">
        <f t="shared" si="29"/>
        <v>5.2594032428141876E-5</v>
      </c>
      <c r="AG89" s="116">
        <f t="shared" si="29"/>
        <v>5.0483065392158943E-5</v>
      </c>
      <c r="AH89" s="116">
        <f t="shared" si="29"/>
        <v>4.8272929387651068E-5</v>
      </c>
      <c r="AI89" s="116">
        <f t="shared" si="29"/>
        <v>4.5999711232156568E-5</v>
      </c>
      <c r="AJ89" s="116">
        <f t="shared" si="29"/>
        <v>4.3693800358594236E-5</v>
      </c>
      <c r="AK89" s="116">
        <f t="shared" si="29"/>
        <v>4.1381947771720679E-5</v>
      </c>
      <c r="AL89" s="116">
        <f t="shared" si="29"/>
        <v>3.90870894788927E-5</v>
      </c>
      <c r="AM89" s="116">
        <f t="shared" si="29"/>
        <v>3.6827074626685926E-5</v>
      </c>
    </row>
    <row r="90" spans="2:39" x14ac:dyDescent="0.25">
      <c r="B90" s="230"/>
      <c r="C90" s="58" t="s">
        <v>52</v>
      </c>
      <c r="D90" s="58" t="s">
        <v>130</v>
      </c>
      <c r="E90" s="59">
        <f>E43</f>
        <v>32001.800439999999</v>
      </c>
      <c r="F90" s="59">
        <f t="shared" ref="F90:AM90" si="30">F43</f>
        <v>33963.92974</v>
      </c>
      <c r="G90" s="59">
        <f t="shared" si="30"/>
        <v>34255.391009999999</v>
      </c>
      <c r="H90" s="59">
        <f t="shared" si="30"/>
        <v>34333.114009999998</v>
      </c>
      <c r="I90" s="59">
        <f t="shared" si="30"/>
        <v>34664.484680000001</v>
      </c>
      <c r="J90" s="59">
        <f t="shared" si="30"/>
        <v>34956.164830000002</v>
      </c>
      <c r="K90" s="59">
        <f t="shared" si="30"/>
        <v>35115.993589999998</v>
      </c>
      <c r="L90" s="59">
        <f t="shared" si="30"/>
        <v>35229.799480000001</v>
      </c>
      <c r="M90" s="59">
        <f t="shared" si="30"/>
        <v>35279.725250000003</v>
      </c>
      <c r="N90" s="59">
        <f t="shared" si="30"/>
        <v>35285.37889</v>
      </c>
      <c r="O90" s="59">
        <f t="shared" si="30"/>
        <v>35342.76872</v>
      </c>
      <c r="P90" s="59">
        <f t="shared" si="30"/>
        <v>35452.621700000003</v>
      </c>
      <c r="Q90" s="59">
        <f t="shared" si="30"/>
        <v>35604.135580000002</v>
      </c>
      <c r="R90" s="59">
        <f t="shared" si="30"/>
        <v>35783.515729999999</v>
      </c>
      <c r="S90" s="59">
        <f t="shared" si="30"/>
        <v>35981.269379999998</v>
      </c>
      <c r="T90" s="59">
        <f t="shared" si="30"/>
        <v>36185.074410000001</v>
      </c>
      <c r="U90" s="59">
        <f t="shared" si="30"/>
        <v>36390.018069999998</v>
      </c>
      <c r="V90" s="59">
        <f t="shared" si="30"/>
        <v>36593.606979999997</v>
      </c>
      <c r="W90" s="59">
        <f t="shared" si="30"/>
        <v>36795.084869999999</v>
      </c>
      <c r="X90" s="59">
        <f t="shared" si="30"/>
        <v>36995.443420000003</v>
      </c>
      <c r="Y90" s="59">
        <f t="shared" si="30"/>
        <v>37192.629809999999</v>
      </c>
      <c r="Z90" s="59">
        <f t="shared" si="30"/>
        <v>37388.869729999999</v>
      </c>
      <c r="AA90" s="59">
        <f t="shared" si="30"/>
        <v>37585.773739999997</v>
      </c>
      <c r="AB90" s="59">
        <f t="shared" si="30"/>
        <v>37785.001579999996</v>
      </c>
      <c r="AC90" s="59">
        <f t="shared" si="30"/>
        <v>37987.353660000001</v>
      </c>
      <c r="AD90" s="59">
        <f t="shared" si="30"/>
        <v>38200.290309999997</v>
      </c>
      <c r="AE90" s="59">
        <f t="shared" si="30"/>
        <v>38422.717299999997</v>
      </c>
      <c r="AF90" s="59">
        <f t="shared" si="30"/>
        <v>38652.068460000002</v>
      </c>
      <c r="AG90" s="59">
        <f t="shared" si="30"/>
        <v>38886.873919999998</v>
      </c>
      <c r="AH90" s="59">
        <f t="shared" si="30"/>
        <v>39125.134789999996</v>
      </c>
      <c r="AI90" s="59">
        <f t="shared" si="30"/>
        <v>39364.909420000004</v>
      </c>
      <c r="AJ90" s="59">
        <f t="shared" si="30"/>
        <v>39606.018949999998</v>
      </c>
      <c r="AK90" s="59">
        <f t="shared" si="30"/>
        <v>39848.138350000001</v>
      </c>
      <c r="AL90" s="59">
        <f t="shared" si="30"/>
        <v>40090.937669999999</v>
      </c>
      <c r="AM90" s="59">
        <f t="shared" si="30"/>
        <v>40336.706270000002</v>
      </c>
    </row>
    <row r="91" spans="2:39" x14ac:dyDescent="0.25">
      <c r="B91" s="230"/>
      <c r="C91" s="60" t="s">
        <v>45</v>
      </c>
      <c r="D91" s="3" t="s">
        <v>451</v>
      </c>
      <c r="E91" s="128">
        <f t="shared" ref="E91:AM98" si="31">E49/E$48</f>
        <v>7.5360400972489787E-5</v>
      </c>
      <c r="F91" s="128">
        <f t="shared" si="31"/>
        <v>2.4123113366798527E-3</v>
      </c>
      <c r="G91" s="128">
        <f t="shared" si="31"/>
        <v>4.9178930770581797E-3</v>
      </c>
      <c r="H91" s="128">
        <f t="shared" si="31"/>
        <v>6.0791121550817931E-3</v>
      </c>
      <c r="I91" s="128">
        <f t="shared" si="31"/>
        <v>8.5699666399887166E-3</v>
      </c>
      <c r="J91" s="127">
        <f t="shared" si="31"/>
        <v>1.3125741033988596E-2</v>
      </c>
      <c r="K91" s="71">
        <f t="shared" si="31"/>
        <v>2.0938089341415674E-2</v>
      </c>
      <c r="L91" s="71">
        <f t="shared" si="31"/>
        <v>2.9339521208083807E-2</v>
      </c>
      <c r="M91" s="71">
        <f t="shared" si="31"/>
        <v>3.8381212166611188E-2</v>
      </c>
      <c r="N91" s="128">
        <f t="shared" si="31"/>
        <v>4.8224208936643788E-2</v>
      </c>
      <c r="O91" s="127">
        <f t="shared" si="31"/>
        <v>5.9319557887766973E-2</v>
      </c>
      <c r="P91" s="71">
        <f t="shared" si="31"/>
        <v>7.1812866888769464E-2</v>
      </c>
      <c r="Q91" s="71">
        <f t="shared" si="31"/>
        <v>8.5797033750088861E-2</v>
      </c>
      <c r="R91" s="71">
        <f t="shared" si="31"/>
        <v>0.10133292302410667</v>
      </c>
      <c r="S91" s="128">
        <f t="shared" si="31"/>
        <v>0.11847714762307811</v>
      </c>
      <c r="T91" s="128">
        <f t="shared" si="31"/>
        <v>0.1372401319044296</v>
      </c>
      <c r="U91" s="128">
        <f t="shared" si="31"/>
        <v>0.15763911138942727</v>
      </c>
      <c r="V91" s="128">
        <f t="shared" si="31"/>
        <v>0.17966918969188755</v>
      </c>
      <c r="W91" s="128">
        <f t="shared" si="31"/>
        <v>0.20329704634270082</v>
      </c>
      <c r="X91" s="120">
        <f t="shared" si="31"/>
        <v>0.22846015462084707</v>
      </c>
      <c r="Y91" s="120">
        <f t="shared" si="31"/>
        <v>0.25502965153192003</v>
      </c>
      <c r="Z91" s="120">
        <f t="shared" si="31"/>
        <v>0.28287020272008634</v>
      </c>
      <c r="AA91" s="120">
        <f t="shared" si="31"/>
        <v>0.31180507154300768</v>
      </c>
      <c r="AB91" s="120">
        <f t="shared" si="31"/>
        <v>0.34162784041889671</v>
      </c>
      <c r="AC91" s="120">
        <f t="shared" si="31"/>
        <v>0.37210237929482554</v>
      </c>
      <c r="AD91" s="120">
        <f t="shared" si="31"/>
        <v>0.40303980716004145</v>
      </c>
      <c r="AE91" s="120">
        <f t="shared" si="31"/>
        <v>0.43416658613054426</v>
      </c>
      <c r="AF91" s="120">
        <f t="shared" si="31"/>
        <v>0.46520382495462442</v>
      </c>
      <c r="AG91" s="120">
        <f t="shared" si="31"/>
        <v>0.495900544221478</v>
      </c>
      <c r="AH91" s="120">
        <f t="shared" si="31"/>
        <v>0.52602545653747512</v>
      </c>
      <c r="AI91" s="120">
        <f t="shared" si="31"/>
        <v>0.55537757058555426</v>
      </c>
      <c r="AJ91" s="120">
        <f t="shared" si="31"/>
        <v>0.58380225362185767</v>
      </c>
      <c r="AK91" s="120">
        <f t="shared" si="31"/>
        <v>0.61117394986157492</v>
      </c>
      <c r="AL91" s="120">
        <f t="shared" si="31"/>
        <v>0.63739666680637164</v>
      </c>
      <c r="AM91" s="120">
        <f t="shared" si="31"/>
        <v>0.66241994701170226</v>
      </c>
    </row>
    <row r="92" spans="2:39" x14ac:dyDescent="0.25">
      <c r="B92" s="230"/>
      <c r="C92" s="62" t="s">
        <v>27</v>
      </c>
      <c r="D92" s="63" t="s">
        <v>471</v>
      </c>
      <c r="E92" s="111">
        <f t="shared" si="31"/>
        <v>2.2444105679199093E-7</v>
      </c>
      <c r="F92" s="111">
        <f t="shared" si="31"/>
        <v>4.1269925557206738E-5</v>
      </c>
      <c r="G92" s="111">
        <f t="shared" si="31"/>
        <v>1.1164320722199808E-4</v>
      </c>
      <c r="H92" s="111">
        <f t="shared" si="31"/>
        <v>1.4997009145457354E-4</v>
      </c>
      <c r="I92" s="111">
        <f t="shared" si="31"/>
        <v>2.35940543484231E-4</v>
      </c>
      <c r="J92" s="110">
        <f t="shared" si="31"/>
        <v>4.0298806515268393E-4</v>
      </c>
      <c r="K92" s="68">
        <f t="shared" si="31"/>
        <v>7.0941079813541448E-4</v>
      </c>
      <c r="L92" s="68">
        <f t="shared" si="31"/>
        <v>1.0672636439882455E-3</v>
      </c>
      <c r="M92" s="68">
        <f t="shared" si="31"/>
        <v>1.4851301734556449E-3</v>
      </c>
      <c r="N92" s="111">
        <f t="shared" si="31"/>
        <v>1.9774745006287788E-3</v>
      </c>
      <c r="O92" s="110">
        <f t="shared" si="31"/>
        <v>2.5750141906256403E-3</v>
      </c>
      <c r="P92" s="68">
        <f t="shared" si="31"/>
        <v>3.2952476544209986E-3</v>
      </c>
      <c r="Q92" s="68">
        <f t="shared" si="31"/>
        <v>4.1533134758386398E-3</v>
      </c>
      <c r="R92" s="68">
        <f t="shared" si="31"/>
        <v>5.1627299786286256E-3</v>
      </c>
      <c r="S92" s="111">
        <f t="shared" si="31"/>
        <v>6.3370083054029268E-3</v>
      </c>
      <c r="T92" s="111">
        <f t="shared" si="31"/>
        <v>7.6868249889001684E-3</v>
      </c>
      <c r="U92" s="111">
        <f t="shared" si="31"/>
        <v>9.2237066591816623E-3</v>
      </c>
      <c r="V92" s="111">
        <f t="shared" si="31"/>
        <v>1.095806998799439E-2</v>
      </c>
      <c r="W92" s="111">
        <f t="shared" si="31"/>
        <v>1.2898588400511007E-2</v>
      </c>
      <c r="X92" s="116">
        <f t="shared" si="31"/>
        <v>1.5051961888337868E-2</v>
      </c>
      <c r="Y92" s="116">
        <f t="shared" si="31"/>
        <v>1.7419242874452713E-2</v>
      </c>
      <c r="Z92" s="116">
        <f t="shared" si="31"/>
        <v>2.0000424321465576E-2</v>
      </c>
      <c r="AA92" s="116">
        <f t="shared" si="31"/>
        <v>2.2791347210935457E-2</v>
      </c>
      <c r="AB92" s="116">
        <f t="shared" si="31"/>
        <v>2.5784117908193564E-2</v>
      </c>
      <c r="AC92" s="116">
        <f t="shared" si="31"/>
        <v>2.8966640420616231E-2</v>
      </c>
      <c r="AD92" s="116">
        <f t="shared" si="31"/>
        <v>3.2330462569199254E-2</v>
      </c>
      <c r="AE92" s="116">
        <f t="shared" si="31"/>
        <v>3.5856453858873746E-2</v>
      </c>
      <c r="AF92" s="116">
        <f t="shared" si="31"/>
        <v>3.9522654203639991E-2</v>
      </c>
      <c r="AG92" s="116">
        <f t="shared" si="31"/>
        <v>4.3308034491655018E-2</v>
      </c>
      <c r="AH92" s="116">
        <f t="shared" si="31"/>
        <v>4.7191441918608149E-2</v>
      </c>
      <c r="AI92" s="116">
        <f t="shared" si="31"/>
        <v>5.1153057473490304E-2</v>
      </c>
      <c r="AJ92" s="116">
        <f t="shared" si="31"/>
        <v>5.5176727854390928E-2</v>
      </c>
      <c r="AK92" s="116">
        <f t="shared" si="31"/>
        <v>5.9247953072819021E-2</v>
      </c>
      <c r="AL92" s="116">
        <f t="shared" si="31"/>
        <v>6.3354252796652036E-2</v>
      </c>
      <c r="AM92" s="116">
        <f t="shared" si="31"/>
        <v>6.7488481775832401E-2</v>
      </c>
    </row>
    <row r="93" spans="2:39" x14ac:dyDescent="0.25">
      <c r="B93" s="230"/>
      <c r="C93" s="35" t="s">
        <v>28</v>
      </c>
      <c r="D93" s="54" t="s">
        <v>472</v>
      </c>
      <c r="E93" s="111">
        <f t="shared" si="31"/>
        <v>5.1448795922808401E-7</v>
      </c>
      <c r="F93" s="111">
        <f t="shared" si="31"/>
        <v>3.6366304766711017E-5</v>
      </c>
      <c r="G93" s="111">
        <f t="shared" si="31"/>
        <v>8.9393841340361924E-5</v>
      </c>
      <c r="H93" s="111">
        <f t="shared" si="31"/>
        <v>1.1699986484855412E-4</v>
      </c>
      <c r="I93" s="111">
        <f t="shared" si="31"/>
        <v>1.7811090428706755E-4</v>
      </c>
      <c r="J93" s="110">
        <f t="shared" si="31"/>
        <v>2.9485361795623504E-4</v>
      </c>
      <c r="K93" s="68">
        <f t="shared" si="31"/>
        <v>5.0507212146919632E-4</v>
      </c>
      <c r="L93" s="68">
        <f t="shared" si="31"/>
        <v>7.4524551281947857E-4</v>
      </c>
      <c r="M93" s="68">
        <f t="shared" si="31"/>
        <v>1.0197187391645006E-3</v>
      </c>
      <c r="N93" s="111">
        <f t="shared" si="31"/>
        <v>1.3364399293262059E-3</v>
      </c>
      <c r="O93" s="110">
        <f t="shared" si="31"/>
        <v>1.7133872105422304E-3</v>
      </c>
      <c r="P93" s="68">
        <f t="shared" si="31"/>
        <v>2.1595326113780745E-3</v>
      </c>
      <c r="Q93" s="68">
        <f t="shared" si="31"/>
        <v>2.682127785561028E-3</v>
      </c>
      <c r="R93" s="68">
        <f t="shared" si="31"/>
        <v>3.2872406665559353E-3</v>
      </c>
      <c r="S93" s="111">
        <f t="shared" si="31"/>
        <v>3.9807572903365982E-3</v>
      </c>
      <c r="T93" s="111">
        <f t="shared" si="31"/>
        <v>4.7667079648821423E-3</v>
      </c>
      <c r="U93" s="111">
        <f t="shared" si="31"/>
        <v>5.6494327649010698E-3</v>
      </c>
      <c r="V93" s="111">
        <f t="shared" si="31"/>
        <v>6.6324129658125331E-3</v>
      </c>
      <c r="W93" s="111">
        <f t="shared" si="31"/>
        <v>7.7179248615224082E-3</v>
      </c>
      <c r="X93" s="116">
        <f t="shared" si="31"/>
        <v>8.9069284387023034E-3</v>
      </c>
      <c r="Y93" s="116">
        <f t="shared" si="31"/>
        <v>1.0197113431813011E-2</v>
      </c>
      <c r="Z93" s="116">
        <f t="shared" si="31"/>
        <v>1.1585525230585782E-2</v>
      </c>
      <c r="AA93" s="116">
        <f t="shared" si="31"/>
        <v>1.306688031480711E-2</v>
      </c>
      <c r="AB93" s="116">
        <f t="shared" si="31"/>
        <v>1.4633909881657336E-2</v>
      </c>
      <c r="AC93" s="116">
        <f t="shared" si="31"/>
        <v>1.6277204435830132E-2</v>
      </c>
      <c r="AD93" s="116">
        <f t="shared" si="31"/>
        <v>1.7989308204815056E-2</v>
      </c>
      <c r="AE93" s="116">
        <f t="shared" si="31"/>
        <v>1.9757435895872987E-2</v>
      </c>
      <c r="AF93" s="116">
        <f t="shared" si="31"/>
        <v>2.1567628919075967E-2</v>
      </c>
      <c r="AG93" s="116">
        <f t="shared" si="31"/>
        <v>2.3406662329621377E-2</v>
      </c>
      <c r="AH93" s="116">
        <f t="shared" si="31"/>
        <v>2.5261558829252028E-2</v>
      </c>
      <c r="AI93" s="116">
        <f t="shared" si="31"/>
        <v>2.7120292939314984E-2</v>
      </c>
      <c r="AJ93" s="116">
        <f t="shared" si="31"/>
        <v>2.8972878350854804E-2</v>
      </c>
      <c r="AK93" s="116">
        <f t="shared" si="31"/>
        <v>3.081038953981648E-2</v>
      </c>
      <c r="AL93" s="116">
        <f t="shared" si="31"/>
        <v>3.2625102779243631E-2</v>
      </c>
      <c r="AM93" s="116">
        <f t="shared" si="31"/>
        <v>3.4411841901735921E-2</v>
      </c>
    </row>
    <row r="94" spans="2:39" x14ac:dyDescent="0.25">
      <c r="B94" s="230"/>
      <c r="C94" s="35" t="s">
        <v>29</v>
      </c>
      <c r="D94" s="54" t="s">
        <v>473</v>
      </c>
      <c r="E94" s="111">
        <f t="shared" si="31"/>
        <v>2.1062929920576682E-6</v>
      </c>
      <c r="F94" s="111">
        <f t="shared" si="31"/>
        <v>7.0856122169095031E-5</v>
      </c>
      <c r="G94" s="111">
        <f t="shared" si="31"/>
        <v>1.4582060845668915E-4</v>
      </c>
      <c r="H94" s="111">
        <f t="shared" si="31"/>
        <v>1.8063321399258068E-4</v>
      </c>
      <c r="I94" s="111">
        <f t="shared" si="31"/>
        <v>2.5520449528286477E-4</v>
      </c>
      <c r="J94" s="110">
        <f t="shared" si="31"/>
        <v>3.9136909545233996E-4</v>
      </c>
      <c r="K94" s="68">
        <f t="shared" si="31"/>
        <v>6.2427470359952301E-4</v>
      </c>
      <c r="L94" s="68">
        <f t="shared" si="31"/>
        <v>8.7373629751922731E-4</v>
      </c>
      <c r="M94" s="68">
        <f t="shared" si="31"/>
        <v>1.1406093220638104E-3</v>
      </c>
      <c r="N94" s="111">
        <f t="shared" si="31"/>
        <v>1.4287838463394773E-3</v>
      </c>
      <c r="O94" s="110">
        <f t="shared" si="31"/>
        <v>1.7503468211587244E-3</v>
      </c>
      <c r="P94" s="68">
        <f t="shared" si="31"/>
        <v>2.1080994616541997E-3</v>
      </c>
      <c r="Q94" s="68">
        <f t="shared" si="31"/>
        <v>2.5030820669625143E-3</v>
      </c>
      <c r="R94" s="68">
        <f t="shared" si="31"/>
        <v>2.9352189955986754E-3</v>
      </c>
      <c r="S94" s="111">
        <f t="shared" si="31"/>
        <v>3.4041230454221402E-3</v>
      </c>
      <c r="T94" s="111">
        <f t="shared" si="31"/>
        <v>3.9079506483181495E-3</v>
      </c>
      <c r="U94" s="111">
        <f t="shared" si="31"/>
        <v>4.4448457703115405E-3</v>
      </c>
      <c r="V94" s="111">
        <f t="shared" si="31"/>
        <v>5.0121398691373277E-3</v>
      </c>
      <c r="W94" s="111">
        <f t="shared" si="31"/>
        <v>5.6062038945909904E-3</v>
      </c>
      <c r="X94" s="116">
        <f t="shared" si="31"/>
        <v>6.2224492321005945E-3</v>
      </c>
      <c r="Y94" s="116">
        <f t="shared" si="31"/>
        <v>6.854503666515536E-3</v>
      </c>
      <c r="Z94" s="116">
        <f t="shared" si="31"/>
        <v>7.4957832404098194E-3</v>
      </c>
      <c r="AA94" s="116">
        <f t="shared" si="31"/>
        <v>8.1386668800821661E-3</v>
      </c>
      <c r="AB94" s="116">
        <f t="shared" si="31"/>
        <v>8.774912286241594E-3</v>
      </c>
      <c r="AC94" s="116">
        <f t="shared" si="31"/>
        <v>9.395772879957966E-3</v>
      </c>
      <c r="AD94" s="116">
        <f t="shared" si="31"/>
        <v>9.9936248704388456E-3</v>
      </c>
      <c r="AE94" s="116">
        <f t="shared" si="31"/>
        <v>1.0559428351518492E-2</v>
      </c>
      <c r="AF94" s="116">
        <f t="shared" si="31"/>
        <v>1.1084476641745035E-2</v>
      </c>
      <c r="AG94" s="116">
        <f t="shared" si="31"/>
        <v>1.1561027618853657E-2</v>
      </c>
      <c r="AH94" s="116">
        <f t="shared" si="31"/>
        <v>1.1982210175537137E-2</v>
      </c>
      <c r="AI94" s="116">
        <f t="shared" si="31"/>
        <v>1.2342175924153313E-2</v>
      </c>
      <c r="AJ94" s="116">
        <f t="shared" si="31"/>
        <v>1.2636276120854608E-2</v>
      </c>
      <c r="AK94" s="116">
        <f t="shared" si="31"/>
        <v>1.2860785836435443E-2</v>
      </c>
      <c r="AL94" s="116">
        <f t="shared" si="31"/>
        <v>1.301285105861681E-2</v>
      </c>
      <c r="AM94" s="116">
        <f t="shared" si="31"/>
        <v>1.3090360786168372E-2</v>
      </c>
    </row>
    <row r="95" spans="2:39" x14ac:dyDescent="0.25">
      <c r="B95" s="230"/>
      <c r="C95" s="35" t="s">
        <v>30</v>
      </c>
      <c r="D95" s="54" t="s">
        <v>474</v>
      </c>
      <c r="E95" s="111">
        <f t="shared" si="31"/>
        <v>4.9480620659729355E-5</v>
      </c>
      <c r="F95" s="111">
        <f t="shared" si="31"/>
        <v>1.5702162870508871E-3</v>
      </c>
      <c r="G95" s="111">
        <f t="shared" si="31"/>
        <v>3.1857009855220451E-3</v>
      </c>
      <c r="H95" s="111">
        <f t="shared" si="31"/>
        <v>3.9311130082953991E-3</v>
      </c>
      <c r="I95" s="111">
        <f t="shared" si="31"/>
        <v>5.5278585725105894E-3</v>
      </c>
      <c r="J95" s="110">
        <f t="shared" si="31"/>
        <v>8.4426276433712533E-3</v>
      </c>
      <c r="K95" s="68">
        <f t="shared" si="31"/>
        <v>1.3429386817472648E-2</v>
      </c>
      <c r="L95" s="68">
        <f t="shared" si="31"/>
        <v>1.8775782606299408E-2</v>
      </c>
      <c r="M95" s="68">
        <f t="shared" si="31"/>
        <v>2.4510655802230202E-2</v>
      </c>
      <c r="N95" s="111">
        <f t="shared" si="31"/>
        <v>3.0732069715916265E-2</v>
      </c>
      <c r="O95" s="110">
        <f t="shared" si="31"/>
        <v>3.7720376141487537E-2</v>
      </c>
      <c r="P95" s="68">
        <f t="shared" si="31"/>
        <v>4.5561682762660115E-2</v>
      </c>
      <c r="Q95" s="68">
        <f t="shared" si="31"/>
        <v>5.4308630739126063E-2</v>
      </c>
      <c r="R95" s="68">
        <f t="shared" si="31"/>
        <v>6.3993638028143521E-2</v>
      </c>
      <c r="S95" s="111">
        <f t="shared" si="31"/>
        <v>7.4646332057782455E-2</v>
      </c>
      <c r="T95" s="111">
        <f t="shared" si="31"/>
        <v>8.6267468145300411E-2</v>
      </c>
      <c r="U95" s="111">
        <f t="shared" si="31"/>
        <v>9.8861832304663111E-2</v>
      </c>
      <c r="V95" s="111">
        <f t="shared" si="31"/>
        <v>0.11242024682749653</v>
      </c>
      <c r="W95" s="111">
        <f t="shared" si="31"/>
        <v>0.12691578053153163</v>
      </c>
      <c r="X95" s="116">
        <f t="shared" si="31"/>
        <v>0.14230336788324402</v>
      </c>
      <c r="Y95" s="116">
        <f t="shared" si="31"/>
        <v>0.15849739193260881</v>
      </c>
      <c r="Z95" s="116">
        <f t="shared" si="31"/>
        <v>0.17540860192780158</v>
      </c>
      <c r="AA95" s="116">
        <f t="shared" si="31"/>
        <v>0.19292281316755461</v>
      </c>
      <c r="AB95" s="116">
        <f t="shared" si="31"/>
        <v>0.21090841092403631</v>
      </c>
      <c r="AC95" s="116">
        <f t="shared" si="31"/>
        <v>0.22921659694785906</v>
      </c>
      <c r="AD95" s="116">
        <f t="shared" si="31"/>
        <v>0.24772773364297507</v>
      </c>
      <c r="AE95" s="116">
        <f t="shared" si="31"/>
        <v>0.266272408328601</v>
      </c>
      <c r="AF95" s="116">
        <f t="shared" si="31"/>
        <v>0.2846793180392706</v>
      </c>
      <c r="AG95" s="116">
        <f t="shared" si="31"/>
        <v>0.30279509158343781</v>
      </c>
      <c r="AH95" s="116">
        <f t="shared" si="31"/>
        <v>0.32047945693479873</v>
      </c>
      <c r="AI95" s="116">
        <f t="shared" si="31"/>
        <v>0.33761141269761874</v>
      </c>
      <c r="AJ95" s="116">
        <f t="shared" si="31"/>
        <v>0.35409850981753371</v>
      </c>
      <c r="AK95" s="116">
        <f t="shared" si="31"/>
        <v>0.36986658098169345</v>
      </c>
      <c r="AL95" s="116">
        <f t="shared" si="31"/>
        <v>0.38485985478822549</v>
      </c>
      <c r="AM95" s="116">
        <f t="shared" si="31"/>
        <v>0.39904963737635385</v>
      </c>
    </row>
    <row r="96" spans="2:39" x14ac:dyDescent="0.25">
      <c r="B96" s="230"/>
      <c r="C96" s="35" t="s">
        <v>31</v>
      </c>
      <c r="D96" s="54" t="s">
        <v>475</v>
      </c>
      <c r="E96" s="111">
        <f t="shared" si="31"/>
        <v>1.950220135801834E-5</v>
      </c>
      <c r="F96" s="111">
        <f t="shared" si="31"/>
        <v>6.0110646725180746E-4</v>
      </c>
      <c r="G96" s="111">
        <f t="shared" si="31"/>
        <v>1.205503017844548E-3</v>
      </c>
      <c r="H96" s="111">
        <f t="shared" si="31"/>
        <v>1.481540417370373E-3</v>
      </c>
      <c r="I96" s="111">
        <f t="shared" si="31"/>
        <v>2.0710428752290341E-3</v>
      </c>
      <c r="J96" s="110">
        <f t="shared" si="31"/>
        <v>3.142441327136859E-3</v>
      </c>
      <c r="K96" s="68">
        <f t="shared" si="31"/>
        <v>4.9659528229797703E-3</v>
      </c>
      <c r="L96" s="68">
        <f t="shared" si="31"/>
        <v>6.9075913939888253E-3</v>
      </c>
      <c r="M96" s="68">
        <f t="shared" si="31"/>
        <v>8.9751020013966801E-3</v>
      </c>
      <c r="N96" s="111">
        <f t="shared" si="31"/>
        <v>1.1200948036638753E-2</v>
      </c>
      <c r="O96" s="110">
        <f t="shared" si="31"/>
        <v>1.3682167996825803E-2</v>
      </c>
      <c r="P96" s="68">
        <f t="shared" si="31"/>
        <v>1.6445553204320569E-2</v>
      </c>
      <c r="Q96" s="68">
        <f t="shared" si="31"/>
        <v>1.9505982872116679E-2</v>
      </c>
      <c r="R96" s="68">
        <f t="shared" si="31"/>
        <v>2.2871287328926751E-2</v>
      </c>
      <c r="S96" s="111">
        <f t="shared" si="31"/>
        <v>2.6548384591761169E-2</v>
      </c>
      <c r="T96" s="111">
        <f t="shared" si="31"/>
        <v>3.0534257646701354E-2</v>
      </c>
      <c r="U96" s="111">
        <f t="shared" si="31"/>
        <v>3.4827293588095769E-2</v>
      </c>
      <c r="V96" s="111">
        <f t="shared" si="31"/>
        <v>3.9421073680668363E-2</v>
      </c>
      <c r="W96" s="111">
        <f t="shared" si="31"/>
        <v>4.4303155048001933E-2</v>
      </c>
      <c r="X96" s="116">
        <f t="shared" si="31"/>
        <v>4.945501750658568E-2</v>
      </c>
      <c r="Y96" s="116">
        <f t="shared" si="31"/>
        <v>5.4844748177811098E-2</v>
      </c>
      <c r="Z96" s="116">
        <f t="shared" si="31"/>
        <v>6.0439590908168389E-2</v>
      </c>
      <c r="AA96" s="116">
        <f t="shared" si="31"/>
        <v>6.6198844573792728E-2</v>
      </c>
      <c r="AB96" s="116">
        <f t="shared" si="31"/>
        <v>7.2076566286066582E-2</v>
      </c>
      <c r="AC96" s="116">
        <f t="shared" si="31"/>
        <v>7.8021788264784328E-2</v>
      </c>
      <c r="AD96" s="116">
        <f t="shared" si="31"/>
        <v>8.3993612298806641E-2</v>
      </c>
      <c r="AE96" s="116">
        <f t="shared" si="31"/>
        <v>8.9935723390391242E-2</v>
      </c>
      <c r="AF96" s="116">
        <f t="shared" si="31"/>
        <v>9.5792035549964974E-2</v>
      </c>
      <c r="AG96" s="116">
        <f t="shared" si="31"/>
        <v>0.10151301634893671</v>
      </c>
      <c r="AH96" s="116">
        <f t="shared" si="31"/>
        <v>0.10705414395327634</v>
      </c>
      <c r="AI96" s="116">
        <f t="shared" si="31"/>
        <v>0.11237778204444294</v>
      </c>
      <c r="AJ96" s="116">
        <f t="shared" si="31"/>
        <v>0.11745598894634676</v>
      </c>
      <c r="AK96" s="116">
        <f t="shared" si="31"/>
        <v>0.12226721101012239</v>
      </c>
      <c r="AL96" s="116">
        <f t="shared" si="31"/>
        <v>0.12679620793214538</v>
      </c>
      <c r="AM96" s="116">
        <f t="shared" si="31"/>
        <v>0.13103645403321126</v>
      </c>
    </row>
    <row r="97" spans="2:40" x14ac:dyDescent="0.25">
      <c r="B97" s="230"/>
      <c r="C97" s="35" t="s">
        <v>32</v>
      </c>
      <c r="D97" s="54" t="s">
        <v>476</v>
      </c>
      <c r="E97" s="111">
        <f t="shared" si="31"/>
        <v>2.6587632861321598E-7</v>
      </c>
      <c r="F97" s="111">
        <f t="shared" si="31"/>
        <v>2.5997365551021775E-7</v>
      </c>
      <c r="G97" s="111">
        <f t="shared" si="31"/>
        <v>2.021454701240615E-7</v>
      </c>
      <c r="H97" s="111">
        <f t="shared" si="31"/>
        <v>1.8599230201315492E-7</v>
      </c>
      <c r="I97" s="111">
        <f t="shared" si="31"/>
        <v>1.6987858710034629E-7</v>
      </c>
      <c r="J97" s="110">
        <f t="shared" si="31"/>
        <v>1.5535127884908764E-7</v>
      </c>
      <c r="K97" s="68">
        <f t="shared" si="31"/>
        <v>1.4260963646565015E-7</v>
      </c>
      <c r="L97" s="68">
        <f t="shared" si="31"/>
        <v>1.310867767675412E-7</v>
      </c>
      <c r="M97" s="68">
        <f t="shared" si="31"/>
        <v>1.207144012551515E-7</v>
      </c>
      <c r="N97" s="111">
        <f t="shared" si="31"/>
        <v>1.1130244802651176E-7</v>
      </c>
      <c r="O97" s="110">
        <f t="shared" si="31"/>
        <v>1.0247411001364242E-7</v>
      </c>
      <c r="P97" s="68">
        <f t="shared" si="31"/>
        <v>9.4206656654675538E-8</v>
      </c>
      <c r="Q97" s="68">
        <f t="shared" si="31"/>
        <v>8.6505699684227524E-8</v>
      </c>
      <c r="R97" s="68">
        <f t="shared" si="31"/>
        <v>7.9373838820951428E-8</v>
      </c>
      <c r="S97" s="111">
        <f t="shared" si="31"/>
        <v>7.2794594941552898E-8</v>
      </c>
      <c r="T97" s="111">
        <f t="shared" si="31"/>
        <v>6.6751552107696762E-8</v>
      </c>
      <c r="U97" s="111">
        <f t="shared" si="31"/>
        <v>6.1210198788999948E-8</v>
      </c>
      <c r="V97" s="111">
        <f t="shared" si="31"/>
        <v>5.6132716873814997E-8</v>
      </c>
      <c r="W97" s="111">
        <f t="shared" si="31"/>
        <v>5.1480967001231979E-8</v>
      </c>
      <c r="X97" s="116">
        <f t="shared" si="31"/>
        <v>4.721755460986444E-8</v>
      </c>
      <c r="Y97" s="116">
        <f t="shared" si="31"/>
        <v>4.3312181962644606E-8</v>
      </c>
      <c r="Z97" s="116">
        <f t="shared" si="31"/>
        <v>3.9731946184188655E-8</v>
      </c>
      <c r="AA97" s="116">
        <f t="shared" si="31"/>
        <v>3.6448016727724818E-8</v>
      </c>
      <c r="AB97" s="116">
        <f t="shared" si="31"/>
        <v>3.3434372295188348E-8</v>
      </c>
      <c r="AC97" s="116">
        <f t="shared" si="31"/>
        <v>3.066823634063063E-8</v>
      </c>
      <c r="AD97" s="116">
        <f t="shared" si="31"/>
        <v>2.8123955375249085E-8</v>
      </c>
      <c r="AE97" s="116">
        <f t="shared" si="31"/>
        <v>2.5785182637251947E-8</v>
      </c>
      <c r="AF97" s="116">
        <f t="shared" si="31"/>
        <v>2.363745797836145E-8</v>
      </c>
      <c r="AG97" s="116">
        <f t="shared" si="31"/>
        <v>2.1666347306119482E-8</v>
      </c>
      <c r="AH97" s="116">
        <f t="shared" si="31"/>
        <v>1.9858576236741447E-8</v>
      </c>
      <c r="AI97" s="116">
        <f t="shared" si="31"/>
        <v>1.8201614904160495E-8</v>
      </c>
      <c r="AJ97" s="116">
        <f t="shared" si="31"/>
        <v>1.6682963890769943E-8</v>
      </c>
      <c r="AK97" s="116">
        <f t="shared" si="31"/>
        <v>1.5291200623930781E-8</v>
      </c>
      <c r="AL97" s="116">
        <f t="shared" si="31"/>
        <v>1.4015823766089532E-8</v>
      </c>
      <c r="AM97" s="116">
        <f t="shared" si="31"/>
        <v>1.2846346514548966E-8</v>
      </c>
    </row>
    <row r="98" spans="2:40" x14ac:dyDescent="0.25">
      <c r="B98" s="230"/>
      <c r="C98" s="35" t="s">
        <v>33</v>
      </c>
      <c r="D98" s="54" t="s">
        <v>477</v>
      </c>
      <c r="E98" s="111">
        <f t="shared" si="31"/>
        <v>3.2664806093016185E-6</v>
      </c>
      <c r="F98" s="111">
        <f t="shared" si="31"/>
        <v>9.2236256492738821E-5</v>
      </c>
      <c r="G98" s="111">
        <f t="shared" si="31"/>
        <v>1.796292721692684E-4</v>
      </c>
      <c r="H98" s="111">
        <f t="shared" si="31"/>
        <v>2.1866956634965606E-4</v>
      </c>
      <c r="I98" s="111">
        <f t="shared" si="31"/>
        <v>3.016393697043126E-4</v>
      </c>
      <c r="J98" s="110">
        <f t="shared" si="31"/>
        <v>4.5130593263654659E-4</v>
      </c>
      <c r="K98" s="68">
        <f t="shared" si="31"/>
        <v>7.038494678116838E-4</v>
      </c>
      <c r="L98" s="68">
        <f t="shared" si="31"/>
        <v>9.6977065479454162E-4</v>
      </c>
      <c r="M98" s="68">
        <f t="shared" si="31"/>
        <v>1.2498754091062542E-3</v>
      </c>
      <c r="N98" s="111">
        <f t="shared" si="31"/>
        <v>1.5483816019185165E-3</v>
      </c>
      <c r="O98" s="110">
        <f t="shared" ref="O98:AM106" si="32">O56/O$48</f>
        <v>1.8781630532651713E-3</v>
      </c>
      <c r="P98" s="68">
        <f t="shared" si="32"/>
        <v>2.2426569900188789E-3</v>
      </c>
      <c r="Q98" s="68">
        <f t="shared" si="32"/>
        <v>2.6438102803674358E-3</v>
      </c>
      <c r="R98" s="68">
        <f t="shared" si="32"/>
        <v>3.0827286321538873E-3</v>
      </c>
      <c r="S98" s="111">
        <f t="shared" si="32"/>
        <v>3.5604695556185517E-3</v>
      </c>
      <c r="T98" s="111">
        <f t="shared" si="32"/>
        <v>4.0768557618118765E-3</v>
      </c>
      <c r="U98" s="111">
        <f t="shared" si="32"/>
        <v>4.6319390959291161E-3</v>
      </c>
      <c r="V98" s="111">
        <f t="shared" si="32"/>
        <v>5.2251902553498986E-3</v>
      </c>
      <c r="W98" s="111">
        <f t="shared" si="32"/>
        <v>5.8553421214054668E-3</v>
      </c>
      <c r="X98" s="116">
        <f t="shared" si="32"/>
        <v>6.5203824714692386E-3</v>
      </c>
      <c r="Y98" s="116">
        <f t="shared" si="32"/>
        <v>7.2166081229306876E-3</v>
      </c>
      <c r="Z98" s="116">
        <f t="shared" si="32"/>
        <v>7.9402373552306896E-3</v>
      </c>
      <c r="AA98" s="116">
        <f t="shared" si="32"/>
        <v>8.6864830203705699E-3</v>
      </c>
      <c r="AB98" s="116">
        <f t="shared" si="32"/>
        <v>9.4498896352831659E-3</v>
      </c>
      <c r="AC98" s="116">
        <f t="shared" si="32"/>
        <v>1.0224345627660128E-2</v>
      </c>
      <c r="AD98" s="116">
        <f t="shared" si="32"/>
        <v>1.1005037464072614E-2</v>
      </c>
      <c r="AE98" s="116">
        <f t="shared" si="32"/>
        <v>1.1785110622563908E-2</v>
      </c>
      <c r="AF98" s="116">
        <f t="shared" si="32"/>
        <v>1.2557687723809852E-2</v>
      </c>
      <c r="AG98" s="116">
        <f t="shared" si="32"/>
        <v>1.3316690042129261E-2</v>
      </c>
      <c r="AH98" s="116">
        <f t="shared" si="32"/>
        <v>1.405662490754067E-2</v>
      </c>
      <c r="AI98" s="116">
        <f t="shared" si="32"/>
        <v>1.4772831132301382E-2</v>
      </c>
      <c r="AJ98" s="116">
        <f t="shared" si="32"/>
        <v>1.5461855908140953E-2</v>
      </c>
      <c r="AK98" s="116">
        <f t="shared" si="32"/>
        <v>1.61210142581228E-2</v>
      </c>
      <c r="AL98" s="116">
        <f t="shared" si="32"/>
        <v>1.6748383313629791E-2</v>
      </c>
      <c r="AM98" s="116">
        <f t="shared" si="32"/>
        <v>1.7343158323769599E-2</v>
      </c>
    </row>
    <row r="99" spans="2:40" x14ac:dyDescent="0.25">
      <c r="B99" s="230"/>
      <c r="C99" s="64" t="s">
        <v>46</v>
      </c>
      <c r="D99" s="52" t="s">
        <v>452</v>
      </c>
      <c r="E99" s="128">
        <f t="shared" ref="E99:AM106" si="33">E57/E$48</f>
        <v>0.9999246395525615</v>
      </c>
      <c r="F99" s="128">
        <f t="shared" si="33"/>
        <v>0.99758768874428838</v>
      </c>
      <c r="G99" s="128">
        <f t="shared" si="33"/>
        <v>0.99508210693169952</v>
      </c>
      <c r="H99" s="128">
        <f t="shared" si="33"/>
        <v>0.99392088786530675</v>
      </c>
      <c r="I99" s="128">
        <f t="shared" si="33"/>
        <v>0.99143003357060133</v>
      </c>
      <c r="J99" s="127">
        <f t="shared" si="33"/>
        <v>0.98687425916912275</v>
      </c>
      <c r="K99" s="71">
        <f t="shared" si="33"/>
        <v>0.97906191068990922</v>
      </c>
      <c r="L99" s="71">
        <f t="shared" si="33"/>
        <v>0.97066047876353112</v>
      </c>
      <c r="M99" s="71">
        <f t="shared" si="33"/>
        <v>0.96161878783338883</v>
      </c>
      <c r="N99" s="128">
        <f t="shared" si="33"/>
        <v>0.95177579117671762</v>
      </c>
      <c r="O99" s="127">
        <f t="shared" si="33"/>
        <v>0.94068044197076151</v>
      </c>
      <c r="P99" s="71">
        <f t="shared" si="33"/>
        <v>0.92818713319585044</v>
      </c>
      <c r="Q99" s="71">
        <f t="shared" si="33"/>
        <v>0.91420296630608433</v>
      </c>
      <c r="R99" s="71">
        <f t="shared" si="33"/>
        <v>0.8986670768361642</v>
      </c>
      <c r="S99" s="128">
        <f t="shared" si="33"/>
        <v>0.88152285248809092</v>
      </c>
      <c r="T99" s="128">
        <f t="shared" si="32"/>
        <v>0.86275986823374895</v>
      </c>
      <c r="U99" s="128">
        <f t="shared" si="32"/>
        <v>0.84236088866553294</v>
      </c>
      <c r="V99" s="128">
        <f t="shared" si="32"/>
        <v>0.82033081014414944</v>
      </c>
      <c r="W99" s="128">
        <f t="shared" si="32"/>
        <v>0.79670295349423392</v>
      </c>
      <c r="X99" s="120">
        <f t="shared" si="33"/>
        <v>0.77153984521697072</v>
      </c>
      <c r="Y99" s="120">
        <f t="shared" si="32"/>
        <v>0.74497034846808008</v>
      </c>
      <c r="Z99" s="120">
        <f t="shared" si="32"/>
        <v>0.71712979727991366</v>
      </c>
      <c r="AA99" s="120">
        <f t="shared" si="32"/>
        <v>0.6881949281909342</v>
      </c>
      <c r="AB99" s="120">
        <f t="shared" si="32"/>
        <v>0.65837215958110329</v>
      </c>
      <c r="AC99" s="120">
        <f t="shared" si="33"/>
        <v>0.62789762070517441</v>
      </c>
      <c r="AD99" s="120">
        <f t="shared" si="32"/>
        <v>0.5969601928399586</v>
      </c>
      <c r="AE99" s="120">
        <f t="shared" si="32"/>
        <v>0.56583341386945585</v>
      </c>
      <c r="AF99" s="120">
        <f t="shared" si="32"/>
        <v>0.53479617504537558</v>
      </c>
      <c r="AG99" s="120">
        <f t="shared" si="32"/>
        <v>0.50409945603567818</v>
      </c>
      <c r="AH99" s="120">
        <f t="shared" si="33"/>
        <v>0.47397454346252488</v>
      </c>
      <c r="AI99" s="120">
        <f t="shared" si="32"/>
        <v>0.44462242941444563</v>
      </c>
      <c r="AJ99" s="120">
        <f t="shared" si="32"/>
        <v>0.41619774637814233</v>
      </c>
      <c r="AK99" s="120">
        <f t="shared" si="32"/>
        <v>0.38882604988747232</v>
      </c>
      <c r="AL99" s="120">
        <f t="shared" si="32"/>
        <v>0.36260333344306139</v>
      </c>
      <c r="AM99" s="120">
        <f t="shared" si="33"/>
        <v>0.33758005298829769</v>
      </c>
      <c r="AN99" s="232"/>
    </row>
    <row r="100" spans="2:40" x14ac:dyDescent="0.25">
      <c r="B100" s="230"/>
      <c r="C100" s="35" t="s">
        <v>27</v>
      </c>
      <c r="D100" s="54" t="s">
        <v>478</v>
      </c>
      <c r="E100" s="130">
        <f t="shared" si="33"/>
        <v>5.806258421252752E-4</v>
      </c>
      <c r="F100" s="130">
        <f t="shared" si="33"/>
        <v>1.5509692633700519E-2</v>
      </c>
      <c r="G100" s="130">
        <f t="shared" si="33"/>
        <v>2.0126826700028959E-2</v>
      </c>
      <c r="H100" s="130">
        <f t="shared" si="33"/>
        <v>2.2212952054913238E-2</v>
      </c>
      <c r="I100" s="130">
        <f t="shared" si="33"/>
        <v>2.5057236295831758E-2</v>
      </c>
      <c r="J100" s="129">
        <f t="shared" si="33"/>
        <v>2.7071065973686793E-2</v>
      </c>
      <c r="K100" s="72">
        <f t="shared" si="33"/>
        <v>2.9346761365552469E-2</v>
      </c>
      <c r="L100" s="72">
        <f t="shared" si="33"/>
        <v>3.1839980373342729E-2</v>
      </c>
      <c r="M100" s="72">
        <f t="shared" si="33"/>
        <v>3.4559710863961444E-2</v>
      </c>
      <c r="N100" s="130">
        <f t="shared" si="33"/>
        <v>3.7495475820863433E-2</v>
      </c>
      <c r="O100" s="129">
        <f t="shared" si="33"/>
        <v>4.0418236735132618E-2</v>
      </c>
      <c r="P100" s="72">
        <f t="shared" si="33"/>
        <v>4.3182691620236364E-2</v>
      </c>
      <c r="Q100" s="72">
        <f t="shared" si="33"/>
        <v>4.5716327625556129E-2</v>
      </c>
      <c r="R100" s="72">
        <f t="shared" si="33"/>
        <v>4.7964294927037347E-2</v>
      </c>
      <c r="S100" s="130">
        <f t="shared" si="33"/>
        <v>4.9893650500220349E-2</v>
      </c>
      <c r="T100" s="130">
        <f t="shared" si="32"/>
        <v>5.1485760700415814E-2</v>
      </c>
      <c r="U100" s="130">
        <f t="shared" si="32"/>
        <v>5.2734850400693964E-2</v>
      </c>
      <c r="V100" s="130">
        <f t="shared" si="32"/>
        <v>5.3640895828411181E-2</v>
      </c>
      <c r="W100" s="130">
        <f t="shared" si="32"/>
        <v>5.4207973566225941E-2</v>
      </c>
      <c r="X100" s="121">
        <f t="shared" si="33"/>
        <v>5.444290939113712E-2</v>
      </c>
      <c r="Y100" s="121">
        <f t="shared" si="32"/>
        <v>5.4364622623602532E-2</v>
      </c>
      <c r="Z100" s="121">
        <f t="shared" si="32"/>
        <v>5.3983882571889671E-2</v>
      </c>
      <c r="AA100" s="121">
        <f t="shared" si="32"/>
        <v>5.3314139037330358E-2</v>
      </c>
      <c r="AB100" s="121">
        <f t="shared" si="32"/>
        <v>5.2375131990136076E-2</v>
      </c>
      <c r="AC100" s="121">
        <f t="shared" si="33"/>
        <v>5.1190821882589652E-2</v>
      </c>
      <c r="AD100" s="121">
        <f t="shared" si="32"/>
        <v>4.9789098291279456E-2</v>
      </c>
      <c r="AE100" s="121">
        <f t="shared" si="32"/>
        <v>4.8200647016706448E-2</v>
      </c>
      <c r="AF100" s="121">
        <f t="shared" si="32"/>
        <v>4.6458153458419076E-2</v>
      </c>
      <c r="AG100" s="121">
        <f t="shared" si="32"/>
        <v>4.4594832476572602E-2</v>
      </c>
      <c r="AH100" s="121">
        <f t="shared" si="33"/>
        <v>4.2643688844911973E-2</v>
      </c>
      <c r="AI100" s="121">
        <f t="shared" si="32"/>
        <v>4.0636621005083973E-2</v>
      </c>
      <c r="AJ100" s="121">
        <f t="shared" si="32"/>
        <v>3.8600492842515294E-2</v>
      </c>
      <c r="AK100" s="121">
        <f t="shared" si="32"/>
        <v>3.6558953675686588E-2</v>
      </c>
      <c r="AL100" s="121">
        <f t="shared" si="32"/>
        <v>3.4532282018336739E-2</v>
      </c>
      <c r="AM100" s="121">
        <f t="shared" si="33"/>
        <v>3.2536262609425992E-2</v>
      </c>
    </row>
    <row r="101" spans="2:40" x14ac:dyDescent="0.25">
      <c r="B101" s="230"/>
      <c r="C101" s="35" t="s">
        <v>28</v>
      </c>
      <c r="D101" s="54" t="s">
        <v>479</v>
      </c>
      <c r="E101" s="130">
        <f t="shared" si="33"/>
        <v>5.070879699542305E-2</v>
      </c>
      <c r="F101" s="130">
        <f t="shared" si="33"/>
        <v>0.12617198845377192</v>
      </c>
      <c r="G101" s="130">
        <f t="shared" si="33"/>
        <v>0.14164039711540868</v>
      </c>
      <c r="H101" s="130">
        <f t="shared" si="33"/>
        <v>0.14616166402902994</v>
      </c>
      <c r="I101" s="130">
        <f t="shared" si="33"/>
        <v>0.15116033786081945</v>
      </c>
      <c r="J101" s="129">
        <f t="shared" si="33"/>
        <v>0.15460483411961298</v>
      </c>
      <c r="K101" s="72">
        <f t="shared" si="33"/>
        <v>0.15717394032591861</v>
      </c>
      <c r="L101" s="72">
        <f t="shared" si="33"/>
        <v>0.1592698232978986</v>
      </c>
      <c r="M101" s="72">
        <f t="shared" si="33"/>
        <v>0.16088487398296844</v>
      </c>
      <c r="N101" s="130">
        <f t="shared" si="33"/>
        <v>0.16201626831957197</v>
      </c>
      <c r="O101" s="129">
        <f t="shared" si="33"/>
        <v>0.1627440269484354</v>
      </c>
      <c r="P101" s="72">
        <f t="shared" si="33"/>
        <v>0.16302489654805979</v>
      </c>
      <c r="Q101" s="72">
        <f t="shared" si="33"/>
        <v>0.16282947215425697</v>
      </c>
      <c r="R101" s="72">
        <f t="shared" si="33"/>
        <v>0.16213439841340038</v>
      </c>
      <c r="S101" s="130">
        <f t="shared" si="33"/>
        <v>0.16092511191999531</v>
      </c>
      <c r="T101" s="130">
        <f t="shared" si="32"/>
        <v>0.15919772560721948</v>
      </c>
      <c r="U101" s="130">
        <f t="shared" si="32"/>
        <v>0.15695545979155925</v>
      </c>
      <c r="V101" s="130">
        <f t="shared" si="32"/>
        <v>0.15420842195425472</v>
      </c>
      <c r="W101" s="130">
        <f t="shared" si="32"/>
        <v>0.15097346674498921</v>
      </c>
      <c r="X101" s="121">
        <f t="shared" si="33"/>
        <v>0.14727360732361239</v>
      </c>
      <c r="Y101" s="121">
        <f t="shared" si="32"/>
        <v>0.14314097153647873</v>
      </c>
      <c r="Z101" s="121">
        <f t="shared" si="32"/>
        <v>0.13861304806552119</v>
      </c>
      <c r="AA101" s="121">
        <f t="shared" si="32"/>
        <v>0.13373521114055428</v>
      </c>
      <c r="AB101" s="121">
        <f t="shared" si="32"/>
        <v>0.12855923733958993</v>
      </c>
      <c r="AC101" s="121">
        <f t="shared" si="33"/>
        <v>0.12314261332517365</v>
      </c>
      <c r="AD101" s="121">
        <f t="shared" si="32"/>
        <v>0.11753370737668618</v>
      </c>
      <c r="AE101" s="121">
        <f t="shared" si="32"/>
        <v>0.11179688504227679</v>
      </c>
      <c r="AF101" s="121">
        <f t="shared" si="32"/>
        <v>0.10599737160871209</v>
      </c>
      <c r="AG101" s="121">
        <f t="shared" si="32"/>
        <v>0.10019487467713631</v>
      </c>
      <c r="AH101" s="121">
        <f t="shared" si="33"/>
        <v>9.4444713119415186E-2</v>
      </c>
      <c r="AI101" s="121">
        <f t="shared" si="32"/>
        <v>8.8795097346879653E-2</v>
      </c>
      <c r="AJ101" s="121">
        <f t="shared" si="32"/>
        <v>8.3284870897129146E-2</v>
      </c>
      <c r="AK101" s="121">
        <f t="shared" si="32"/>
        <v>7.7946250028516073E-2</v>
      </c>
      <c r="AL101" s="121">
        <f t="shared" si="32"/>
        <v>7.2804724549611663E-2</v>
      </c>
      <c r="AM101" s="121">
        <f t="shared" si="33"/>
        <v>6.7875969264160743E-2</v>
      </c>
    </row>
    <row r="102" spans="2:40" x14ac:dyDescent="0.25">
      <c r="B102" s="230"/>
      <c r="C102" s="35" t="s">
        <v>29</v>
      </c>
      <c r="D102" s="54" t="s">
        <v>480</v>
      </c>
      <c r="E102" s="130">
        <f t="shared" si="33"/>
        <v>0.1200243797595533</v>
      </c>
      <c r="F102" s="130">
        <f t="shared" si="33"/>
        <v>0.2072928754386241</v>
      </c>
      <c r="G102" s="130">
        <f t="shared" si="33"/>
        <v>0.22454793167459455</v>
      </c>
      <c r="H102" s="130">
        <f t="shared" si="33"/>
        <v>0.22924298858261358</v>
      </c>
      <c r="I102" s="130">
        <f t="shared" si="33"/>
        <v>0.2337997804327954</v>
      </c>
      <c r="J102" s="129">
        <f t="shared" si="33"/>
        <v>0.23704736793346903</v>
      </c>
      <c r="K102" s="72">
        <f t="shared" si="33"/>
        <v>0.23885029066608851</v>
      </c>
      <c r="L102" s="72">
        <f t="shared" si="33"/>
        <v>0.23997960348311356</v>
      </c>
      <c r="M102" s="72">
        <f t="shared" si="33"/>
        <v>0.24043349274665904</v>
      </c>
      <c r="N102" s="130">
        <f t="shared" si="33"/>
        <v>0.24022540940894485</v>
      </c>
      <c r="O102" s="129">
        <f t="shared" si="33"/>
        <v>0.23942112835125953</v>
      </c>
      <c r="P102" s="72">
        <f t="shared" si="33"/>
        <v>0.23801798107923819</v>
      </c>
      <c r="Q102" s="72">
        <f t="shared" si="33"/>
        <v>0.23600239023132044</v>
      </c>
      <c r="R102" s="72">
        <f t="shared" si="33"/>
        <v>0.23336752185026285</v>
      </c>
      <c r="S102" s="130">
        <f t="shared" si="33"/>
        <v>0.2301098301051657</v>
      </c>
      <c r="T102" s="130">
        <f t="shared" si="32"/>
        <v>0.22623641472290673</v>
      </c>
      <c r="U102" s="130">
        <f t="shared" si="32"/>
        <v>0.22175611230742104</v>
      </c>
      <c r="V102" s="130">
        <f t="shared" si="32"/>
        <v>0.2166845045456626</v>
      </c>
      <c r="W102" s="130">
        <f t="shared" si="32"/>
        <v>0.21104511334695555</v>
      </c>
      <c r="X102" s="121">
        <f t="shared" si="33"/>
        <v>0.20486960166836674</v>
      </c>
      <c r="Y102" s="121">
        <f t="shared" si="32"/>
        <v>0.19820388320639701</v>
      </c>
      <c r="Z102" s="121">
        <f t="shared" si="32"/>
        <v>0.19109970631893719</v>
      </c>
      <c r="AA102" s="121">
        <f t="shared" si="32"/>
        <v>0.18361952181006239</v>
      </c>
      <c r="AB102" s="121">
        <f t="shared" si="32"/>
        <v>0.17583219169472378</v>
      </c>
      <c r="AC102" s="121">
        <f t="shared" si="33"/>
        <v>0.16781341206488246</v>
      </c>
      <c r="AD102" s="121">
        <f t="shared" si="32"/>
        <v>0.15962420218580797</v>
      </c>
      <c r="AE102" s="121">
        <f t="shared" si="32"/>
        <v>0.15134745110804543</v>
      </c>
      <c r="AF102" s="121">
        <f t="shared" si="32"/>
        <v>0.14306640540396059</v>
      </c>
      <c r="AG102" s="121">
        <f t="shared" si="32"/>
        <v>0.13485542727832622</v>
      </c>
      <c r="AH102" s="121">
        <f t="shared" si="33"/>
        <v>0.12678230341248112</v>
      </c>
      <c r="AI102" s="121">
        <f t="shared" si="32"/>
        <v>0.11890538098436197</v>
      </c>
      <c r="AJ102" s="121">
        <f t="shared" si="32"/>
        <v>0.11127005106379168</v>
      </c>
      <c r="AK102" s="121">
        <f t="shared" si="32"/>
        <v>0.10391315645991778</v>
      </c>
      <c r="AL102" s="121">
        <f t="shared" si="32"/>
        <v>9.6862949775951196E-2</v>
      </c>
      <c r="AM102" s="121">
        <f t="shared" si="33"/>
        <v>9.0134798455372242E-2</v>
      </c>
    </row>
    <row r="103" spans="2:40" x14ac:dyDescent="0.25">
      <c r="B103" s="230"/>
      <c r="C103" s="35" t="s">
        <v>30</v>
      </c>
      <c r="D103" s="54" t="s">
        <v>481</v>
      </c>
      <c r="E103" s="130">
        <f t="shared" si="33"/>
        <v>0.16803384356708401</v>
      </c>
      <c r="F103" s="130">
        <f t="shared" si="33"/>
        <v>0.22459689707272371</v>
      </c>
      <c r="G103" s="130">
        <f t="shared" si="33"/>
        <v>0.233844525483932</v>
      </c>
      <c r="H103" s="130">
        <f t="shared" si="33"/>
        <v>0.23614586462033538</v>
      </c>
      <c r="I103" s="130">
        <f t="shared" si="33"/>
        <v>0.23761936304659353</v>
      </c>
      <c r="J103" s="129">
        <f t="shared" si="33"/>
        <v>0.23908294870573193</v>
      </c>
      <c r="K103" s="72">
        <f t="shared" si="33"/>
        <v>0.2391414856161557</v>
      </c>
      <c r="L103" s="72">
        <f t="shared" si="33"/>
        <v>0.2386333914495502</v>
      </c>
      <c r="M103" s="72">
        <f t="shared" si="33"/>
        <v>0.23755737122697687</v>
      </c>
      <c r="N103" s="130">
        <f t="shared" si="33"/>
        <v>0.23592232275446029</v>
      </c>
      <c r="O103" s="129">
        <f t="shared" si="33"/>
        <v>0.23376047262886876</v>
      </c>
      <c r="P103" s="72">
        <f t="shared" si="33"/>
        <v>0.23109561939674547</v>
      </c>
      <c r="Q103" s="72">
        <f t="shared" si="33"/>
        <v>0.22792888628810237</v>
      </c>
      <c r="R103" s="72">
        <f t="shared" si="33"/>
        <v>0.2242658028224998</v>
      </c>
      <c r="S103" s="130">
        <f t="shared" si="33"/>
        <v>0.22010931527619162</v>
      </c>
      <c r="T103" s="130">
        <f t="shared" si="32"/>
        <v>0.21547013607481483</v>
      </c>
      <c r="U103" s="130">
        <f t="shared" si="32"/>
        <v>0.21035583855097548</v>
      </c>
      <c r="V103" s="130">
        <f t="shared" si="32"/>
        <v>0.20477877619704382</v>
      </c>
      <c r="W103" s="130">
        <f t="shared" si="32"/>
        <v>0.19875796693603334</v>
      </c>
      <c r="X103" s="121">
        <f t="shared" si="33"/>
        <v>0.19231974646784755</v>
      </c>
      <c r="Y103" s="121">
        <f t="shared" si="32"/>
        <v>0.18550426851356872</v>
      </c>
      <c r="Z103" s="121">
        <f t="shared" si="32"/>
        <v>0.17835657060928223</v>
      </c>
      <c r="AA103" s="121">
        <f t="shared" si="32"/>
        <v>0.1709316611503659</v>
      </c>
      <c r="AB103" s="121">
        <f t="shared" si="32"/>
        <v>0.16328961720265731</v>
      </c>
      <c r="AC103" s="121">
        <f t="shared" si="33"/>
        <v>0.15549654008196578</v>
      </c>
      <c r="AD103" s="121">
        <f t="shared" si="32"/>
        <v>0.14760383322332926</v>
      </c>
      <c r="AE103" s="121">
        <f t="shared" si="32"/>
        <v>0.13968372671549703</v>
      </c>
      <c r="AF103" s="121">
        <f t="shared" si="32"/>
        <v>0.13180856435335001</v>
      </c>
      <c r="AG103" s="121">
        <f t="shared" si="32"/>
        <v>0.12404204243630802</v>
      </c>
      <c r="AH103" s="121">
        <f t="shared" si="33"/>
        <v>0.11644172188678101</v>
      </c>
      <c r="AI103" s="121">
        <f t="shared" si="32"/>
        <v>0.10905665531187192</v>
      </c>
      <c r="AJ103" s="121">
        <f t="shared" si="32"/>
        <v>0.10192407704738525</v>
      </c>
      <c r="AK103" s="121">
        <f t="shared" si="32"/>
        <v>9.5073709936564693E-2</v>
      </c>
      <c r="AL103" s="121">
        <f t="shared" si="32"/>
        <v>8.8527748994402605E-2</v>
      </c>
      <c r="AM103" s="121">
        <f t="shared" si="33"/>
        <v>8.2296854105534778E-2</v>
      </c>
    </row>
    <row r="104" spans="2:40" x14ac:dyDescent="0.25">
      <c r="B104" s="230"/>
      <c r="C104" s="35" t="s">
        <v>31</v>
      </c>
      <c r="D104" s="54" t="s">
        <v>482</v>
      </c>
      <c r="E104" s="130">
        <f t="shared" si="33"/>
        <v>0.4362143910050581</v>
      </c>
      <c r="F104" s="130">
        <f t="shared" si="33"/>
        <v>0.2895127860725577</v>
      </c>
      <c r="G104" s="130">
        <f t="shared" si="33"/>
        <v>0.25931350657789498</v>
      </c>
      <c r="H104" s="130">
        <f t="shared" si="33"/>
        <v>0.2501867946350026</v>
      </c>
      <c r="I104" s="130">
        <f t="shared" si="33"/>
        <v>0.23995372309108851</v>
      </c>
      <c r="J104" s="129">
        <f t="shared" si="33"/>
        <v>0.23132303827736583</v>
      </c>
      <c r="K104" s="72">
        <f t="shared" si="33"/>
        <v>0.22246287139728346</v>
      </c>
      <c r="L104" s="72">
        <f t="shared" si="33"/>
        <v>0.21407587551786994</v>
      </c>
      <c r="M104" s="72">
        <f t="shared" si="33"/>
        <v>0.20613047926159797</v>
      </c>
      <c r="N104" s="130">
        <f t="shared" si="33"/>
        <v>0.19852512509041673</v>
      </c>
      <c r="O104" s="129">
        <f t="shared" si="33"/>
        <v>0.19101899091396368</v>
      </c>
      <c r="P104" s="72">
        <f t="shared" si="33"/>
        <v>0.18363273207521347</v>
      </c>
      <c r="Q104" s="72">
        <f t="shared" si="33"/>
        <v>0.17638155047717632</v>
      </c>
      <c r="R104" s="72">
        <f t="shared" si="33"/>
        <v>0.16927948147145352</v>
      </c>
      <c r="S104" s="130">
        <f t="shared" si="33"/>
        <v>0.16232322093245727</v>
      </c>
      <c r="T104" s="130">
        <f t="shared" si="32"/>
        <v>0.15551184748828045</v>
      </c>
      <c r="U104" s="130">
        <f t="shared" si="32"/>
        <v>0.14882813500070352</v>
      </c>
      <c r="V104" s="130">
        <f t="shared" si="32"/>
        <v>0.14225405256839213</v>
      </c>
      <c r="W104" s="130">
        <f t="shared" si="32"/>
        <v>0.13577413006793262</v>
      </c>
      <c r="X104" s="121">
        <f t="shared" si="33"/>
        <v>0.12937674233720536</v>
      </c>
      <c r="Y104" s="121">
        <f t="shared" si="32"/>
        <v>0.12306247209142966</v>
      </c>
      <c r="Z104" s="121">
        <f t="shared" si="32"/>
        <v>0.11683151516867211</v>
      </c>
      <c r="AA104" s="121">
        <f t="shared" si="32"/>
        <v>0.1106914433577921</v>
      </c>
      <c r="AB104" s="121">
        <f t="shared" si="32"/>
        <v>0.10465359853506193</v>
      </c>
      <c r="AC104" s="121">
        <f t="shared" si="33"/>
        <v>9.8734170707694399E-2</v>
      </c>
      <c r="AD104" s="121">
        <f t="shared" si="32"/>
        <v>9.2939603081252084E-2</v>
      </c>
      <c r="AE104" s="121">
        <f t="shared" si="32"/>
        <v>8.729299010301908E-2</v>
      </c>
      <c r="AF104" s="121">
        <f t="shared" si="32"/>
        <v>8.1818579936355607E-2</v>
      </c>
      <c r="AG104" s="121">
        <f t="shared" si="32"/>
        <v>7.6536142275742999E-2</v>
      </c>
      <c r="AH104" s="121">
        <f t="shared" si="33"/>
        <v>7.1463170747072591E-2</v>
      </c>
      <c r="AI104" s="121">
        <f t="shared" si="32"/>
        <v>6.66135769556154E-2</v>
      </c>
      <c r="AJ104" s="121">
        <f t="shared" si="32"/>
        <v>6.1995393480464928E-2</v>
      </c>
      <c r="AK104" s="121">
        <f t="shared" si="32"/>
        <v>5.7613797559001902E-2</v>
      </c>
      <c r="AL104" s="121">
        <f t="shared" si="32"/>
        <v>5.3471011519995719E-2</v>
      </c>
      <c r="AM104" s="121">
        <f t="shared" si="33"/>
        <v>4.9563698374820227E-2</v>
      </c>
    </row>
    <row r="105" spans="2:40" x14ac:dyDescent="0.25">
      <c r="B105" s="230"/>
      <c r="C105" s="35" t="s">
        <v>32</v>
      </c>
      <c r="D105" s="54" t="s">
        <v>483</v>
      </c>
      <c r="E105" s="130">
        <f t="shared" si="33"/>
        <v>0.15386468112104759</v>
      </c>
      <c r="F105" s="130">
        <f t="shared" si="33"/>
        <v>9.6950048042349996E-2</v>
      </c>
      <c r="G105" s="130">
        <f t="shared" si="33"/>
        <v>8.4688910284314398E-2</v>
      </c>
      <c r="H105" s="130">
        <f t="shared" si="33"/>
        <v>8.1008997558156548E-2</v>
      </c>
      <c r="I105" s="130">
        <f t="shared" si="33"/>
        <v>7.6898946071394469E-2</v>
      </c>
      <c r="J105" s="129">
        <f t="shared" si="33"/>
        <v>7.2716392354876064E-2</v>
      </c>
      <c r="K105" s="72">
        <f t="shared" si="33"/>
        <v>6.879036191326518E-2</v>
      </c>
      <c r="L105" s="72">
        <f t="shared" si="33"/>
        <v>6.5158964935442765E-2</v>
      </c>
      <c r="M105" s="72">
        <f t="shared" si="33"/>
        <v>6.1808945153278928E-2</v>
      </c>
      <c r="N105" s="130">
        <f t="shared" si="33"/>
        <v>5.8692004653148847E-2</v>
      </c>
      <c r="O105" s="129">
        <f t="shared" si="33"/>
        <v>5.5695416609680942E-2</v>
      </c>
      <c r="P105" s="72">
        <f t="shared" si="33"/>
        <v>5.2819641995615799E-2</v>
      </c>
      <c r="Q105" s="72">
        <f t="shared" si="33"/>
        <v>5.0068679774418492E-2</v>
      </c>
      <c r="R105" s="72">
        <f t="shared" si="33"/>
        <v>4.7445590919861245E-2</v>
      </c>
      <c r="S105" s="130">
        <f t="shared" si="33"/>
        <v>4.4946684201723403E-2</v>
      </c>
      <c r="T105" s="130">
        <f t="shared" si="32"/>
        <v>4.2568774504835954E-2</v>
      </c>
      <c r="U105" s="130">
        <f t="shared" si="32"/>
        <v>4.0302368857823435E-2</v>
      </c>
      <c r="V105" s="130">
        <f t="shared" si="32"/>
        <v>3.8137238500778152E-2</v>
      </c>
      <c r="W105" s="130">
        <f t="shared" si="32"/>
        <v>3.6063587125515988E-2</v>
      </c>
      <c r="X105" s="121">
        <f t="shared" si="33"/>
        <v>3.4072463024420747E-2</v>
      </c>
      <c r="Y105" s="121">
        <f t="shared" si="32"/>
        <v>3.2158622988214022E-2</v>
      </c>
      <c r="Z105" s="121">
        <f t="shared" si="32"/>
        <v>3.0316111885311064E-2</v>
      </c>
      <c r="AA105" s="121">
        <f t="shared" si="32"/>
        <v>2.8541112507638907E-2</v>
      </c>
      <c r="AB105" s="121">
        <f t="shared" si="32"/>
        <v>2.6831145153018147E-2</v>
      </c>
      <c r="AC105" s="121">
        <f t="shared" si="33"/>
        <v>2.5185307112019554E-2</v>
      </c>
      <c r="AD105" s="121">
        <f t="shared" si="32"/>
        <v>2.3600391179854362E-2</v>
      </c>
      <c r="AE105" s="121">
        <f t="shared" si="32"/>
        <v>2.2078133151712309E-2</v>
      </c>
      <c r="AF105" s="121">
        <f t="shared" si="32"/>
        <v>2.0620885855690631E-2</v>
      </c>
      <c r="AG105" s="121">
        <f t="shared" si="32"/>
        <v>1.9230204588787887E-2</v>
      </c>
      <c r="AH105" s="121">
        <f t="shared" si="33"/>
        <v>1.7907452865288904E-2</v>
      </c>
      <c r="AI105" s="121">
        <f t="shared" si="32"/>
        <v>1.6653441726629026E-2</v>
      </c>
      <c r="AJ105" s="121">
        <f t="shared" si="32"/>
        <v>1.5467822036680616E-2</v>
      </c>
      <c r="AK105" s="121">
        <f t="shared" si="32"/>
        <v>1.4349861433363547E-2</v>
      </c>
      <c r="AL105" s="121">
        <f t="shared" si="32"/>
        <v>1.3298391721053503E-2</v>
      </c>
      <c r="AM105" s="121">
        <f t="shared" si="33"/>
        <v>1.2311132073501348E-2</v>
      </c>
    </row>
    <row r="106" spans="2:40" x14ac:dyDescent="0.25">
      <c r="B106" s="230"/>
      <c r="C106" s="56" t="s">
        <v>33</v>
      </c>
      <c r="D106" s="66" t="s">
        <v>484</v>
      </c>
      <c r="E106" s="132">
        <f t="shared" si="33"/>
        <v>7.0497921241333764E-2</v>
      </c>
      <c r="F106" s="132">
        <f t="shared" si="33"/>
        <v>3.7553401057059184E-2</v>
      </c>
      <c r="G106" s="132">
        <f t="shared" si="33"/>
        <v>3.0920008990433064E-2</v>
      </c>
      <c r="H106" s="132">
        <f t="shared" si="33"/>
        <v>2.8961626356129064E-2</v>
      </c>
      <c r="I106" s="132">
        <f t="shared" si="33"/>
        <v>2.6940646734575947E-2</v>
      </c>
      <c r="J106" s="131">
        <f t="shared" si="33"/>
        <v>2.5028611707115581E-2</v>
      </c>
      <c r="K106" s="73">
        <f t="shared" si="33"/>
        <v>2.329619929743244E-2</v>
      </c>
      <c r="L106" s="73">
        <f t="shared" si="33"/>
        <v>2.1702839748890902E-2</v>
      </c>
      <c r="M106" s="73">
        <f t="shared" si="33"/>
        <v>2.0243914561097663E-2</v>
      </c>
      <c r="N106" s="132">
        <f t="shared" si="33"/>
        <v>1.8899185098136834E-2</v>
      </c>
      <c r="O106" s="131">
        <f t="shared" si="33"/>
        <v>1.7622169820203041E-2</v>
      </c>
      <c r="P106" s="73">
        <f t="shared" si="33"/>
        <v>1.6413570497665054E-2</v>
      </c>
      <c r="Q106" s="73">
        <f t="shared" si="33"/>
        <v>1.5275659811426883E-2</v>
      </c>
      <c r="R106" s="73">
        <f t="shared" si="33"/>
        <v>1.4209986454005704E-2</v>
      </c>
      <c r="S106" s="132">
        <f t="shared" si="33"/>
        <v>1.3215039574571008E-2</v>
      </c>
      <c r="T106" s="132">
        <f t="shared" si="32"/>
        <v>1.2289209019205662E-2</v>
      </c>
      <c r="U106" s="132">
        <f t="shared" si="32"/>
        <v>1.1428123621703935E-2</v>
      </c>
      <c r="V106" s="132">
        <f t="shared" si="32"/>
        <v>1.0626920686242776E-2</v>
      </c>
      <c r="W106" s="132">
        <f t="shared" si="32"/>
        <v>9.8807157908316571E-3</v>
      </c>
      <c r="X106" s="122">
        <f t="shared" si="33"/>
        <v>9.1847750422232935E-3</v>
      </c>
      <c r="Y106" s="122">
        <f t="shared" si="32"/>
        <v>8.535507527210268E-3</v>
      </c>
      <c r="Z106" s="122">
        <f t="shared" si="32"/>
        <v>7.9289627993790659E-3</v>
      </c>
      <c r="AA106" s="122">
        <f t="shared" si="32"/>
        <v>7.3618393122376093E-3</v>
      </c>
      <c r="AB106" s="122">
        <f t="shared" si="32"/>
        <v>6.8312378035369666E-3</v>
      </c>
      <c r="AC106" s="122">
        <f t="shared" si="33"/>
        <v>6.3347555361138565E-3</v>
      </c>
      <c r="AD106" s="122">
        <f t="shared" si="32"/>
        <v>5.8693576195494625E-3</v>
      </c>
      <c r="AE106" s="122">
        <f t="shared" si="32"/>
        <v>5.4335807191856263E-3</v>
      </c>
      <c r="AF106" s="122">
        <f t="shared" si="32"/>
        <v>5.0262144288875134E-3</v>
      </c>
      <c r="AG106" s="122">
        <f t="shared" si="32"/>
        <v>4.645932171654492E-3</v>
      </c>
      <c r="AH106" s="122">
        <f t="shared" si="33"/>
        <v>4.2914926453599071E-3</v>
      </c>
      <c r="AI106" s="122">
        <f t="shared" si="32"/>
        <v>3.9616561830767699E-3</v>
      </c>
      <c r="AJ106" s="122">
        <f t="shared" si="32"/>
        <v>3.6550389117056162E-3</v>
      </c>
      <c r="AK106" s="122">
        <f t="shared" si="32"/>
        <v>3.3703208822552181E-3</v>
      </c>
      <c r="AL106" s="122">
        <f t="shared" si="32"/>
        <v>3.1062248113290386E-3</v>
      </c>
      <c r="AM106" s="122">
        <f t="shared" si="33"/>
        <v>2.8613381699397738E-3</v>
      </c>
    </row>
    <row r="107" spans="2:40" s="3" customFormat="1" x14ac:dyDescent="0.25"/>
    <row r="108" spans="2:40" s="3" customFormat="1" x14ac:dyDescent="0.25"/>
    <row r="109" spans="2:40" s="3" customFormat="1" x14ac:dyDescent="0.25"/>
    <row r="110" spans="2:40" s="3" customFormat="1" x14ac:dyDescent="0.25"/>
    <row r="111" spans="2:40" s="3" customFormat="1" x14ac:dyDescent="0.25"/>
    <row r="112" spans="2:40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  <row r="346" s="3" customFormat="1" x14ac:dyDescent="0.25"/>
    <row r="347" s="3" customFormat="1" x14ac:dyDescent="0.25"/>
    <row r="348" s="3" customFormat="1" x14ac:dyDescent="0.25"/>
    <row r="349" s="3" customFormat="1" x14ac:dyDescent="0.25"/>
    <row r="350" s="3" customFormat="1" x14ac:dyDescent="0.25"/>
    <row r="351" s="3" customFormat="1" x14ac:dyDescent="0.25"/>
    <row r="352" s="3" customFormat="1" x14ac:dyDescent="0.25"/>
    <row r="353" s="3" customFormat="1" x14ac:dyDescent="0.25"/>
    <row r="354" s="3" customFormat="1" x14ac:dyDescent="0.25"/>
    <row r="355" s="3" customFormat="1" x14ac:dyDescent="0.25"/>
    <row r="356" s="3" customFormat="1" x14ac:dyDescent="0.25"/>
    <row r="357" s="3" customFormat="1" x14ac:dyDescent="0.25"/>
    <row r="358" s="3" customFormat="1" x14ac:dyDescent="0.25"/>
    <row r="359" s="3" customFormat="1" x14ac:dyDescent="0.25"/>
    <row r="360" s="3" customFormat="1" x14ac:dyDescent="0.25"/>
    <row r="361" s="3" customFormat="1" x14ac:dyDescent="0.25"/>
    <row r="362" s="3" customFormat="1" x14ac:dyDescent="0.25"/>
    <row r="363" s="3" customFormat="1" x14ac:dyDescent="0.25"/>
    <row r="364" s="3" customFormat="1" x14ac:dyDescent="0.25"/>
    <row r="365" s="3" customFormat="1" x14ac:dyDescent="0.25"/>
    <row r="366" s="3" customFormat="1" x14ac:dyDescent="0.25"/>
    <row r="367" s="3" customFormat="1" x14ac:dyDescent="0.25"/>
    <row r="368" s="3" customFormat="1" x14ac:dyDescent="0.25"/>
    <row r="369" s="3" customFormat="1" x14ac:dyDescent="0.25"/>
    <row r="370" s="3" customFormat="1" x14ac:dyDescent="0.25"/>
    <row r="371" s="3" customFormat="1" x14ac:dyDescent="0.25"/>
    <row r="372" s="3" customFormat="1" x14ac:dyDescent="0.25"/>
    <row r="373" s="3" customFormat="1" x14ac:dyDescent="0.25"/>
    <row r="374" s="3" customFormat="1" x14ac:dyDescent="0.25"/>
    <row r="375" s="3" customFormat="1" x14ac:dyDescent="0.25"/>
    <row r="376" s="3" customFormat="1" x14ac:dyDescent="0.25"/>
    <row r="377" s="3" customFormat="1" x14ac:dyDescent="0.25"/>
    <row r="378" s="3" customFormat="1" x14ac:dyDescent="0.25"/>
    <row r="379" s="3" customFormat="1" x14ac:dyDescent="0.25"/>
    <row r="380" s="3" customFormat="1" x14ac:dyDescent="0.25"/>
    <row r="381" s="3" customFormat="1" x14ac:dyDescent="0.25"/>
    <row r="382" s="3" customFormat="1" x14ac:dyDescent="0.25"/>
    <row r="383" s="3" customFormat="1" x14ac:dyDescent="0.25"/>
    <row r="384" s="3" customFormat="1" x14ac:dyDescent="0.25"/>
    <row r="385" s="3" customFormat="1" x14ac:dyDescent="0.25"/>
    <row r="386" s="3" customFormat="1" x14ac:dyDescent="0.25"/>
    <row r="387" s="3" customFormat="1" x14ac:dyDescent="0.25"/>
    <row r="388" s="3" customFormat="1" x14ac:dyDescent="0.25"/>
    <row r="389" s="3" customFormat="1" x14ac:dyDescent="0.25"/>
    <row r="390" s="3" customFormat="1" x14ac:dyDescent="0.25"/>
    <row r="391" s="3" customFormat="1" x14ac:dyDescent="0.25"/>
    <row r="392" s="3" customFormat="1" x14ac:dyDescent="0.25"/>
    <row r="393" s="3" customFormat="1" x14ac:dyDescent="0.25"/>
    <row r="394" s="3" customFormat="1" x14ac:dyDescent="0.25"/>
    <row r="395" s="3" customFormat="1" x14ac:dyDescent="0.25"/>
    <row r="396" s="3" customFormat="1" x14ac:dyDescent="0.25"/>
    <row r="397" s="3" customFormat="1" x14ac:dyDescent="0.25"/>
    <row r="398" s="3" customFormat="1" x14ac:dyDescent="0.25"/>
    <row r="399" s="3" customFormat="1" x14ac:dyDescent="0.25"/>
    <row r="400" s="3" customFormat="1" x14ac:dyDescent="0.25"/>
    <row r="401" s="3" customFormat="1" x14ac:dyDescent="0.25"/>
    <row r="402" s="3" customFormat="1" x14ac:dyDescent="0.25"/>
    <row r="403" s="3" customFormat="1" x14ac:dyDescent="0.25"/>
    <row r="404" s="3" customFormat="1" x14ac:dyDescent="0.25"/>
    <row r="405" s="3" customFormat="1" x14ac:dyDescent="0.25"/>
    <row r="406" s="3" customFormat="1" x14ac:dyDescent="0.25"/>
    <row r="407" s="3" customFormat="1" x14ac:dyDescent="0.25"/>
    <row r="408" s="3" customFormat="1" x14ac:dyDescent="0.25"/>
    <row r="409" s="3" customFormat="1" x14ac:dyDescent="0.25"/>
    <row r="410" s="3" customFormat="1" x14ac:dyDescent="0.25"/>
    <row r="411" s="3" customFormat="1" x14ac:dyDescent="0.25"/>
    <row r="412" s="3" customFormat="1" x14ac:dyDescent="0.25"/>
    <row r="413" s="3" customFormat="1" x14ac:dyDescent="0.25"/>
    <row r="414" s="3" customFormat="1" x14ac:dyDescent="0.25"/>
    <row r="415" s="3" customFormat="1" x14ac:dyDescent="0.25"/>
    <row r="416" s="3" customFormat="1" x14ac:dyDescent="0.25"/>
    <row r="417" s="3" customFormat="1" x14ac:dyDescent="0.25"/>
    <row r="418" s="3" customFormat="1" x14ac:dyDescent="0.25"/>
    <row r="419" s="3" customFormat="1" x14ac:dyDescent="0.25"/>
    <row r="420" s="3" customFormat="1" x14ac:dyDescent="0.25"/>
    <row r="421" s="3" customFormat="1" x14ac:dyDescent="0.25"/>
    <row r="422" s="3" customFormat="1" x14ac:dyDescent="0.25"/>
    <row r="423" s="3" customFormat="1" x14ac:dyDescent="0.25"/>
    <row r="424" s="3" customFormat="1" x14ac:dyDescent="0.25"/>
    <row r="425" s="3" customFormat="1" x14ac:dyDescent="0.25"/>
    <row r="426" s="3" customFormat="1" x14ac:dyDescent="0.25"/>
    <row r="427" s="3" customFormat="1" x14ac:dyDescent="0.25"/>
    <row r="428" s="3" customFormat="1" x14ac:dyDescent="0.25"/>
    <row r="429" s="3" customFormat="1" x14ac:dyDescent="0.25"/>
    <row r="430" s="3" customFormat="1" x14ac:dyDescent="0.25"/>
    <row r="431" s="3" customFormat="1" x14ac:dyDescent="0.25"/>
    <row r="432" s="3" customFormat="1" x14ac:dyDescent="0.25"/>
    <row r="433" s="3" customFormat="1" x14ac:dyDescent="0.25"/>
    <row r="434" s="3" customFormat="1" x14ac:dyDescent="0.25"/>
    <row r="435" s="3" customFormat="1" x14ac:dyDescent="0.25"/>
    <row r="436" s="3" customFormat="1" x14ac:dyDescent="0.25"/>
    <row r="437" s="3" customFormat="1" x14ac:dyDescent="0.25"/>
    <row r="438" s="3" customFormat="1" x14ac:dyDescent="0.25"/>
    <row r="439" s="3" customFormat="1" x14ac:dyDescent="0.25"/>
    <row r="440" s="3" customFormat="1" x14ac:dyDescent="0.25"/>
    <row r="441" s="3" customFormat="1" x14ac:dyDescent="0.25"/>
    <row r="442" s="3" customFormat="1" x14ac:dyDescent="0.25"/>
    <row r="443" s="3" customFormat="1" x14ac:dyDescent="0.25"/>
    <row r="444" s="3" customFormat="1" x14ac:dyDescent="0.25"/>
    <row r="445" s="3" customFormat="1" x14ac:dyDescent="0.25"/>
    <row r="446" s="3" customFormat="1" x14ac:dyDescent="0.25"/>
    <row r="447" s="3" customFormat="1" x14ac:dyDescent="0.25"/>
    <row r="448" s="3" customFormat="1" x14ac:dyDescent="0.25"/>
    <row r="449" s="3" customFormat="1" x14ac:dyDescent="0.25"/>
    <row r="450" s="3" customFormat="1" x14ac:dyDescent="0.25"/>
    <row r="451" s="3" customFormat="1" x14ac:dyDescent="0.25"/>
    <row r="452" s="3" customFormat="1" x14ac:dyDescent="0.25"/>
    <row r="453" s="3" customFormat="1" x14ac:dyDescent="0.25"/>
    <row r="454" s="3" customFormat="1" x14ac:dyDescent="0.25"/>
    <row r="455" s="3" customFormat="1" x14ac:dyDescent="0.25"/>
    <row r="456" s="3" customFormat="1" x14ac:dyDescent="0.25"/>
    <row r="457" s="3" customFormat="1" x14ac:dyDescent="0.25"/>
    <row r="458" s="3" customFormat="1" x14ac:dyDescent="0.25"/>
    <row r="459" s="3" customFormat="1" x14ac:dyDescent="0.25"/>
    <row r="460" s="3" customFormat="1" x14ac:dyDescent="0.25"/>
    <row r="461" s="3" customFormat="1" x14ac:dyDescent="0.25"/>
    <row r="462" s="3" customFormat="1" x14ac:dyDescent="0.25"/>
    <row r="463" s="3" customFormat="1" x14ac:dyDescent="0.25"/>
    <row r="464" s="3" customFormat="1" x14ac:dyDescent="0.25"/>
    <row r="465" s="3" customFormat="1" x14ac:dyDescent="0.25"/>
    <row r="466" s="3" customFormat="1" x14ac:dyDescent="0.25"/>
    <row r="467" s="3" customFormat="1" x14ac:dyDescent="0.25"/>
    <row r="468" s="3" customFormat="1" x14ac:dyDescent="0.25"/>
    <row r="469" s="3" customFormat="1" x14ac:dyDescent="0.25"/>
    <row r="470" s="3" customFormat="1" x14ac:dyDescent="0.25"/>
    <row r="471" s="3" customFormat="1" x14ac:dyDescent="0.25"/>
    <row r="472" s="3" customFormat="1" x14ac:dyDescent="0.25"/>
    <row r="473" s="3" customFormat="1" x14ac:dyDescent="0.25"/>
    <row r="474" s="3" customFormat="1" x14ac:dyDescent="0.25"/>
    <row r="475" s="3" customFormat="1" x14ac:dyDescent="0.25"/>
    <row r="476" s="3" customFormat="1" x14ac:dyDescent="0.25"/>
    <row r="477" s="3" customFormat="1" x14ac:dyDescent="0.25"/>
    <row r="478" s="3" customFormat="1" x14ac:dyDescent="0.25"/>
    <row r="479" s="3" customFormat="1" x14ac:dyDescent="0.25"/>
    <row r="480" s="3" customFormat="1" x14ac:dyDescent="0.25"/>
    <row r="481" s="3" customFormat="1" x14ac:dyDescent="0.25"/>
    <row r="482" s="3" customFormat="1" x14ac:dyDescent="0.25"/>
    <row r="483" s="3" customFormat="1" x14ac:dyDescent="0.25"/>
    <row r="484" s="3" customFormat="1" x14ac:dyDescent="0.25"/>
    <row r="485" s="3" customFormat="1" x14ac:dyDescent="0.25"/>
    <row r="486" s="3" customFormat="1" x14ac:dyDescent="0.25"/>
    <row r="487" s="3" customFormat="1" x14ac:dyDescent="0.25"/>
    <row r="488" s="3" customFormat="1" x14ac:dyDescent="0.25"/>
    <row r="489" s="3" customFormat="1" x14ac:dyDescent="0.25"/>
    <row r="490" s="3" customFormat="1" x14ac:dyDescent="0.25"/>
    <row r="491" s="3" customFormat="1" x14ac:dyDescent="0.25"/>
    <row r="492" s="3" customFormat="1" x14ac:dyDescent="0.25"/>
    <row r="493" s="3" customFormat="1" x14ac:dyDescent="0.25"/>
    <row r="494" s="3" customFormat="1" x14ac:dyDescent="0.25"/>
    <row r="495" s="3" customFormat="1" x14ac:dyDescent="0.25"/>
    <row r="496" s="3" customFormat="1" x14ac:dyDescent="0.25"/>
    <row r="497" s="3" customFormat="1" x14ac:dyDescent="0.25"/>
    <row r="498" s="3" customFormat="1" x14ac:dyDescent="0.25"/>
    <row r="499" s="3" customFormat="1" x14ac:dyDescent="0.25"/>
    <row r="500" s="3" customFormat="1" x14ac:dyDescent="0.25"/>
    <row r="501" s="3" customFormat="1" x14ac:dyDescent="0.25"/>
    <row r="502" s="3" customFormat="1" x14ac:dyDescent="0.25"/>
    <row r="503" s="3" customFormat="1" x14ac:dyDescent="0.25"/>
    <row r="504" s="3" customFormat="1" x14ac:dyDescent="0.25"/>
    <row r="505" s="3" customFormat="1" x14ac:dyDescent="0.25"/>
    <row r="506" s="3" customFormat="1" x14ac:dyDescent="0.25"/>
    <row r="507" s="3" customFormat="1" x14ac:dyDescent="0.25"/>
    <row r="508" s="3" customFormat="1" x14ac:dyDescent="0.25"/>
    <row r="509" s="3" customFormat="1" x14ac:dyDescent="0.25"/>
    <row r="510" s="3" customFormat="1" x14ac:dyDescent="0.25"/>
    <row r="511" s="3" customFormat="1" x14ac:dyDescent="0.25"/>
    <row r="512" s="3" customFormat="1" x14ac:dyDescent="0.25"/>
    <row r="513" s="3" customFormat="1" x14ac:dyDescent="0.25"/>
    <row r="514" s="3" customFormat="1" x14ac:dyDescent="0.25"/>
    <row r="515" s="3" customFormat="1" x14ac:dyDescent="0.25"/>
    <row r="516" s="3" customFormat="1" x14ac:dyDescent="0.25"/>
    <row r="517" s="3" customFormat="1" x14ac:dyDescent="0.25"/>
    <row r="518" s="3" customFormat="1" x14ac:dyDescent="0.25"/>
    <row r="519" s="3" customFormat="1" x14ac:dyDescent="0.25"/>
    <row r="520" s="3" customFormat="1" x14ac:dyDescent="0.25"/>
    <row r="521" s="3" customFormat="1" x14ac:dyDescent="0.25"/>
    <row r="522" s="3" customFormat="1" x14ac:dyDescent="0.25"/>
    <row r="523" s="3" customFormat="1" x14ac:dyDescent="0.25"/>
    <row r="524" s="3" customFormat="1" x14ac:dyDescent="0.25"/>
    <row r="525" s="3" customFormat="1" x14ac:dyDescent="0.25"/>
    <row r="526" s="3" customFormat="1" x14ac:dyDescent="0.25"/>
    <row r="527" s="3" customFormat="1" x14ac:dyDescent="0.25"/>
    <row r="528" s="3" customFormat="1" x14ac:dyDescent="0.25"/>
    <row r="529" s="3" customFormat="1" x14ac:dyDescent="0.25"/>
    <row r="530" s="3" customFormat="1" x14ac:dyDescent="0.25"/>
    <row r="531" s="3" customFormat="1" x14ac:dyDescent="0.25"/>
    <row r="532" s="3" customFormat="1" x14ac:dyDescent="0.25"/>
    <row r="533" s="3" customFormat="1" x14ac:dyDescent="0.25"/>
    <row r="534" s="3" customFormat="1" x14ac:dyDescent="0.25"/>
    <row r="535" s="3" customFormat="1" x14ac:dyDescent="0.25"/>
    <row r="536" s="3" customFormat="1" x14ac:dyDescent="0.25"/>
    <row r="537" s="3" customFormat="1" x14ac:dyDescent="0.25"/>
    <row r="538" s="3" customFormat="1" x14ac:dyDescent="0.25"/>
    <row r="539" s="3" customFormat="1" x14ac:dyDescent="0.25"/>
    <row r="540" s="3" customFormat="1" x14ac:dyDescent="0.25"/>
    <row r="541" s="3" customFormat="1" x14ac:dyDescent="0.25"/>
    <row r="542" s="3" customFormat="1" x14ac:dyDescent="0.25"/>
    <row r="543" s="3" customFormat="1" x14ac:dyDescent="0.25"/>
    <row r="544" s="3" customFormat="1" x14ac:dyDescent="0.25"/>
    <row r="545" s="3" customFormat="1" x14ac:dyDescent="0.25"/>
    <row r="546" s="3" customFormat="1" x14ac:dyDescent="0.25"/>
    <row r="547" s="3" customFormat="1" x14ac:dyDescent="0.25"/>
    <row r="548" s="3" customFormat="1" x14ac:dyDescent="0.25"/>
    <row r="549" s="3" customFormat="1" x14ac:dyDescent="0.25"/>
    <row r="550" s="3" customFormat="1" x14ac:dyDescent="0.25"/>
    <row r="551" s="3" customFormat="1" x14ac:dyDescent="0.25"/>
    <row r="552" s="3" customFormat="1" x14ac:dyDescent="0.25"/>
    <row r="553" s="3" customFormat="1" x14ac:dyDescent="0.25"/>
    <row r="554" s="3" customFormat="1" x14ac:dyDescent="0.25"/>
    <row r="555" s="3" customFormat="1" x14ac:dyDescent="0.25"/>
    <row r="556" s="3" customFormat="1" x14ac:dyDescent="0.25"/>
    <row r="557" s="3" customFormat="1" x14ac:dyDescent="0.25"/>
    <row r="558" s="3" customFormat="1" x14ac:dyDescent="0.25"/>
    <row r="559" s="3" customFormat="1" x14ac:dyDescent="0.25"/>
    <row r="560" s="3" customFormat="1" x14ac:dyDescent="0.25"/>
    <row r="561" s="3" customFormat="1" x14ac:dyDescent="0.25"/>
    <row r="562" s="3" customFormat="1" x14ac:dyDescent="0.25"/>
    <row r="563" s="3" customFormat="1" x14ac:dyDescent="0.25"/>
    <row r="564" s="3" customFormat="1" x14ac:dyDescent="0.25"/>
    <row r="565" s="3" customFormat="1" x14ac:dyDescent="0.25"/>
    <row r="566" s="3" customFormat="1" x14ac:dyDescent="0.25"/>
    <row r="567" s="3" customFormat="1" x14ac:dyDescent="0.25"/>
    <row r="568" s="3" customFormat="1" x14ac:dyDescent="0.25"/>
    <row r="569" s="3" customFormat="1" x14ac:dyDescent="0.25"/>
    <row r="570" s="3" customFormat="1" x14ac:dyDescent="0.25"/>
    <row r="571" s="3" customFormat="1" x14ac:dyDescent="0.25"/>
    <row r="572" s="3" customFormat="1" x14ac:dyDescent="0.25"/>
    <row r="573" s="3" customFormat="1" x14ac:dyDescent="0.25"/>
    <row r="574" s="3" customFormat="1" x14ac:dyDescent="0.25"/>
    <row r="575" s="3" customFormat="1" x14ac:dyDescent="0.25"/>
    <row r="576" s="3" customFormat="1" x14ac:dyDescent="0.25"/>
    <row r="577" s="3" customFormat="1" x14ac:dyDescent="0.25"/>
    <row r="578" s="3" customFormat="1" x14ac:dyDescent="0.25"/>
    <row r="579" s="3" customFormat="1" x14ac:dyDescent="0.25"/>
    <row r="580" s="3" customFormat="1" x14ac:dyDescent="0.25"/>
    <row r="581" s="3" customFormat="1" x14ac:dyDescent="0.25"/>
    <row r="582" s="3" customFormat="1" x14ac:dyDescent="0.25"/>
    <row r="583" s="3" customFormat="1" x14ac:dyDescent="0.25"/>
    <row r="584" s="3" customFormat="1" x14ac:dyDescent="0.25"/>
    <row r="585" s="3" customFormat="1" x14ac:dyDescent="0.25"/>
    <row r="586" s="3" customFormat="1" x14ac:dyDescent="0.25"/>
    <row r="587" s="3" customFormat="1" x14ac:dyDescent="0.25"/>
    <row r="588" s="3" customFormat="1" x14ac:dyDescent="0.25"/>
    <row r="589" s="3" customFormat="1" x14ac:dyDescent="0.25"/>
    <row r="590" s="3" customFormat="1" x14ac:dyDescent="0.25"/>
    <row r="591" s="3" customFormat="1" x14ac:dyDescent="0.25"/>
    <row r="592" s="3" customFormat="1" x14ac:dyDescent="0.25"/>
    <row r="593" s="3" customFormat="1" x14ac:dyDescent="0.25"/>
    <row r="594" s="3" customFormat="1" x14ac:dyDescent="0.25"/>
    <row r="595" s="3" customFormat="1" x14ac:dyDescent="0.25"/>
    <row r="596" s="3" customFormat="1" x14ac:dyDescent="0.25"/>
    <row r="597" s="3" customFormat="1" x14ac:dyDescent="0.25"/>
    <row r="598" s="3" customFormat="1" x14ac:dyDescent="0.25"/>
    <row r="599" s="3" customFormat="1" x14ac:dyDescent="0.25"/>
    <row r="600" s="3" customFormat="1" x14ac:dyDescent="0.25"/>
    <row r="601" s="3" customFormat="1" x14ac:dyDescent="0.25"/>
    <row r="602" s="3" customFormat="1" x14ac:dyDescent="0.25"/>
    <row r="603" s="3" customFormat="1" x14ac:dyDescent="0.25"/>
    <row r="604" s="3" customFormat="1" x14ac:dyDescent="0.25"/>
    <row r="605" s="3" customFormat="1" x14ac:dyDescent="0.25"/>
    <row r="606" s="3" customFormat="1" x14ac:dyDescent="0.25"/>
    <row r="607" s="3" customFormat="1" x14ac:dyDescent="0.25"/>
    <row r="608" s="3" customFormat="1" x14ac:dyDescent="0.25"/>
    <row r="609" s="3" customFormat="1" x14ac:dyDescent="0.25"/>
    <row r="610" s="3" customFormat="1" x14ac:dyDescent="0.25"/>
    <row r="611" s="3" customFormat="1" x14ac:dyDescent="0.25"/>
    <row r="612" s="3" customFormat="1" x14ac:dyDescent="0.25"/>
    <row r="613" s="3" customFormat="1" x14ac:dyDescent="0.25"/>
    <row r="614" s="3" customFormat="1" x14ac:dyDescent="0.25"/>
    <row r="615" s="3" customFormat="1" x14ac:dyDescent="0.25"/>
    <row r="616" s="3" customFormat="1" x14ac:dyDescent="0.25"/>
    <row r="617" s="3" customFormat="1" x14ac:dyDescent="0.25"/>
    <row r="618" s="3" customFormat="1" x14ac:dyDescent="0.25"/>
    <row r="619" s="3" customFormat="1" x14ac:dyDescent="0.25"/>
    <row r="620" s="3" customFormat="1" x14ac:dyDescent="0.25"/>
    <row r="621" s="3" customFormat="1" x14ac:dyDescent="0.25"/>
    <row r="622" s="3" customFormat="1" x14ac:dyDescent="0.25"/>
    <row r="623" s="3" customFormat="1" x14ac:dyDescent="0.25"/>
    <row r="624" s="3" customFormat="1" x14ac:dyDescent="0.25"/>
    <row r="625" s="3" customFormat="1" x14ac:dyDescent="0.25"/>
    <row r="626" s="3" customFormat="1" x14ac:dyDescent="0.25"/>
    <row r="627" s="3" customFormat="1" x14ac:dyDescent="0.25"/>
    <row r="628" s="3" customFormat="1" x14ac:dyDescent="0.25"/>
    <row r="629" s="3" customFormat="1" x14ac:dyDescent="0.25"/>
    <row r="630" s="3" customFormat="1" x14ac:dyDescent="0.25"/>
    <row r="631" s="3" customFormat="1" x14ac:dyDescent="0.25"/>
    <row r="632" s="3" customFormat="1" x14ac:dyDescent="0.25"/>
    <row r="633" s="3" customFormat="1" x14ac:dyDescent="0.25"/>
    <row r="634" s="3" customFormat="1" x14ac:dyDescent="0.25"/>
    <row r="635" s="3" customFormat="1" x14ac:dyDescent="0.25"/>
    <row r="636" s="3" customFormat="1" x14ac:dyDescent="0.25"/>
    <row r="637" s="3" customFormat="1" x14ac:dyDescent="0.25"/>
    <row r="638" s="3" customFormat="1" x14ac:dyDescent="0.25"/>
    <row r="639" s="3" customFormat="1" x14ac:dyDescent="0.25"/>
    <row r="640" s="3" customFormat="1" x14ac:dyDescent="0.25"/>
    <row r="641" s="3" customFormat="1" x14ac:dyDescent="0.25"/>
    <row r="642" s="3" customFormat="1" x14ac:dyDescent="0.25"/>
    <row r="643" s="3" customFormat="1" x14ac:dyDescent="0.25"/>
    <row r="644" s="3" customFormat="1" x14ac:dyDescent="0.25"/>
    <row r="645" s="3" customFormat="1" x14ac:dyDescent="0.25"/>
    <row r="646" s="3" customFormat="1" x14ac:dyDescent="0.25"/>
    <row r="647" s="3" customFormat="1" x14ac:dyDescent="0.25"/>
    <row r="648" s="3" customFormat="1" x14ac:dyDescent="0.25"/>
  </sheetData>
  <pageMargins left="0.7" right="0.7" top="0.75" bottom="0.75" header="0.3" footer="0.3"/>
  <pageSetup paperSize="9" scale="6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5">
    <tabColor rgb="FF0070C0"/>
    <pageSetUpPr fitToPage="1"/>
  </sheetPr>
  <dimension ref="A1:AW32"/>
  <sheetViews>
    <sheetView showGridLines="0" zoomScaleNormal="100" workbookViewId="0">
      <selection activeCell="AX8" sqref="AX8"/>
    </sheetView>
  </sheetViews>
  <sheetFormatPr baseColWidth="10" defaultRowHeight="15" x14ac:dyDescent="0.25"/>
  <cols>
    <col min="1" max="1" width="15.7109375" customWidth="1"/>
    <col min="2" max="2" width="33.85546875" bestFit="1" customWidth="1"/>
    <col min="3" max="16" width="8.85546875" hidden="1" customWidth="1"/>
    <col min="17" max="17" width="14" customWidth="1"/>
    <col min="18" max="26" width="8.85546875" hidden="1" customWidth="1"/>
    <col min="27" max="27" width="14" customWidth="1"/>
    <col min="28" max="46" width="14" hidden="1" customWidth="1"/>
    <col min="47" max="47" width="14" customWidth="1"/>
  </cols>
  <sheetData>
    <row r="1" spans="1:49" s="244" customFormat="1" ht="45" customHeight="1" x14ac:dyDescent="0.25">
      <c r="A1" s="239" t="str">
        <f>Résultats!B1</f>
        <v>SNBC3</v>
      </c>
      <c r="B1" s="240" t="s">
        <v>493</v>
      </c>
      <c r="C1" s="241">
        <v>2006</v>
      </c>
      <c r="D1" s="242">
        <v>2007</v>
      </c>
      <c r="E1" s="242">
        <v>2008</v>
      </c>
      <c r="F1" s="242">
        <v>2009</v>
      </c>
      <c r="G1" s="242">
        <v>2010</v>
      </c>
      <c r="H1" s="242">
        <v>2011</v>
      </c>
      <c r="I1" s="242">
        <v>2012</v>
      </c>
      <c r="J1" s="242">
        <v>2013</v>
      </c>
      <c r="K1" s="242">
        <v>2014</v>
      </c>
      <c r="L1" s="242">
        <v>2015</v>
      </c>
      <c r="M1" s="242">
        <v>2016</v>
      </c>
      <c r="N1" s="242">
        <v>2017</v>
      </c>
      <c r="O1" s="242">
        <v>2018</v>
      </c>
      <c r="P1" s="242">
        <v>2019</v>
      </c>
      <c r="Q1" s="242">
        <v>2020</v>
      </c>
      <c r="R1" s="242">
        <v>2021</v>
      </c>
      <c r="S1" s="242">
        <v>2022</v>
      </c>
      <c r="T1" s="242">
        <v>2023</v>
      </c>
      <c r="U1" s="242">
        <v>2024</v>
      </c>
      <c r="V1" s="242">
        <v>2025</v>
      </c>
      <c r="W1" s="242">
        <v>2026</v>
      </c>
      <c r="X1" s="242">
        <v>2027</v>
      </c>
      <c r="Y1" s="242">
        <v>2028</v>
      </c>
      <c r="Z1" s="242">
        <v>2029</v>
      </c>
      <c r="AA1" s="242">
        <v>2030</v>
      </c>
      <c r="AB1" s="242">
        <v>2031</v>
      </c>
      <c r="AC1" s="242">
        <v>2032</v>
      </c>
      <c r="AD1" s="242">
        <v>2033</v>
      </c>
      <c r="AE1" s="242">
        <v>2034</v>
      </c>
      <c r="AF1" s="242">
        <v>2035</v>
      </c>
      <c r="AG1" s="242">
        <v>2036</v>
      </c>
      <c r="AH1" s="242">
        <v>2037</v>
      </c>
      <c r="AI1" s="242">
        <v>2038</v>
      </c>
      <c r="AJ1" s="242">
        <v>2039</v>
      </c>
      <c r="AK1" s="242">
        <v>2040</v>
      </c>
      <c r="AL1" s="242">
        <v>2041</v>
      </c>
      <c r="AM1" s="242">
        <v>2042</v>
      </c>
      <c r="AN1" s="242">
        <v>2043</v>
      </c>
      <c r="AO1" s="242">
        <v>2044</v>
      </c>
      <c r="AP1" s="242">
        <v>2045</v>
      </c>
      <c r="AQ1" s="242">
        <v>2046</v>
      </c>
      <c r="AR1" s="242">
        <v>2047</v>
      </c>
      <c r="AS1" s="242">
        <v>2048</v>
      </c>
      <c r="AT1" s="242">
        <v>2049</v>
      </c>
      <c r="AU1" s="243">
        <v>2050</v>
      </c>
    </row>
    <row r="2" spans="1:49" x14ac:dyDescent="0.25">
      <c r="B2" s="245" t="s">
        <v>1</v>
      </c>
      <c r="C2" s="246">
        <f t="shared" ref="C2:AU2" si="0">C3+C4+C7</f>
        <v>1099450.1183000002</v>
      </c>
      <c r="D2" s="247">
        <f t="shared" si="0"/>
        <v>1138707.6022999999</v>
      </c>
      <c r="E2" s="247">
        <f t="shared" si="0"/>
        <v>1157204.6054</v>
      </c>
      <c r="F2" s="247">
        <f t="shared" si="0"/>
        <v>1191040.067</v>
      </c>
      <c r="G2" s="247">
        <f t="shared" si="0"/>
        <v>1205655.7762</v>
      </c>
      <c r="H2" s="247">
        <f t="shared" si="0"/>
        <v>1235180.531</v>
      </c>
      <c r="I2" s="247">
        <f t="shared" si="0"/>
        <v>1273175.4317999999</v>
      </c>
      <c r="J2" s="247">
        <f t="shared" si="0"/>
        <v>1316909.5723000001</v>
      </c>
      <c r="K2" s="247">
        <f t="shared" si="0"/>
        <v>1374709.6412</v>
      </c>
      <c r="L2" s="247">
        <f t="shared" si="0"/>
        <v>1425186.7481</v>
      </c>
      <c r="M2" s="247">
        <f t="shared" si="0"/>
        <v>1418608.5623999999</v>
      </c>
      <c r="N2" s="247">
        <f t="shared" si="0"/>
        <v>1418160.1909999999</v>
      </c>
      <c r="O2" s="247">
        <f t="shared" si="0"/>
        <v>1416274.6568999998</v>
      </c>
      <c r="P2" s="247">
        <f t="shared" si="0"/>
        <v>1411716.1617000001</v>
      </c>
      <c r="Q2" s="247">
        <f t="shared" si="0"/>
        <v>1416894.4613999999</v>
      </c>
      <c r="R2" s="247">
        <f t="shared" si="0"/>
        <v>1423152.5559999999</v>
      </c>
      <c r="S2" s="247">
        <f t="shared" si="0"/>
        <v>1425267.8826000001</v>
      </c>
      <c r="T2" s="247">
        <f t="shared" si="0"/>
        <v>1425522.7780999998</v>
      </c>
      <c r="U2" s="247">
        <f t="shared" si="0"/>
        <v>1431100.6847999999</v>
      </c>
      <c r="V2" s="247">
        <f t="shared" si="0"/>
        <v>1434314.9769000001</v>
      </c>
      <c r="W2" s="247">
        <f t="shared" si="0"/>
        <v>1439735.426</v>
      </c>
      <c r="X2" s="247">
        <f t="shared" si="0"/>
        <v>1447357.0833999999</v>
      </c>
      <c r="Y2" s="247">
        <f t="shared" si="0"/>
        <v>1457081.4080999999</v>
      </c>
      <c r="Z2" s="247">
        <f t="shared" si="0"/>
        <v>1468091.8865999999</v>
      </c>
      <c r="AA2" s="247">
        <f t="shared" si="0"/>
        <v>1480032.844</v>
      </c>
      <c r="AB2" s="247">
        <f t="shared" si="0"/>
        <v>1492478.9377000001</v>
      </c>
      <c r="AC2" s="247">
        <f t="shared" si="0"/>
        <v>1505092.3973000001</v>
      </c>
      <c r="AD2" s="247">
        <f t="shared" si="0"/>
        <v>1517652.5981999999</v>
      </c>
      <c r="AE2" s="247">
        <f t="shared" si="0"/>
        <v>1530085.2145</v>
      </c>
      <c r="AF2" s="247">
        <f t="shared" si="0"/>
        <v>1542458.7267</v>
      </c>
      <c r="AG2" s="247">
        <f t="shared" si="0"/>
        <v>1554683.0005999999</v>
      </c>
      <c r="AH2" s="247">
        <f t="shared" si="0"/>
        <v>1566841.6866000001</v>
      </c>
      <c r="AI2" s="247">
        <f t="shared" si="0"/>
        <v>1578952.8844000001</v>
      </c>
      <c r="AJ2" s="247">
        <f t="shared" si="0"/>
        <v>1591246.3351</v>
      </c>
      <c r="AK2" s="247">
        <f t="shared" si="0"/>
        <v>1603772.8834000002</v>
      </c>
      <c r="AL2" s="247">
        <f t="shared" si="0"/>
        <v>1616891.2693</v>
      </c>
      <c r="AM2" s="247">
        <f t="shared" si="0"/>
        <v>1630559.3791999999</v>
      </c>
      <c r="AN2" s="247">
        <f t="shared" si="0"/>
        <v>1644628.3829000001</v>
      </c>
      <c r="AO2" s="247">
        <f t="shared" si="0"/>
        <v>1659141.8677000001</v>
      </c>
      <c r="AP2" s="247">
        <f t="shared" si="0"/>
        <v>1674052.0777000003</v>
      </c>
      <c r="AQ2" s="247">
        <f t="shared" si="0"/>
        <v>1689263.243</v>
      </c>
      <c r="AR2" s="247">
        <f t="shared" si="0"/>
        <v>1704855.8758</v>
      </c>
      <c r="AS2" s="247">
        <f t="shared" si="0"/>
        <v>1720819.8407000001</v>
      </c>
      <c r="AT2" s="247">
        <f t="shared" si="0"/>
        <v>1737106.2778</v>
      </c>
      <c r="AU2" s="248">
        <f t="shared" si="0"/>
        <v>1754027.5641000001</v>
      </c>
    </row>
    <row r="3" spans="1:49" x14ac:dyDescent="0.25">
      <c r="B3" s="249" t="s">
        <v>494</v>
      </c>
      <c r="C3" s="250">
        <f>Résultats!E286</f>
        <v>269949.78960000002</v>
      </c>
      <c r="D3" s="251">
        <f>Résultats!F286</f>
        <v>277098.30959999998</v>
      </c>
      <c r="E3" s="251">
        <f>Résultats!G286</f>
        <v>283661.64730000001</v>
      </c>
      <c r="F3" s="251">
        <f>Résultats!H286</f>
        <v>284996.717</v>
      </c>
      <c r="G3" s="251">
        <f>Résultats!I286</f>
        <v>276969.47560000001</v>
      </c>
      <c r="H3" s="251">
        <f>Résultats!J286</f>
        <v>276308.37359999999</v>
      </c>
      <c r="I3" s="251">
        <f>Résultats!K286</f>
        <v>278551.05219999998</v>
      </c>
      <c r="J3" s="251">
        <f>Résultats!L286</f>
        <v>278764.56170000002</v>
      </c>
      <c r="K3" s="251">
        <f>Résultats!M286</f>
        <v>284100.31670000002</v>
      </c>
      <c r="L3" s="251">
        <f>Résultats!N286</f>
        <v>292961.60119999998</v>
      </c>
      <c r="M3" s="251">
        <f>Résultats!O286</f>
        <v>300343.21960000001</v>
      </c>
      <c r="N3" s="251">
        <f>Résultats!P286</f>
        <v>308835.86979999999</v>
      </c>
      <c r="O3" s="251">
        <f>Résultats!Q286</f>
        <v>317314.30680000002</v>
      </c>
      <c r="P3" s="251">
        <f>Résultats!R286</f>
        <v>328533.185</v>
      </c>
      <c r="Q3" s="251">
        <f>Résultats!S286</f>
        <v>327772.53419999999</v>
      </c>
      <c r="R3" s="251">
        <f>Résultats!T286</f>
        <v>327038.10159999999</v>
      </c>
      <c r="S3" s="251">
        <f>Résultats!U286</f>
        <v>327193.70150000002</v>
      </c>
      <c r="T3" s="251">
        <f>Résultats!V286</f>
        <v>326541.63630000001</v>
      </c>
      <c r="U3" s="251">
        <f>Résultats!W286</f>
        <v>333138.1851</v>
      </c>
      <c r="V3" s="251">
        <f>Résultats!X286</f>
        <v>338485.20390000002</v>
      </c>
      <c r="W3" s="251">
        <f>Résultats!Y286</f>
        <v>344755.12650000001</v>
      </c>
      <c r="X3" s="251">
        <f>Résultats!Z286</f>
        <v>351670.94829999999</v>
      </c>
      <c r="Y3" s="251">
        <f>Résultats!AA286</f>
        <v>359318.26169999997</v>
      </c>
      <c r="Z3" s="251">
        <f>Résultats!AB286</f>
        <v>367445.58029999997</v>
      </c>
      <c r="AA3" s="251">
        <f>Résultats!AC286</f>
        <v>375915.53940000001</v>
      </c>
      <c r="AB3" s="251">
        <f>Résultats!AD286</f>
        <v>384656.88540000003</v>
      </c>
      <c r="AC3" s="251">
        <f>Résultats!AE286</f>
        <v>393467.44349999999</v>
      </c>
      <c r="AD3" s="251">
        <f>Résultats!AF286</f>
        <v>402212.11749999999</v>
      </c>
      <c r="AE3" s="251">
        <f>Résultats!AG286</f>
        <v>410848.23619999998</v>
      </c>
      <c r="AF3" s="251">
        <f>Résultats!AH286</f>
        <v>419420.28769999999</v>
      </c>
      <c r="AG3" s="251">
        <f>Résultats!AI286</f>
        <v>427896.864</v>
      </c>
      <c r="AH3" s="251">
        <f>Résultats!AJ286</f>
        <v>436313.89970000001</v>
      </c>
      <c r="AI3" s="251">
        <f>Résultats!AK286</f>
        <v>444661.02990000002</v>
      </c>
      <c r="AJ3" s="251">
        <f>Résultats!AL286</f>
        <v>453118.67300000001</v>
      </c>
      <c r="AK3" s="251">
        <f>Résultats!AM286</f>
        <v>461726.16409999999</v>
      </c>
      <c r="AL3" s="251">
        <f>Résultats!AN286</f>
        <v>470587.7709</v>
      </c>
      <c r="AM3" s="251">
        <f>Résultats!AO286</f>
        <v>479753.00949999999</v>
      </c>
      <c r="AN3" s="251">
        <f>Résultats!AP286</f>
        <v>489163.43930000003</v>
      </c>
      <c r="AO3" s="251">
        <f>Résultats!AQ286</f>
        <v>498897.00530000002</v>
      </c>
      <c r="AP3" s="251">
        <f>Résultats!AR286</f>
        <v>508968.52110000001</v>
      </c>
      <c r="AQ3" s="251">
        <f>Résultats!AS286</f>
        <v>519332.83130000002</v>
      </c>
      <c r="AR3" s="251">
        <f>Résultats!AT286</f>
        <v>530072.22959999996</v>
      </c>
      <c r="AS3" s="251">
        <f>Résultats!AU286</f>
        <v>541191.26240000001</v>
      </c>
      <c r="AT3" s="251">
        <f>Résultats!AV286</f>
        <v>552655.03940000001</v>
      </c>
      <c r="AU3" s="252">
        <f>Résultats!AW286</f>
        <v>564688.65099999995</v>
      </c>
      <c r="AV3" s="253"/>
      <c r="AW3" s="253"/>
    </row>
    <row r="4" spans="1:49" x14ac:dyDescent="0.25">
      <c r="B4" s="254" t="s">
        <v>495</v>
      </c>
      <c r="C4" s="255">
        <f>Résultats!E292</f>
        <v>248850.0986</v>
      </c>
      <c r="D4" s="256">
        <f>Résultats!F292</f>
        <v>262898.17599999998</v>
      </c>
      <c r="E4" s="256">
        <f>Résultats!G292</f>
        <v>272240.8138</v>
      </c>
      <c r="F4" s="256">
        <f>Résultats!H292</f>
        <v>287789.44510000001</v>
      </c>
      <c r="G4" s="256">
        <f>Résultats!I292</f>
        <v>299413.01679999998</v>
      </c>
      <c r="H4" s="256">
        <f>Résultats!J292</f>
        <v>315292.54989999998</v>
      </c>
      <c r="I4" s="256">
        <f>Résultats!K292</f>
        <v>335052.9264</v>
      </c>
      <c r="J4" s="256">
        <f>Résultats!L292</f>
        <v>357362.24440000003</v>
      </c>
      <c r="K4" s="256">
        <f>Résultats!M292</f>
        <v>382941.71350000001</v>
      </c>
      <c r="L4" s="256">
        <f>Résultats!N292</f>
        <v>405799.53539999999</v>
      </c>
      <c r="M4" s="256">
        <f>Résultats!O292</f>
        <v>397149.67420000001</v>
      </c>
      <c r="N4" s="256">
        <f>Résultats!P292</f>
        <v>389425.27169999998</v>
      </c>
      <c r="O4" s="256">
        <f>Résultats!Q292</f>
        <v>380431.1961</v>
      </c>
      <c r="P4" s="256">
        <f>Résultats!R292</f>
        <v>367205.72249999997</v>
      </c>
      <c r="Q4" s="256">
        <f>Résultats!S292</f>
        <v>367277.58370000002</v>
      </c>
      <c r="R4" s="256">
        <f>Résultats!T292</f>
        <v>369728.29029999999</v>
      </c>
      <c r="S4" s="256">
        <f>Résultats!U292</f>
        <v>370793.2781</v>
      </c>
      <c r="T4" s="256">
        <f>Résultats!V292</f>
        <v>371594.67609999998</v>
      </c>
      <c r="U4" s="256">
        <f>Résultats!W292</f>
        <v>371959.57069999998</v>
      </c>
      <c r="V4" s="256">
        <f>Résultats!X292</f>
        <v>371998.2194</v>
      </c>
      <c r="W4" s="256">
        <f>Résultats!Y292</f>
        <v>372359.19270000001</v>
      </c>
      <c r="X4" s="256">
        <f>Résultats!Z292</f>
        <v>373165.23580000002</v>
      </c>
      <c r="Y4" s="256">
        <f>Résultats!AA292</f>
        <v>374403.87280000001</v>
      </c>
      <c r="Z4" s="256">
        <f>Résultats!AB292</f>
        <v>375779.88990000001</v>
      </c>
      <c r="AA4" s="256">
        <f>Résultats!AC292</f>
        <v>377261.27750000003</v>
      </c>
      <c r="AB4" s="256">
        <f>Résultats!AD292</f>
        <v>378865.61780000001</v>
      </c>
      <c r="AC4" s="256">
        <f>Résultats!AE292</f>
        <v>380488.13290000003</v>
      </c>
      <c r="AD4" s="256">
        <f>Résultats!AF292</f>
        <v>382083.83260000002</v>
      </c>
      <c r="AE4" s="256">
        <f>Résultats!AG292</f>
        <v>383632.44870000001</v>
      </c>
      <c r="AF4" s="256">
        <f>Résultats!AH292</f>
        <v>385138.92690000002</v>
      </c>
      <c r="AG4" s="256">
        <f>Résultats!AI292</f>
        <v>386581.87890000001</v>
      </c>
      <c r="AH4" s="256">
        <f>Résultats!AJ292</f>
        <v>387980.90299999999</v>
      </c>
      <c r="AI4" s="256">
        <f>Résultats!AK292</f>
        <v>389365.06709999999</v>
      </c>
      <c r="AJ4" s="256">
        <f>Résultats!AL292</f>
        <v>390754.12520000001</v>
      </c>
      <c r="AK4" s="256">
        <f>Résultats!AM292</f>
        <v>392162.59820000001</v>
      </c>
      <c r="AL4" s="256">
        <f>Résultats!AN292</f>
        <v>393540.24849999999</v>
      </c>
      <c r="AM4" s="256">
        <f>Résultats!AO292</f>
        <v>394966.9535</v>
      </c>
      <c r="AN4" s="256">
        <f>Résultats!AP292</f>
        <v>396451.48119999998</v>
      </c>
      <c r="AO4" s="256">
        <f>Résultats!AQ292</f>
        <v>397993.82620000001</v>
      </c>
      <c r="AP4" s="256">
        <f>Résultats!AR292</f>
        <v>399581.94390000001</v>
      </c>
      <c r="AQ4" s="256">
        <f>Résultats!AS292</f>
        <v>401202.45419999998</v>
      </c>
      <c r="AR4" s="256">
        <f>Résultats!AT292</f>
        <v>402854.30940000003</v>
      </c>
      <c r="AS4" s="256">
        <f>Résultats!AU292</f>
        <v>404533.99190000002</v>
      </c>
      <c r="AT4" s="256">
        <f>Résultats!AV292</f>
        <v>406238.65490000002</v>
      </c>
      <c r="AU4" s="257">
        <f>Résultats!AW292</f>
        <v>407988.68599999999</v>
      </c>
      <c r="AV4" s="253"/>
      <c r="AW4" s="253"/>
    </row>
    <row r="5" spans="1:49" x14ac:dyDescent="0.25">
      <c r="B5" s="258" t="s">
        <v>496</v>
      </c>
      <c r="C5" s="259">
        <f>Résultats!E287</f>
        <v>163461.30420000001</v>
      </c>
      <c r="D5" s="212">
        <f>Résultats!F287</f>
        <v>168432.15770000001</v>
      </c>
      <c r="E5" s="212">
        <f>Résultats!G287</f>
        <v>175098.72440000001</v>
      </c>
      <c r="F5" s="212">
        <f>Résultats!H287</f>
        <v>184374.19330000001</v>
      </c>
      <c r="G5" s="212">
        <f>Résultats!I287</f>
        <v>192028.98420000001</v>
      </c>
      <c r="H5" s="212">
        <f>Résultats!J287</f>
        <v>200639.5944</v>
      </c>
      <c r="I5" s="212">
        <f>Résultats!K287</f>
        <v>215028.9877</v>
      </c>
      <c r="J5" s="212">
        <f>Résultats!L287</f>
        <v>230855.26809999999</v>
      </c>
      <c r="K5" s="212">
        <f>Résultats!M287</f>
        <v>247456.34839999999</v>
      </c>
      <c r="L5" s="212">
        <f>Résultats!N287</f>
        <v>260447.96119999999</v>
      </c>
      <c r="M5" s="212">
        <f>Résultats!O287</f>
        <v>261243.13010000001</v>
      </c>
      <c r="N5" s="212">
        <f>Résultats!P287</f>
        <v>258856.913</v>
      </c>
      <c r="O5" s="212">
        <f>Résultats!Q287</f>
        <v>254992.008</v>
      </c>
      <c r="P5" s="212">
        <f>Résultats!R287</f>
        <v>253651.96859999999</v>
      </c>
      <c r="Q5" s="212">
        <f>Résultats!S287</f>
        <v>254250.64790000001</v>
      </c>
      <c r="R5" s="212">
        <f>Résultats!T287</f>
        <v>257250.5552</v>
      </c>
      <c r="S5" s="212">
        <f>Résultats!U287</f>
        <v>258678.31950000001</v>
      </c>
      <c r="T5" s="212">
        <f>Résultats!V287</f>
        <v>259612.29920000001</v>
      </c>
      <c r="U5" s="212">
        <f>Résultats!W287</f>
        <v>260233.8781</v>
      </c>
      <c r="V5" s="212">
        <f>Résultats!X287</f>
        <v>260421.2015</v>
      </c>
      <c r="W5" s="212">
        <f>Résultats!Y287</f>
        <v>261077.84570000001</v>
      </c>
      <c r="X5" s="212">
        <f>Résultats!Z287</f>
        <v>262089.2113</v>
      </c>
      <c r="Y5" s="212">
        <f>Résultats!AA287</f>
        <v>263325.44760000001</v>
      </c>
      <c r="Z5" s="212">
        <f>Résultats!AB287</f>
        <v>264655.53629999998</v>
      </c>
      <c r="AA5" s="212">
        <f>Résultats!AC287</f>
        <v>266002.10800000001</v>
      </c>
      <c r="AB5" s="212">
        <f>Résultats!AD287</f>
        <v>267390.3063</v>
      </c>
      <c r="AC5" s="212">
        <f>Résultats!AE287</f>
        <v>268717.15370000002</v>
      </c>
      <c r="AD5" s="212">
        <f>Résultats!AF287</f>
        <v>269954.3444</v>
      </c>
      <c r="AE5" s="212">
        <f>Résultats!AG287</f>
        <v>271092.50349999999</v>
      </c>
      <c r="AF5" s="212">
        <f>Résultats!AH287</f>
        <v>272139.98340000003</v>
      </c>
      <c r="AG5" s="212">
        <f>Résultats!AI287</f>
        <v>273078.27490000002</v>
      </c>
      <c r="AH5" s="212">
        <f>Résultats!AJ287</f>
        <v>273939.24670000002</v>
      </c>
      <c r="AI5" s="212">
        <f>Résultats!AK287</f>
        <v>274765.9559</v>
      </c>
      <c r="AJ5" s="212">
        <f>Résultats!AL287</f>
        <v>275573.39500000002</v>
      </c>
      <c r="AK5" s="212">
        <f>Résultats!AM287</f>
        <v>276384.64769999997</v>
      </c>
      <c r="AL5" s="212">
        <f>Résultats!AN287</f>
        <v>277104.36339999997</v>
      </c>
      <c r="AM5" s="212">
        <f>Résultats!AO287</f>
        <v>277864.261</v>
      </c>
      <c r="AN5" s="212">
        <f>Résultats!AP287</f>
        <v>278690.39679999999</v>
      </c>
      <c r="AO5" s="212">
        <f>Résultats!AQ287</f>
        <v>279576.60849999997</v>
      </c>
      <c r="AP5" s="212">
        <f>Résultats!AR287</f>
        <v>280517.87329999998</v>
      </c>
      <c r="AQ5" s="212">
        <f>Résultats!AS287</f>
        <v>281499.24670000002</v>
      </c>
      <c r="AR5" s="212">
        <f>Résultats!AT287</f>
        <v>282516.51819999999</v>
      </c>
      <c r="AS5" s="212">
        <f>Résultats!AU287</f>
        <v>283571.35820000002</v>
      </c>
      <c r="AT5" s="212">
        <f>Résultats!AV287</f>
        <v>284665.58100000001</v>
      </c>
      <c r="AU5" s="260">
        <f>Résultats!AW287</f>
        <v>285795.13030000002</v>
      </c>
    </row>
    <row r="6" spans="1:49" x14ac:dyDescent="0.25">
      <c r="B6" s="261" t="s">
        <v>497</v>
      </c>
      <c r="C6" s="262">
        <f>Résultats!E290</f>
        <v>47168.089030000003</v>
      </c>
      <c r="D6" s="263">
        <f>Résultats!F290</f>
        <v>49526.52794</v>
      </c>
      <c r="E6" s="263">
        <f>Résultats!G290</f>
        <v>49189.346380000003</v>
      </c>
      <c r="F6" s="263">
        <f>Résultats!H290</f>
        <v>50577.714240000001</v>
      </c>
      <c r="G6" s="263">
        <f>Résultats!I290</f>
        <v>51404.831019999998</v>
      </c>
      <c r="H6" s="263">
        <f>Résultats!J290</f>
        <v>52652.690450000002</v>
      </c>
      <c r="I6" s="263">
        <f>Résultats!K290</f>
        <v>53240.869079999997</v>
      </c>
      <c r="J6" s="263">
        <f>Résultats!L290</f>
        <v>54442.287770000003</v>
      </c>
      <c r="K6" s="263">
        <f>Résultats!M290</f>
        <v>56442.404170000002</v>
      </c>
      <c r="L6" s="263">
        <f>Résultats!N290</f>
        <v>57915.812980000002</v>
      </c>
      <c r="M6" s="263">
        <f>Résultats!O290</f>
        <v>56788.254739999997</v>
      </c>
      <c r="N6" s="263">
        <f>Résultats!P290</f>
        <v>56684.350449999998</v>
      </c>
      <c r="O6" s="263">
        <f>Résultats!Q290</f>
        <v>56743.446519999998</v>
      </c>
      <c r="P6" s="263">
        <f>Résultats!R290</f>
        <v>55968.629000000001</v>
      </c>
      <c r="Q6" s="263">
        <f>Résultats!S290</f>
        <v>56546.644039999999</v>
      </c>
      <c r="R6" s="263">
        <f>Résultats!T290</f>
        <v>56508.123540000001</v>
      </c>
      <c r="S6" s="263">
        <f>Résultats!U290</f>
        <v>56360.797469999998</v>
      </c>
      <c r="T6" s="263">
        <f>Résultats!V290</f>
        <v>56197.999080000001</v>
      </c>
      <c r="U6" s="263">
        <f>Résultats!W290</f>
        <v>55889.381730000001</v>
      </c>
      <c r="V6" s="263">
        <f>Résultats!X290</f>
        <v>55552.403550000003</v>
      </c>
      <c r="W6" s="263">
        <f>Résultats!Y290</f>
        <v>55264.019209999999</v>
      </c>
      <c r="X6" s="263">
        <f>Résultats!Z290</f>
        <v>55076.427389999997</v>
      </c>
      <c r="Y6" s="263">
        <f>Résultats!AA290</f>
        <v>54990.571120000001</v>
      </c>
      <c r="Z6" s="263">
        <f>Résultats!AB290</f>
        <v>54979.067009999999</v>
      </c>
      <c r="AA6" s="263">
        <f>Résultats!AC290</f>
        <v>55031.306360000002</v>
      </c>
      <c r="AB6" s="263">
        <f>Résultats!AD290</f>
        <v>55096.588230000001</v>
      </c>
      <c r="AC6" s="263">
        <f>Résultats!AE290</f>
        <v>55185.068299999999</v>
      </c>
      <c r="AD6" s="263">
        <f>Résultats!AF290</f>
        <v>55294.753799999999</v>
      </c>
      <c r="AE6" s="263">
        <f>Résultats!AG290</f>
        <v>55424.860650000002</v>
      </c>
      <c r="AF6" s="263">
        <f>Résultats!AH290</f>
        <v>55576.374900000003</v>
      </c>
      <c r="AG6" s="263">
        <f>Résultats!AI290</f>
        <v>55746.662660000002</v>
      </c>
      <c r="AH6" s="263">
        <f>Résultats!AJ290</f>
        <v>55934.230479999998</v>
      </c>
      <c r="AI6" s="263">
        <f>Résultats!AK290</f>
        <v>56132.754000000001</v>
      </c>
      <c r="AJ6" s="263">
        <f>Résultats!AL290</f>
        <v>56343.639640000001</v>
      </c>
      <c r="AK6" s="263">
        <f>Résultats!AM290</f>
        <v>56562.855199999998</v>
      </c>
      <c r="AL6" s="263">
        <f>Résultats!AN290</f>
        <v>56843.68204</v>
      </c>
      <c r="AM6" s="263">
        <f>Résultats!AO290</f>
        <v>57144.04047</v>
      </c>
      <c r="AN6" s="263">
        <f>Résultats!AP290</f>
        <v>57447.300150000003</v>
      </c>
      <c r="AO6" s="263">
        <f>Résultats!AQ290</f>
        <v>57750.20336</v>
      </c>
      <c r="AP6" s="263">
        <f>Résultats!AR290</f>
        <v>58046.468639999999</v>
      </c>
      <c r="AQ6" s="263">
        <f>Résultats!AS290</f>
        <v>58333.625650000002</v>
      </c>
      <c r="AR6" s="263">
        <f>Résultats!AT290</f>
        <v>58612.130899999996</v>
      </c>
      <c r="AS6" s="263">
        <f>Résultats!AU290</f>
        <v>58880.012849999999</v>
      </c>
      <c r="AT6" s="263">
        <f>Résultats!AV290</f>
        <v>59135.512289999999</v>
      </c>
      <c r="AU6" s="264">
        <f>Résultats!AW290</f>
        <v>59388.76842</v>
      </c>
      <c r="AV6" s="253"/>
    </row>
    <row r="7" spans="1:49" x14ac:dyDescent="0.25">
      <c r="B7" s="258" t="s">
        <v>498</v>
      </c>
      <c r="C7" s="259">
        <f>Résultats!E291</f>
        <v>580650.23010000004</v>
      </c>
      <c r="D7" s="212">
        <f>Résultats!F291</f>
        <v>598711.11670000001</v>
      </c>
      <c r="E7" s="212">
        <f>Résultats!G291</f>
        <v>601302.14430000004</v>
      </c>
      <c r="F7" s="212">
        <f>Résultats!H291</f>
        <v>618253.90489999996</v>
      </c>
      <c r="G7" s="212">
        <f>Résultats!I291</f>
        <v>629273.28379999998</v>
      </c>
      <c r="H7" s="212">
        <f>Résultats!J291</f>
        <v>643579.60750000004</v>
      </c>
      <c r="I7" s="212">
        <f>Résultats!K291</f>
        <v>659571.45319999999</v>
      </c>
      <c r="J7" s="212">
        <f>Résultats!L291</f>
        <v>680782.76619999995</v>
      </c>
      <c r="K7" s="212">
        <f>Résultats!M291</f>
        <v>707667.61100000003</v>
      </c>
      <c r="L7" s="212">
        <f>Résultats!N291</f>
        <v>726425.6115</v>
      </c>
      <c r="M7" s="212">
        <f>Résultats!O291</f>
        <v>721115.66859999998</v>
      </c>
      <c r="N7" s="212">
        <f>Résultats!P291</f>
        <v>719899.04949999996</v>
      </c>
      <c r="O7" s="212">
        <f>Résultats!Q291</f>
        <v>718529.15399999998</v>
      </c>
      <c r="P7" s="212">
        <f>Résultats!R291</f>
        <v>715977.25419999997</v>
      </c>
      <c r="Q7" s="212">
        <f>Résultats!S291</f>
        <v>721844.34349999996</v>
      </c>
      <c r="R7" s="212">
        <f>Résultats!T291</f>
        <v>726386.16410000005</v>
      </c>
      <c r="S7" s="212">
        <f>Résultats!U291</f>
        <v>727280.90300000005</v>
      </c>
      <c r="T7" s="212">
        <f>Résultats!V291</f>
        <v>727386.46569999994</v>
      </c>
      <c r="U7" s="212">
        <f>Résultats!W291</f>
        <v>726002.929</v>
      </c>
      <c r="V7" s="212">
        <f>Résultats!X291</f>
        <v>723831.55359999998</v>
      </c>
      <c r="W7" s="212">
        <f>Résultats!Y291</f>
        <v>722621.10679999995</v>
      </c>
      <c r="X7" s="212">
        <f>Résultats!Z291</f>
        <v>722520.89930000005</v>
      </c>
      <c r="Y7" s="212">
        <f>Résultats!AA291</f>
        <v>723359.27359999996</v>
      </c>
      <c r="Z7" s="212">
        <f>Résultats!AB291</f>
        <v>724866.41639999999</v>
      </c>
      <c r="AA7" s="212">
        <f>Résultats!AC291</f>
        <v>726856.02709999995</v>
      </c>
      <c r="AB7" s="212">
        <f>Résultats!AD291</f>
        <v>728956.43449999997</v>
      </c>
      <c r="AC7" s="212">
        <f>Résultats!AE291</f>
        <v>731136.82090000005</v>
      </c>
      <c r="AD7" s="212">
        <f>Résultats!AF291</f>
        <v>733356.64809999999</v>
      </c>
      <c r="AE7" s="212">
        <f>Résultats!AG291</f>
        <v>735604.52960000001</v>
      </c>
      <c r="AF7" s="212">
        <f>Résultats!AH291</f>
        <v>737899.51210000005</v>
      </c>
      <c r="AG7" s="212">
        <f>Résultats!AI291</f>
        <v>740204.25769999996</v>
      </c>
      <c r="AH7" s="212">
        <f>Résultats!AJ291</f>
        <v>742546.88390000002</v>
      </c>
      <c r="AI7" s="212">
        <f>Résultats!AK291</f>
        <v>744926.78740000003</v>
      </c>
      <c r="AJ7" s="212">
        <f>Résultats!AL291</f>
        <v>747373.53689999995</v>
      </c>
      <c r="AK7" s="212">
        <f>Résultats!AM291</f>
        <v>749884.12109999999</v>
      </c>
      <c r="AL7" s="212">
        <f>Résultats!AN291</f>
        <v>752763.24990000005</v>
      </c>
      <c r="AM7" s="212">
        <f>Résultats!AO291</f>
        <v>755839.41619999998</v>
      </c>
      <c r="AN7" s="212">
        <f>Résultats!AP291</f>
        <v>759013.46239999996</v>
      </c>
      <c r="AO7" s="212">
        <f>Résultats!AQ291</f>
        <v>762251.03619999997</v>
      </c>
      <c r="AP7" s="212">
        <f>Résultats!AR291</f>
        <v>765501.61270000006</v>
      </c>
      <c r="AQ7" s="212">
        <f>Résultats!AS291</f>
        <v>768727.95750000002</v>
      </c>
      <c r="AR7" s="212">
        <f>Résultats!AT291</f>
        <v>771929.33680000005</v>
      </c>
      <c r="AS7" s="212">
        <f>Résultats!AU291</f>
        <v>775094.58640000003</v>
      </c>
      <c r="AT7" s="212">
        <f>Résultats!AV291</f>
        <v>778212.58349999995</v>
      </c>
      <c r="AU7" s="260">
        <f>Résultats!AW291</f>
        <v>781350.22710000002</v>
      </c>
    </row>
    <row r="8" spans="1:49" x14ac:dyDescent="0.25">
      <c r="B8" s="258" t="s">
        <v>499</v>
      </c>
      <c r="C8" s="259">
        <f>Résultats!E288</f>
        <v>533482.14110000001</v>
      </c>
      <c r="D8" s="212">
        <f>Résultats!F288</f>
        <v>549193.36600000004</v>
      </c>
      <c r="E8" s="212">
        <f>Résultats!G288</f>
        <v>552124.97250000003</v>
      </c>
      <c r="F8" s="212">
        <f>Résultats!H288</f>
        <v>567688.7084</v>
      </c>
      <c r="G8" s="212">
        <f>Résultats!I288</f>
        <v>577881.25219999999</v>
      </c>
      <c r="H8" s="212">
        <f>Résultats!J288</f>
        <v>590940.0723</v>
      </c>
      <c r="I8" s="212">
        <f>Résultats!K288</f>
        <v>606349.34909999999</v>
      </c>
      <c r="J8" s="212">
        <f>Résultats!L288</f>
        <v>626362.44579999999</v>
      </c>
      <c r="K8" s="212">
        <f>Résultats!M288</f>
        <v>651248.25780000002</v>
      </c>
      <c r="L8" s="212">
        <f>Résultats!N288</f>
        <v>668533.46530000004</v>
      </c>
      <c r="M8" s="212">
        <f>Résultats!O288</f>
        <v>664355.63450000004</v>
      </c>
      <c r="N8" s="212">
        <f>Résultats!P288</f>
        <v>663242.8726</v>
      </c>
      <c r="O8" s="212">
        <f>Résultats!Q288</f>
        <v>661814.09439999994</v>
      </c>
      <c r="P8" s="212">
        <f>Résultats!R288</f>
        <v>660040.08920000005</v>
      </c>
      <c r="Q8" s="212">
        <f>Résultats!S288</f>
        <v>665329.55799999996</v>
      </c>
      <c r="R8" s="212">
        <f>Résultats!T288</f>
        <v>667791.34450000001</v>
      </c>
      <c r="S8" s="212">
        <f>Résultats!U288</f>
        <v>668162.79449999996</v>
      </c>
      <c r="T8" s="212">
        <f>Résultats!V288</f>
        <v>667762.94010000001</v>
      </c>
      <c r="U8" s="212">
        <f>Résultats!W288</f>
        <v>666028.56900000002</v>
      </c>
      <c r="V8" s="212">
        <f>Résultats!X288</f>
        <v>663542.79579999996</v>
      </c>
      <c r="W8" s="212">
        <f>Résultats!Y288</f>
        <v>661966.73030000005</v>
      </c>
      <c r="X8" s="212">
        <f>Résultats!Z288</f>
        <v>661393.45589999994</v>
      </c>
      <c r="Y8" s="212">
        <f>Résultats!AA288</f>
        <v>661648.90610000002</v>
      </c>
      <c r="Z8" s="212">
        <f>Résultats!AB288</f>
        <v>662490.88639999996</v>
      </c>
      <c r="AA8" s="212">
        <f>Résultats!AC288</f>
        <v>663743.97569999995</v>
      </c>
      <c r="AB8" s="212">
        <f>Résultats!AD288</f>
        <v>665090.41339999996</v>
      </c>
      <c r="AC8" s="212">
        <f>Résultats!AE288</f>
        <v>666489.32389999996</v>
      </c>
      <c r="AD8" s="212">
        <f>Résultats!AF288</f>
        <v>667902.53260000004</v>
      </c>
      <c r="AE8" s="212">
        <f>Résultats!AG288</f>
        <v>669319.52760000003</v>
      </c>
      <c r="AF8" s="212">
        <f>Résultats!AH288</f>
        <v>670758.02480000001</v>
      </c>
      <c r="AG8" s="212">
        <f>Résultats!AI288</f>
        <v>672183.84030000004</v>
      </c>
      <c r="AH8" s="212">
        <f>Résultats!AJ288</f>
        <v>673626.09250000003</v>
      </c>
      <c r="AI8" s="212">
        <f>Résultats!AK288</f>
        <v>675090.4253</v>
      </c>
      <c r="AJ8" s="212">
        <f>Résultats!AL288</f>
        <v>676604.34299999999</v>
      </c>
      <c r="AK8" s="212">
        <f>Résultats!AM288</f>
        <v>678168.7537</v>
      </c>
      <c r="AL8" s="212">
        <f>Résultats!AN288</f>
        <v>680028.54859999998</v>
      </c>
      <c r="AM8" s="212">
        <f>Résultats!AO288</f>
        <v>682057.06359999999</v>
      </c>
      <c r="AN8" s="212">
        <f>Résultats!AP288</f>
        <v>684173.50179999997</v>
      </c>
      <c r="AO8" s="212">
        <f>Résultats!AQ288</f>
        <v>686347.32479999994</v>
      </c>
      <c r="AP8" s="212">
        <f>Résultats!AR288</f>
        <v>688535.36510000005</v>
      </c>
      <c r="AQ8" s="212">
        <f>Résultats!AS288</f>
        <v>690703.77960000001</v>
      </c>
      <c r="AR8" s="212">
        <f>Résultats!AT288</f>
        <v>692851.46569999994</v>
      </c>
      <c r="AS8" s="212">
        <f>Résultats!AU288</f>
        <v>694969.60470000003</v>
      </c>
      <c r="AT8" s="212">
        <f>Résultats!AV288</f>
        <v>697049.24479999999</v>
      </c>
      <c r="AU8" s="260">
        <f>Résultats!AW288</f>
        <v>699145.32620000001</v>
      </c>
    </row>
    <row r="9" spans="1:49" x14ac:dyDescent="0.25">
      <c r="B9" s="261" t="s">
        <v>500</v>
      </c>
      <c r="C9" s="262">
        <f>Résultats!E289</f>
        <v>85388.794450000001</v>
      </c>
      <c r="D9" s="263">
        <f>Résultats!F289</f>
        <v>94623.994390000007</v>
      </c>
      <c r="E9" s="263">
        <f>Résultats!G289</f>
        <v>97309.35699</v>
      </c>
      <c r="F9" s="263">
        <f>Résultats!H289</f>
        <v>103596.0677</v>
      </c>
      <c r="G9" s="263">
        <f>Résultats!I289</f>
        <v>107572.4648</v>
      </c>
      <c r="H9" s="263">
        <f>Résultats!J289</f>
        <v>114868.6064</v>
      </c>
      <c r="I9" s="263">
        <f>Résultats!K289</f>
        <v>120274.0929</v>
      </c>
      <c r="J9" s="263">
        <f>Résultats!L289</f>
        <v>126787.5068</v>
      </c>
      <c r="K9" s="263">
        <f>Résultats!M289</f>
        <v>135786.00930000001</v>
      </c>
      <c r="L9" s="263">
        <f>Résultats!N289</f>
        <v>145687.3455</v>
      </c>
      <c r="M9" s="263">
        <f>Résultats!O289</f>
        <v>136448.7072</v>
      </c>
      <c r="N9" s="263">
        <f>Résultats!P289</f>
        <v>131140.7317</v>
      </c>
      <c r="O9" s="263">
        <f>Résultats!Q289</f>
        <v>126024.32180000001</v>
      </c>
      <c r="P9" s="263">
        <f>Résultats!R289</f>
        <v>114452.5661</v>
      </c>
      <c r="Q9" s="263">
        <f>Résultats!S289</f>
        <v>113927.8288</v>
      </c>
      <c r="R9" s="263">
        <f>Résultats!T289</f>
        <v>113395.2877</v>
      </c>
      <c r="S9" s="263">
        <f>Résultats!U289</f>
        <v>113038.13069999999</v>
      </c>
      <c r="T9" s="263">
        <f>Résultats!V289</f>
        <v>112908.4338</v>
      </c>
      <c r="U9" s="263">
        <f>Résultats!W289</f>
        <v>112653.5105</v>
      </c>
      <c r="V9" s="263">
        <f>Résultats!X289</f>
        <v>112505.0955</v>
      </c>
      <c r="W9" s="263">
        <f>Résultats!Y289</f>
        <v>112211.3603</v>
      </c>
      <c r="X9" s="263">
        <f>Résultats!Z289</f>
        <v>112009.3137</v>
      </c>
      <c r="Y9" s="263">
        <f>Résultats!AA289</f>
        <v>112015.6626</v>
      </c>
      <c r="Z9" s="263">
        <f>Résultats!AB289</f>
        <v>112065.8659</v>
      </c>
      <c r="AA9" s="263">
        <f>Résultats!AC289</f>
        <v>112204.9743</v>
      </c>
      <c r="AB9" s="263">
        <f>Résultats!AD289</f>
        <v>112425.5545</v>
      </c>
      <c r="AC9" s="263">
        <f>Résultats!AE289</f>
        <v>112725.49920000001</v>
      </c>
      <c r="AD9" s="263">
        <f>Résultats!AF289</f>
        <v>113088.0874</v>
      </c>
      <c r="AE9" s="263">
        <f>Résultats!AG289</f>
        <v>113502.4418</v>
      </c>
      <c r="AF9" s="263">
        <f>Résultats!AH289</f>
        <v>113965.2215</v>
      </c>
      <c r="AG9" s="263">
        <f>Résultats!AI289</f>
        <v>114473.5432</v>
      </c>
      <c r="AH9" s="263">
        <f>Résultats!AJ289</f>
        <v>115015.2058</v>
      </c>
      <c r="AI9" s="263">
        <f>Résultats!AK289</f>
        <v>115576.2736</v>
      </c>
      <c r="AJ9" s="263">
        <f>Résultats!AL289</f>
        <v>116161.5616</v>
      </c>
      <c r="AK9" s="263">
        <f>Résultats!AM289</f>
        <v>116762.5196</v>
      </c>
      <c r="AL9" s="263">
        <f>Résultats!AN289</f>
        <v>117424.2965</v>
      </c>
      <c r="AM9" s="263">
        <f>Résultats!AO289</f>
        <v>118095.0493</v>
      </c>
      <c r="AN9" s="263">
        <f>Résultats!AP289</f>
        <v>118757.4578</v>
      </c>
      <c r="AO9" s="263">
        <f>Résultats!AQ289</f>
        <v>119417.7019</v>
      </c>
      <c r="AP9" s="263">
        <f>Résultats!AR289</f>
        <v>120068.7282</v>
      </c>
      <c r="AQ9" s="263">
        <f>Résultats!AS289</f>
        <v>120712.0842</v>
      </c>
      <c r="AR9" s="263">
        <f>Résultats!AT289</f>
        <v>121350.9402</v>
      </c>
      <c r="AS9" s="263">
        <f>Résultats!AU289</f>
        <v>121980.0959</v>
      </c>
      <c r="AT9" s="263">
        <f>Résultats!AV289</f>
        <v>122594.883</v>
      </c>
      <c r="AU9" s="264">
        <f>Résultats!AW289</f>
        <v>123219.821</v>
      </c>
    </row>
    <row r="10" spans="1:49" x14ac:dyDescent="0.25">
      <c r="B10" s="249" t="s">
        <v>501</v>
      </c>
      <c r="C10" s="250">
        <f t="shared" ref="C10:AU10" si="1">C5+C8</f>
        <v>696943.44530000002</v>
      </c>
      <c r="D10" s="251">
        <f t="shared" si="1"/>
        <v>717625.52370000002</v>
      </c>
      <c r="E10" s="251">
        <f t="shared" si="1"/>
        <v>727223.6969000001</v>
      </c>
      <c r="F10" s="251">
        <f t="shared" si="1"/>
        <v>752062.90170000005</v>
      </c>
      <c r="G10" s="251">
        <f t="shared" si="1"/>
        <v>769910.23640000005</v>
      </c>
      <c r="H10" s="251">
        <f t="shared" si="1"/>
        <v>791579.66669999994</v>
      </c>
      <c r="I10" s="251">
        <f t="shared" si="1"/>
        <v>821378.33679999993</v>
      </c>
      <c r="J10" s="251">
        <f t="shared" si="1"/>
        <v>857217.71389999997</v>
      </c>
      <c r="K10" s="251">
        <f t="shared" si="1"/>
        <v>898704.60620000004</v>
      </c>
      <c r="L10" s="251">
        <f t="shared" si="1"/>
        <v>928981.42650000006</v>
      </c>
      <c r="M10" s="251">
        <f t="shared" si="1"/>
        <v>925598.76460000011</v>
      </c>
      <c r="N10" s="251">
        <f t="shared" si="1"/>
        <v>922099.78560000006</v>
      </c>
      <c r="O10" s="251">
        <f t="shared" si="1"/>
        <v>916806.10239999997</v>
      </c>
      <c r="P10" s="251">
        <f t="shared" si="1"/>
        <v>913692.05780000007</v>
      </c>
      <c r="Q10" s="251">
        <f t="shared" si="1"/>
        <v>919580.20589999994</v>
      </c>
      <c r="R10" s="251">
        <f t="shared" si="1"/>
        <v>925041.89969999995</v>
      </c>
      <c r="S10" s="251">
        <f t="shared" si="1"/>
        <v>926841.11399999994</v>
      </c>
      <c r="T10" s="251">
        <f t="shared" si="1"/>
        <v>927375.23930000002</v>
      </c>
      <c r="U10" s="251">
        <f t="shared" si="1"/>
        <v>926262.44709999999</v>
      </c>
      <c r="V10" s="251">
        <f t="shared" si="1"/>
        <v>923963.99729999993</v>
      </c>
      <c r="W10" s="251">
        <f t="shared" si="1"/>
        <v>923044.57600000012</v>
      </c>
      <c r="X10" s="251">
        <f t="shared" si="1"/>
        <v>923482.66719999991</v>
      </c>
      <c r="Y10" s="251">
        <f t="shared" si="1"/>
        <v>924974.35370000009</v>
      </c>
      <c r="Z10" s="251">
        <f t="shared" si="1"/>
        <v>927146.4227</v>
      </c>
      <c r="AA10" s="251">
        <f t="shared" si="1"/>
        <v>929746.08369999996</v>
      </c>
      <c r="AB10" s="251">
        <f t="shared" si="1"/>
        <v>932480.71970000002</v>
      </c>
      <c r="AC10" s="251">
        <f t="shared" si="1"/>
        <v>935206.47759999998</v>
      </c>
      <c r="AD10" s="251">
        <f t="shared" si="1"/>
        <v>937856.87700000009</v>
      </c>
      <c r="AE10" s="251">
        <f t="shared" si="1"/>
        <v>940412.03110000002</v>
      </c>
      <c r="AF10" s="251">
        <f t="shared" si="1"/>
        <v>942898.00820000004</v>
      </c>
      <c r="AG10" s="251">
        <f t="shared" si="1"/>
        <v>945262.11520000012</v>
      </c>
      <c r="AH10" s="251">
        <f t="shared" si="1"/>
        <v>947565.33920000005</v>
      </c>
      <c r="AI10" s="251">
        <f t="shared" si="1"/>
        <v>949856.38119999995</v>
      </c>
      <c r="AJ10" s="251">
        <f t="shared" si="1"/>
        <v>952177.73800000001</v>
      </c>
      <c r="AK10" s="251">
        <f t="shared" si="1"/>
        <v>954553.40139999997</v>
      </c>
      <c r="AL10" s="251">
        <f t="shared" si="1"/>
        <v>957132.91200000001</v>
      </c>
      <c r="AM10" s="251">
        <f t="shared" si="1"/>
        <v>959921.32459999993</v>
      </c>
      <c r="AN10" s="251">
        <f t="shared" si="1"/>
        <v>962863.89859999996</v>
      </c>
      <c r="AO10" s="251">
        <f t="shared" si="1"/>
        <v>965923.93329999992</v>
      </c>
      <c r="AP10" s="251">
        <f t="shared" si="1"/>
        <v>969053.23840000003</v>
      </c>
      <c r="AQ10" s="251">
        <f t="shared" si="1"/>
        <v>972203.02630000003</v>
      </c>
      <c r="AR10" s="251">
        <f t="shared" si="1"/>
        <v>975367.98389999988</v>
      </c>
      <c r="AS10" s="251">
        <f t="shared" si="1"/>
        <v>978540.96290000004</v>
      </c>
      <c r="AT10" s="251">
        <f t="shared" si="1"/>
        <v>981714.82579999999</v>
      </c>
      <c r="AU10" s="252">
        <f t="shared" si="1"/>
        <v>984940.45650000009</v>
      </c>
    </row>
    <row r="11" spans="1:49" x14ac:dyDescent="0.25">
      <c r="C11" s="265"/>
      <c r="D11" s="265"/>
      <c r="E11" s="265"/>
      <c r="F11" s="265"/>
      <c r="G11" s="265"/>
      <c r="H11" s="265"/>
      <c r="I11" s="265"/>
      <c r="J11" s="265"/>
      <c r="K11" s="265"/>
      <c r="L11" s="265"/>
      <c r="M11" s="265"/>
      <c r="N11" s="265"/>
      <c r="O11" s="265"/>
      <c r="P11" s="265"/>
      <c r="Q11" s="265"/>
      <c r="R11" s="265"/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</row>
    <row r="12" spans="1:49" s="244" customFormat="1" ht="45" customHeight="1" x14ac:dyDescent="0.25">
      <c r="A12" s="239" t="s">
        <v>502</v>
      </c>
      <c r="B12" s="240" t="s">
        <v>493</v>
      </c>
      <c r="C12" s="242">
        <v>2006</v>
      </c>
      <c r="D12" s="242">
        <v>2007</v>
      </c>
      <c r="E12" s="242">
        <v>2008</v>
      </c>
      <c r="F12" s="242">
        <v>2009</v>
      </c>
      <c r="G12" s="242">
        <v>2010</v>
      </c>
      <c r="H12" s="242">
        <v>2011</v>
      </c>
      <c r="I12" s="242">
        <v>2012</v>
      </c>
      <c r="J12" s="242">
        <v>2013</v>
      </c>
      <c r="K12" s="242">
        <v>2014</v>
      </c>
      <c r="L12" s="242">
        <v>2015</v>
      </c>
      <c r="M12" s="242">
        <v>2016</v>
      </c>
      <c r="N12" s="242">
        <v>2017</v>
      </c>
      <c r="O12" s="242">
        <v>2018</v>
      </c>
      <c r="P12" s="242">
        <v>2019</v>
      </c>
      <c r="Q12" s="242">
        <v>2020</v>
      </c>
      <c r="R12" s="242">
        <v>2021</v>
      </c>
      <c r="S12" s="242">
        <v>2022</v>
      </c>
      <c r="T12" s="242">
        <v>2023</v>
      </c>
      <c r="U12" s="242">
        <v>2024</v>
      </c>
      <c r="V12" s="242">
        <v>2025</v>
      </c>
      <c r="W12" s="242">
        <v>2026</v>
      </c>
      <c r="X12" s="242">
        <v>2027</v>
      </c>
      <c r="Y12" s="242">
        <v>2028</v>
      </c>
      <c r="Z12" s="242">
        <v>2029</v>
      </c>
      <c r="AA12" s="242">
        <v>2030</v>
      </c>
      <c r="AB12" s="242">
        <v>2031</v>
      </c>
      <c r="AC12" s="242">
        <v>2032</v>
      </c>
      <c r="AD12" s="242">
        <v>2033</v>
      </c>
      <c r="AE12" s="242">
        <v>2034</v>
      </c>
      <c r="AF12" s="242">
        <v>2035</v>
      </c>
      <c r="AG12" s="242">
        <v>2036</v>
      </c>
      <c r="AH12" s="242">
        <v>2037</v>
      </c>
      <c r="AI12" s="242">
        <v>2038</v>
      </c>
      <c r="AJ12" s="242">
        <v>2039</v>
      </c>
      <c r="AK12" s="242">
        <v>2040</v>
      </c>
      <c r="AL12" s="242">
        <v>2041</v>
      </c>
      <c r="AM12" s="242">
        <v>2042</v>
      </c>
      <c r="AN12" s="242">
        <v>2043</v>
      </c>
      <c r="AO12" s="242">
        <v>2044</v>
      </c>
      <c r="AP12" s="242">
        <v>2045</v>
      </c>
      <c r="AQ12" s="242">
        <v>2046</v>
      </c>
      <c r="AR12" s="242">
        <v>2047</v>
      </c>
      <c r="AS12" s="242">
        <v>2048</v>
      </c>
      <c r="AT12" s="242">
        <v>2049</v>
      </c>
      <c r="AU12" s="243">
        <v>2050</v>
      </c>
    </row>
    <row r="13" spans="1:49" x14ac:dyDescent="0.25">
      <c r="B13" s="245" t="s">
        <v>1</v>
      </c>
      <c r="C13" s="246">
        <f t="shared" ref="C13:AU13" si="2">C14+C15+C18</f>
        <v>1099450.1183000002</v>
      </c>
      <c r="D13" s="247">
        <f t="shared" si="2"/>
        <v>1138707.6022999999</v>
      </c>
      <c r="E13" s="247">
        <f t="shared" si="2"/>
        <v>1157204.6054</v>
      </c>
      <c r="F13" s="247">
        <f t="shared" si="2"/>
        <v>1191040.067</v>
      </c>
      <c r="G13" s="247">
        <f t="shared" si="2"/>
        <v>1205655.7762</v>
      </c>
      <c r="H13" s="247">
        <f t="shared" si="2"/>
        <v>1235180.531</v>
      </c>
      <c r="I13" s="247">
        <f t="shared" si="2"/>
        <v>1273175.4317999999</v>
      </c>
      <c r="J13" s="247">
        <f t="shared" si="2"/>
        <v>1316909.5723000001</v>
      </c>
      <c r="K13" s="247">
        <f t="shared" si="2"/>
        <v>1374709.6412</v>
      </c>
      <c r="L13" s="247">
        <f t="shared" si="2"/>
        <v>1425186.7481</v>
      </c>
      <c r="M13" s="247">
        <f t="shared" si="2"/>
        <v>1418608.5623999999</v>
      </c>
      <c r="N13" s="247">
        <f t="shared" si="2"/>
        <v>1418160.1909999999</v>
      </c>
      <c r="O13" s="247">
        <f t="shared" si="2"/>
        <v>1416274.6568999998</v>
      </c>
      <c r="P13" s="247">
        <f t="shared" si="2"/>
        <v>1411716.1617000001</v>
      </c>
      <c r="Q13" s="247">
        <f t="shared" si="2"/>
        <v>1416894.4613999999</v>
      </c>
      <c r="R13" s="247">
        <f t="shared" si="2"/>
        <v>1423152.5559999999</v>
      </c>
      <c r="S13" s="247">
        <f t="shared" si="2"/>
        <v>1425267.8826000001</v>
      </c>
      <c r="T13" s="247">
        <f t="shared" si="2"/>
        <v>1425522.7780999998</v>
      </c>
      <c r="U13" s="247">
        <f t="shared" si="2"/>
        <v>1431014.2774</v>
      </c>
      <c r="V13" s="247">
        <f t="shared" si="2"/>
        <v>1433874.0368999999</v>
      </c>
      <c r="W13" s="247">
        <f t="shared" si="2"/>
        <v>1438815.7727999999</v>
      </c>
      <c r="X13" s="247">
        <f t="shared" si="2"/>
        <v>1445880.3947000001</v>
      </c>
      <c r="Y13" s="247">
        <f t="shared" si="2"/>
        <v>1454975.0266</v>
      </c>
      <c r="Z13" s="247">
        <f t="shared" si="2"/>
        <v>1465283.3078000001</v>
      </c>
      <c r="AA13" s="247">
        <f t="shared" si="2"/>
        <v>1476453.9975999999</v>
      </c>
      <c r="AB13" s="247">
        <f t="shared" si="2"/>
        <v>1488100.8682999997</v>
      </c>
      <c r="AC13" s="247">
        <f t="shared" si="2"/>
        <v>1499922.1093000001</v>
      </c>
      <c r="AD13" s="247">
        <f t="shared" si="2"/>
        <v>1511677.1729000001</v>
      </c>
      <c r="AE13" s="247">
        <f t="shared" si="2"/>
        <v>1523300.1472999998</v>
      </c>
      <c r="AF13" s="247">
        <f t="shared" si="2"/>
        <v>1534877.5212999999</v>
      </c>
      <c r="AG13" s="247">
        <f t="shared" si="2"/>
        <v>1546332.9287999999</v>
      </c>
      <c r="AH13" s="247">
        <f t="shared" si="2"/>
        <v>1557764.1433000001</v>
      </c>
      <c r="AI13" s="247">
        <f t="shared" si="2"/>
        <v>1569208.8338000001</v>
      </c>
      <c r="AJ13" s="247">
        <f t="shared" si="2"/>
        <v>1580910.8574000001</v>
      </c>
      <c r="AK13" s="247">
        <f t="shared" si="2"/>
        <v>1592926.2752999999</v>
      </c>
      <c r="AL13" s="247">
        <f t="shared" si="2"/>
        <v>1605603.8475000001</v>
      </c>
      <c r="AM13" s="247">
        <f t="shared" si="2"/>
        <v>1618894.7651</v>
      </c>
      <c r="AN13" s="247">
        <f t="shared" si="2"/>
        <v>1632645.5865</v>
      </c>
      <c r="AO13" s="247">
        <f t="shared" si="2"/>
        <v>1646892.7960999999</v>
      </c>
      <c r="AP13" s="247">
        <f t="shared" si="2"/>
        <v>1661579.7705000001</v>
      </c>
      <c r="AQ13" s="247">
        <f t="shared" si="2"/>
        <v>1676603.9078000002</v>
      </c>
      <c r="AR13" s="247">
        <f t="shared" si="2"/>
        <v>1692040.6266000001</v>
      </c>
      <c r="AS13" s="247">
        <f t="shared" si="2"/>
        <v>1707871.5216999999</v>
      </c>
      <c r="AT13" s="247">
        <f t="shared" si="2"/>
        <v>1724049.4350000001</v>
      </c>
      <c r="AU13" s="248">
        <f t="shared" si="2"/>
        <v>1740880.3366999999</v>
      </c>
    </row>
    <row r="14" spans="1:49" x14ac:dyDescent="0.25">
      <c r="B14" s="249" t="s">
        <v>494</v>
      </c>
      <c r="C14" s="250">
        <f>Résultats!E294</f>
        <v>269949.78960000002</v>
      </c>
      <c r="D14" s="251">
        <f>Résultats!F294</f>
        <v>277098.30959999998</v>
      </c>
      <c r="E14" s="251">
        <f>Résultats!G294</f>
        <v>283661.64730000001</v>
      </c>
      <c r="F14" s="251">
        <f>Résultats!H294</f>
        <v>284996.717</v>
      </c>
      <c r="G14" s="251">
        <f>Résultats!I294</f>
        <v>276969.47560000001</v>
      </c>
      <c r="H14" s="251">
        <f>Résultats!J294</f>
        <v>276308.37359999999</v>
      </c>
      <c r="I14" s="251">
        <f>Résultats!K294</f>
        <v>278551.05219999998</v>
      </c>
      <c r="J14" s="251">
        <f>Résultats!L294</f>
        <v>278764.56170000002</v>
      </c>
      <c r="K14" s="251">
        <f>Résultats!M294</f>
        <v>284100.31670000002</v>
      </c>
      <c r="L14" s="251">
        <f>Résultats!N294</f>
        <v>292961.60119999998</v>
      </c>
      <c r="M14" s="251">
        <f>Résultats!O294</f>
        <v>300343.21960000001</v>
      </c>
      <c r="N14" s="251">
        <f>Résultats!P294</f>
        <v>308835.86979999999</v>
      </c>
      <c r="O14" s="251">
        <f>Résultats!Q294</f>
        <v>317314.30680000002</v>
      </c>
      <c r="P14" s="251">
        <f>Résultats!R294</f>
        <v>328533.185</v>
      </c>
      <c r="Q14" s="251">
        <f>Résultats!S294</f>
        <v>327772.53419999999</v>
      </c>
      <c r="R14" s="251">
        <f>Résultats!T294</f>
        <v>327038.10159999999</v>
      </c>
      <c r="S14" s="251">
        <f>Résultats!U294</f>
        <v>327193.70150000002</v>
      </c>
      <c r="T14" s="251">
        <f>Résultats!V294</f>
        <v>326541.63630000001</v>
      </c>
      <c r="U14" s="251">
        <f>Résultats!W294</f>
        <v>333086.6973</v>
      </c>
      <c r="V14" s="251">
        <f>Résultats!X294</f>
        <v>338181.86229999998</v>
      </c>
      <c r="W14" s="251">
        <f>Résultats!Y294</f>
        <v>344111.50229999999</v>
      </c>
      <c r="X14" s="251">
        <f>Résultats!Z294</f>
        <v>350621.85810000001</v>
      </c>
      <c r="Y14" s="251">
        <f>Résultats!AA294</f>
        <v>357797.44530000002</v>
      </c>
      <c r="Z14" s="251">
        <f>Résultats!AB294</f>
        <v>365381.91509999998</v>
      </c>
      <c r="AA14" s="251">
        <f>Résultats!AC294</f>
        <v>373238.93729999999</v>
      </c>
      <c r="AB14" s="251">
        <f>Résultats!AD294</f>
        <v>381316.25919999997</v>
      </c>
      <c r="AC14" s="251">
        <f>Résultats!AE294</f>
        <v>389444.9915</v>
      </c>
      <c r="AD14" s="251">
        <f>Résultats!AF294</f>
        <v>397478.72499999998</v>
      </c>
      <c r="AE14" s="251">
        <f>Résultats!AG294</f>
        <v>405383.95990000002</v>
      </c>
      <c r="AF14" s="251">
        <f>Résultats!AH294</f>
        <v>413220.3394</v>
      </c>
      <c r="AG14" s="251">
        <f>Résultats!AI294</f>
        <v>420967.31459999998</v>
      </c>
      <c r="AH14" s="251">
        <f>Résultats!AJ294</f>
        <v>428673.11949999997</v>
      </c>
      <c r="AI14" s="251">
        <f>Résultats!AK294</f>
        <v>436344.1311</v>
      </c>
      <c r="AJ14" s="251">
        <f>Résultats!AL294</f>
        <v>444174.89380000002</v>
      </c>
      <c r="AK14" s="251">
        <f>Résultats!AM294</f>
        <v>452212.3481</v>
      </c>
      <c r="AL14" s="251">
        <f>Résultats!AN294</f>
        <v>460561.84980000003</v>
      </c>
      <c r="AM14" s="251">
        <f>Résultats!AO294</f>
        <v>469270.15749999997</v>
      </c>
      <c r="AN14" s="251">
        <f>Résultats!AP294</f>
        <v>478277.84389999998</v>
      </c>
      <c r="AO14" s="251">
        <f>Résultats!AQ294</f>
        <v>487658.8823</v>
      </c>
      <c r="AP14" s="251">
        <f>Résultats!AR294</f>
        <v>497423.45030000003</v>
      </c>
      <c r="AQ14" s="251">
        <f>Résultats!AS294</f>
        <v>507521.70449999999</v>
      </c>
      <c r="AR14" s="251">
        <f>Résultats!AT294</f>
        <v>518032.69449999998</v>
      </c>
      <c r="AS14" s="251">
        <f>Résultats!AU294</f>
        <v>528955.00009999995</v>
      </c>
      <c r="AT14" s="251">
        <f>Résultats!AV294</f>
        <v>540254.44880000001</v>
      </c>
      <c r="AU14" s="252">
        <f>Résultats!AW294</f>
        <v>552148.10820000002</v>
      </c>
    </row>
    <row r="15" spans="1:49" x14ac:dyDescent="0.25">
      <c r="B15" s="254" t="s">
        <v>495</v>
      </c>
      <c r="C15" s="255">
        <f>Résultats!E300</f>
        <v>248850.0986</v>
      </c>
      <c r="D15" s="256">
        <f>Résultats!F300</f>
        <v>262898.17599999998</v>
      </c>
      <c r="E15" s="256">
        <f>Résultats!G300</f>
        <v>272240.8138</v>
      </c>
      <c r="F15" s="256">
        <f>Résultats!H300</f>
        <v>287789.44510000001</v>
      </c>
      <c r="G15" s="256">
        <f>Résultats!I300</f>
        <v>299413.01679999998</v>
      </c>
      <c r="H15" s="256">
        <f>Résultats!J300</f>
        <v>315292.54989999998</v>
      </c>
      <c r="I15" s="256">
        <f>Résultats!K300</f>
        <v>335052.9264</v>
      </c>
      <c r="J15" s="256">
        <f>Résultats!L300</f>
        <v>357362.24440000003</v>
      </c>
      <c r="K15" s="256">
        <f>Résultats!M300</f>
        <v>382941.71350000001</v>
      </c>
      <c r="L15" s="256">
        <f>Résultats!N300</f>
        <v>405799.53539999999</v>
      </c>
      <c r="M15" s="256">
        <f>Résultats!O300</f>
        <v>397149.67420000001</v>
      </c>
      <c r="N15" s="256">
        <f>Résultats!P300</f>
        <v>389425.27169999998</v>
      </c>
      <c r="O15" s="256">
        <f>Résultats!Q300</f>
        <v>380431.1961</v>
      </c>
      <c r="P15" s="256">
        <f>Résultats!R300</f>
        <v>367205.72249999997</v>
      </c>
      <c r="Q15" s="256">
        <f>Résultats!S300</f>
        <v>367277.58370000002</v>
      </c>
      <c r="R15" s="256">
        <f>Résultats!T300</f>
        <v>369728.29029999999</v>
      </c>
      <c r="S15" s="256">
        <f>Résultats!U300</f>
        <v>370793.2781</v>
      </c>
      <c r="T15" s="256">
        <f>Résultats!V300</f>
        <v>371594.67609999998</v>
      </c>
      <c r="U15" s="256">
        <f>Résultats!W300</f>
        <v>371954.5698</v>
      </c>
      <c r="V15" s="256">
        <f>Résultats!X300</f>
        <v>371969.7181</v>
      </c>
      <c r="W15" s="256">
        <f>Résultats!Y300</f>
        <v>372286.81050000002</v>
      </c>
      <c r="X15" s="256">
        <f>Résultats!Z300</f>
        <v>373035.81229999999</v>
      </c>
      <c r="Y15" s="256">
        <f>Résultats!AA300</f>
        <v>374206.39769999997</v>
      </c>
      <c r="Z15" s="256">
        <f>Résultats!AB300</f>
        <v>375506.3824</v>
      </c>
      <c r="AA15" s="256">
        <f>Résultats!AC300</f>
        <v>376904.65669999999</v>
      </c>
      <c r="AB15" s="256">
        <f>Résultats!AD300</f>
        <v>378419.64929999999</v>
      </c>
      <c r="AC15" s="256">
        <f>Résultats!AE300</f>
        <v>379953.76150000002</v>
      </c>
      <c r="AD15" s="256">
        <f>Résultats!AF300</f>
        <v>381462.4706</v>
      </c>
      <c r="AE15" s="256">
        <f>Résultats!AG300</f>
        <v>382925.65250000003</v>
      </c>
      <c r="AF15" s="256">
        <f>Résultats!AH300</f>
        <v>384349.36829999997</v>
      </c>
      <c r="AG15" s="256">
        <f>Résultats!AI300</f>
        <v>385714.36479999998</v>
      </c>
      <c r="AH15" s="256">
        <f>Résultats!AJ300</f>
        <v>387041.83260000002</v>
      </c>
      <c r="AI15" s="256">
        <f>Résultats!AK300</f>
        <v>388362.97560000001</v>
      </c>
      <c r="AJ15" s="256">
        <f>Résultats!AL300</f>
        <v>389698.84659999999</v>
      </c>
      <c r="AK15" s="256">
        <f>Résultats!AM300</f>
        <v>391064.7782</v>
      </c>
      <c r="AL15" s="256">
        <f>Résultats!AN300</f>
        <v>392412.83130000002</v>
      </c>
      <c r="AM15" s="256">
        <f>Résultats!AO300</f>
        <v>393819.95400000003</v>
      </c>
      <c r="AN15" s="256">
        <f>Résultats!AP300</f>
        <v>395293.91389999999</v>
      </c>
      <c r="AO15" s="256">
        <f>Résultats!AQ300</f>
        <v>396833.80729999999</v>
      </c>
      <c r="AP15" s="256">
        <f>Résultats!AR300</f>
        <v>398426.30859999999</v>
      </c>
      <c r="AQ15" s="256">
        <f>Résultats!AS300</f>
        <v>400057.04479999997</v>
      </c>
      <c r="AR15" s="256">
        <f>Résultats!AT300</f>
        <v>401724.11479999998</v>
      </c>
      <c r="AS15" s="256">
        <f>Résultats!AU300</f>
        <v>403422.51140000002</v>
      </c>
      <c r="AT15" s="256">
        <f>Résultats!AV300</f>
        <v>405149.06359999999</v>
      </c>
      <c r="AU15" s="257">
        <f>Résultats!AW300</f>
        <v>406923.56420000002</v>
      </c>
    </row>
    <row r="16" spans="1:49" x14ac:dyDescent="0.25">
      <c r="B16" s="258" t="s">
        <v>496</v>
      </c>
      <c r="C16" s="259">
        <f>Résultats!E295</f>
        <v>163461.30420000001</v>
      </c>
      <c r="D16" s="212">
        <f>Résultats!F295</f>
        <v>168432.15770000001</v>
      </c>
      <c r="E16" s="212">
        <f>Résultats!G295</f>
        <v>175098.72440000001</v>
      </c>
      <c r="F16" s="212">
        <f>Résultats!H295</f>
        <v>184374.19330000001</v>
      </c>
      <c r="G16" s="212">
        <f>Résultats!I295</f>
        <v>192028.98420000001</v>
      </c>
      <c r="H16" s="212">
        <f>Résultats!J295</f>
        <v>200639.5944</v>
      </c>
      <c r="I16" s="212">
        <f>Résultats!K295</f>
        <v>215028.9877</v>
      </c>
      <c r="J16" s="212">
        <f>Résultats!L295</f>
        <v>230855.26809999999</v>
      </c>
      <c r="K16" s="212">
        <f>Résultats!M295</f>
        <v>247456.34839999999</v>
      </c>
      <c r="L16" s="212">
        <f>Résultats!N295</f>
        <v>260447.96119999999</v>
      </c>
      <c r="M16" s="212">
        <f>Résultats!O295</f>
        <v>261243.13010000001</v>
      </c>
      <c r="N16" s="212">
        <f>Résultats!P295</f>
        <v>258856.913</v>
      </c>
      <c r="O16" s="212">
        <f>Résultats!Q295</f>
        <v>254992.008</v>
      </c>
      <c r="P16" s="212">
        <f>Résultats!R295</f>
        <v>253651.96859999999</v>
      </c>
      <c r="Q16" s="212">
        <f>Résultats!S295</f>
        <v>254250.64790000001</v>
      </c>
      <c r="R16" s="212">
        <f>Résultats!T295</f>
        <v>257250.5552</v>
      </c>
      <c r="S16" s="212">
        <f>Résultats!U295</f>
        <v>258678.31950000001</v>
      </c>
      <c r="T16" s="212">
        <f>Résultats!V295</f>
        <v>259612.29920000001</v>
      </c>
      <c r="U16" s="212">
        <f>Résultats!W295</f>
        <v>260238.85519999999</v>
      </c>
      <c r="V16" s="212">
        <f>Résultats!X295</f>
        <v>260423.64079999999</v>
      </c>
      <c r="W16" s="212">
        <f>Résultats!Y295</f>
        <v>261051.8174</v>
      </c>
      <c r="X16" s="212">
        <f>Résultats!Z295</f>
        <v>262014.61790000001</v>
      </c>
      <c r="Y16" s="212">
        <f>Résultats!AA295</f>
        <v>263185.80249999999</v>
      </c>
      <c r="Z16" s="212">
        <f>Résultats!AB295</f>
        <v>264436.56449999998</v>
      </c>
      <c r="AA16" s="212">
        <f>Résultats!AC295</f>
        <v>265690.6643</v>
      </c>
      <c r="AB16" s="212">
        <f>Résultats!AD295</f>
        <v>266971.37849999999</v>
      </c>
      <c r="AC16" s="212">
        <f>Résultats!AE295</f>
        <v>268184.14299999998</v>
      </c>
      <c r="AD16" s="212">
        <f>Résultats!AF295</f>
        <v>269304.96710000001</v>
      </c>
      <c r="AE16" s="212">
        <f>Résultats!AG295</f>
        <v>270324.8995</v>
      </c>
      <c r="AF16" s="212">
        <f>Résultats!AH295</f>
        <v>271253.2487</v>
      </c>
      <c r="AG16" s="212">
        <f>Résultats!AI295</f>
        <v>272073.75900000002</v>
      </c>
      <c r="AH16" s="212">
        <f>Résultats!AJ295</f>
        <v>272820.23609999998</v>
      </c>
      <c r="AI16" s="212">
        <f>Résultats!AK295</f>
        <v>273537.97720000002</v>
      </c>
      <c r="AJ16" s="212">
        <f>Résultats!AL295</f>
        <v>274244.12770000001</v>
      </c>
      <c r="AK16" s="212">
        <f>Résultats!AM295</f>
        <v>274963.81569999998</v>
      </c>
      <c r="AL16" s="212">
        <f>Résultats!AN295</f>
        <v>275605.90059999999</v>
      </c>
      <c r="AM16" s="212">
        <f>Résultats!AO295</f>
        <v>276299.40409999999</v>
      </c>
      <c r="AN16" s="212">
        <f>Résultats!AP295</f>
        <v>277070.18310000002</v>
      </c>
      <c r="AO16" s="212">
        <f>Résultats!AQ295</f>
        <v>277911.73259999999</v>
      </c>
      <c r="AP16" s="212">
        <f>Résultats!AR295</f>
        <v>278818.60070000001</v>
      </c>
      <c r="AQ16" s="212">
        <f>Résultats!AS295</f>
        <v>279775.00109999999</v>
      </c>
      <c r="AR16" s="212">
        <f>Résultats!AT295</f>
        <v>280776.0001</v>
      </c>
      <c r="AS16" s="212">
        <f>Résultats!AU295</f>
        <v>281822.10110000003</v>
      </c>
      <c r="AT16" s="212">
        <f>Résultats!AV295</f>
        <v>282914.42389999999</v>
      </c>
      <c r="AU16" s="260">
        <f>Résultats!AW295</f>
        <v>284047.5748</v>
      </c>
    </row>
    <row r="17" spans="1:49" x14ac:dyDescent="0.25">
      <c r="B17" s="261" t="s">
        <v>497</v>
      </c>
      <c r="C17" s="262">
        <f>Résultats!E298</f>
        <v>47168.089030000003</v>
      </c>
      <c r="D17" s="263">
        <f>Résultats!F298</f>
        <v>49526.52794</v>
      </c>
      <c r="E17" s="263">
        <f>Résultats!G298</f>
        <v>49189.346380000003</v>
      </c>
      <c r="F17" s="263">
        <f>Résultats!H298</f>
        <v>50577.714240000001</v>
      </c>
      <c r="G17" s="263">
        <f>Résultats!I298</f>
        <v>51404.831019999998</v>
      </c>
      <c r="H17" s="263">
        <f>Résultats!J298</f>
        <v>52652.690450000002</v>
      </c>
      <c r="I17" s="263">
        <f>Résultats!K298</f>
        <v>53240.869079999997</v>
      </c>
      <c r="J17" s="263">
        <f>Résultats!L298</f>
        <v>54442.287770000003</v>
      </c>
      <c r="K17" s="263">
        <f>Résultats!M298</f>
        <v>56442.404170000002</v>
      </c>
      <c r="L17" s="263">
        <f>Résultats!N298</f>
        <v>57915.812980000002</v>
      </c>
      <c r="M17" s="263">
        <f>Résultats!O298</f>
        <v>56788.254739999997</v>
      </c>
      <c r="N17" s="263">
        <f>Résultats!P298</f>
        <v>56684.350449999998</v>
      </c>
      <c r="O17" s="263">
        <f>Résultats!Q298</f>
        <v>56743.446519999998</v>
      </c>
      <c r="P17" s="263">
        <f>Résultats!R298</f>
        <v>55968.629000000001</v>
      </c>
      <c r="Q17" s="263">
        <f>Résultats!S298</f>
        <v>56546.644039999999</v>
      </c>
      <c r="R17" s="263">
        <f>Résultats!T298</f>
        <v>56508.123540000001</v>
      </c>
      <c r="S17" s="263">
        <f>Résultats!U298</f>
        <v>56360.797469999998</v>
      </c>
      <c r="T17" s="263">
        <f>Résultats!V298</f>
        <v>56197.999080000001</v>
      </c>
      <c r="U17" s="263">
        <f>Résultats!W298</f>
        <v>55884.349309999998</v>
      </c>
      <c r="V17" s="263">
        <f>Résultats!X298</f>
        <v>55537.247600000002</v>
      </c>
      <c r="W17" s="263">
        <f>Résultats!Y298</f>
        <v>55240.86967</v>
      </c>
      <c r="X17" s="263">
        <f>Résultats!Z298</f>
        <v>55048.533689999997</v>
      </c>
      <c r="Y17" s="263">
        <f>Résultats!AA298</f>
        <v>54961.171280000002</v>
      </c>
      <c r="Z17" s="263">
        <f>Résultats!AB298</f>
        <v>54951.4159</v>
      </c>
      <c r="AA17" s="263">
        <f>Résultats!AC298</f>
        <v>55008.810519999999</v>
      </c>
      <c r="AB17" s="263">
        <f>Résultats!AD298</f>
        <v>55085.422619999998</v>
      </c>
      <c r="AC17" s="263">
        <f>Résultats!AE298</f>
        <v>55189.513619999998</v>
      </c>
      <c r="AD17" s="263">
        <f>Résultats!AF298</f>
        <v>55317.193169999999</v>
      </c>
      <c r="AE17" s="263">
        <f>Résultats!AG298</f>
        <v>55467.475449999998</v>
      </c>
      <c r="AF17" s="263">
        <f>Résultats!AH298</f>
        <v>55641.415330000003</v>
      </c>
      <c r="AG17" s="263">
        <f>Résultats!AI298</f>
        <v>55836.176330000002</v>
      </c>
      <c r="AH17" s="263">
        <f>Résultats!AJ298</f>
        <v>56050.00187</v>
      </c>
      <c r="AI17" s="263">
        <f>Résultats!AK298</f>
        <v>56276.309910000004</v>
      </c>
      <c r="AJ17" s="263">
        <f>Résultats!AL298</f>
        <v>56515.955450000001</v>
      </c>
      <c r="AK17" s="263">
        <f>Résultats!AM298</f>
        <v>56764.127619999999</v>
      </c>
      <c r="AL17" s="263">
        <f>Résultats!AN298</f>
        <v>57071.980839999997</v>
      </c>
      <c r="AM17" s="263">
        <f>Résultats!AO298</f>
        <v>57397.504520000002</v>
      </c>
      <c r="AN17" s="263">
        <f>Résultats!AP298</f>
        <v>57723.658660000001</v>
      </c>
      <c r="AO17" s="263">
        <f>Résultats!AQ298</f>
        <v>58046.9018</v>
      </c>
      <c r="AP17" s="263">
        <f>Résultats!AR298</f>
        <v>58360.56538</v>
      </c>
      <c r="AQ17" s="263">
        <f>Résultats!AS298</f>
        <v>58662.145729999997</v>
      </c>
      <c r="AR17" s="263">
        <f>Résultats!AT298</f>
        <v>58952.059029999997</v>
      </c>
      <c r="AS17" s="263">
        <f>Résultats!AU298</f>
        <v>59228.37629</v>
      </c>
      <c r="AT17" s="263">
        <f>Résultats!AV298</f>
        <v>59489.613120000002</v>
      </c>
      <c r="AU17" s="264">
        <f>Résultats!AW298</f>
        <v>59746.465459999999</v>
      </c>
      <c r="AW17" s="253"/>
    </row>
    <row r="18" spans="1:49" x14ac:dyDescent="0.25">
      <c r="B18" s="258" t="s">
        <v>498</v>
      </c>
      <c r="C18" s="259">
        <f>Résultats!E299</f>
        <v>580650.23010000004</v>
      </c>
      <c r="D18" s="212">
        <f>Résultats!F299</f>
        <v>598711.11670000001</v>
      </c>
      <c r="E18" s="212">
        <f>Résultats!G299</f>
        <v>601302.14430000004</v>
      </c>
      <c r="F18" s="212">
        <f>Résultats!H299</f>
        <v>618253.90489999996</v>
      </c>
      <c r="G18" s="212">
        <f>Résultats!I299</f>
        <v>629273.28379999998</v>
      </c>
      <c r="H18" s="212">
        <f>Résultats!J299</f>
        <v>643579.60750000004</v>
      </c>
      <c r="I18" s="212">
        <f>Résultats!K299</f>
        <v>659571.45319999999</v>
      </c>
      <c r="J18" s="212">
        <f>Résultats!L299</f>
        <v>680782.76619999995</v>
      </c>
      <c r="K18" s="212">
        <f>Résultats!M299</f>
        <v>707667.61100000003</v>
      </c>
      <c r="L18" s="212">
        <f>Résultats!N299</f>
        <v>726425.6115</v>
      </c>
      <c r="M18" s="212">
        <f>Résultats!O299</f>
        <v>721115.66859999998</v>
      </c>
      <c r="N18" s="212">
        <f>Résultats!P299</f>
        <v>719899.04949999996</v>
      </c>
      <c r="O18" s="212">
        <f>Résultats!Q299</f>
        <v>718529.15399999998</v>
      </c>
      <c r="P18" s="212">
        <f>Résultats!R299</f>
        <v>715977.25419999997</v>
      </c>
      <c r="Q18" s="212">
        <f>Résultats!S299</f>
        <v>721844.34349999996</v>
      </c>
      <c r="R18" s="212">
        <f>Résultats!T299</f>
        <v>726386.16410000005</v>
      </c>
      <c r="S18" s="212">
        <f>Résultats!U299</f>
        <v>727280.90300000005</v>
      </c>
      <c r="T18" s="212">
        <f>Résultats!V299</f>
        <v>727386.46569999994</v>
      </c>
      <c r="U18" s="212">
        <f>Résultats!W299</f>
        <v>725973.01029999997</v>
      </c>
      <c r="V18" s="212">
        <f>Résultats!X299</f>
        <v>723722.45649999997</v>
      </c>
      <c r="W18" s="212">
        <f>Résultats!Y299</f>
        <v>722417.46</v>
      </c>
      <c r="X18" s="212">
        <f>Résultats!Z299</f>
        <v>722222.7243</v>
      </c>
      <c r="Y18" s="212">
        <f>Résultats!AA299</f>
        <v>722971.18359999999</v>
      </c>
      <c r="Z18" s="212">
        <f>Résultats!AB299</f>
        <v>724395.01029999997</v>
      </c>
      <c r="AA18" s="212">
        <f>Résultats!AC299</f>
        <v>726310.40359999996</v>
      </c>
      <c r="AB18" s="212">
        <f>Résultats!AD299</f>
        <v>728364.95979999995</v>
      </c>
      <c r="AC18" s="212">
        <f>Résultats!AE299</f>
        <v>730523.35629999998</v>
      </c>
      <c r="AD18" s="212">
        <f>Résultats!AF299</f>
        <v>732735.97730000003</v>
      </c>
      <c r="AE18" s="212">
        <f>Résultats!AG299</f>
        <v>734990.53489999997</v>
      </c>
      <c r="AF18" s="212">
        <f>Résultats!AH299</f>
        <v>737307.81359999999</v>
      </c>
      <c r="AG18" s="212">
        <f>Résultats!AI299</f>
        <v>739651.24939999997</v>
      </c>
      <c r="AH18" s="212">
        <f>Résultats!AJ299</f>
        <v>742049.1912</v>
      </c>
      <c r="AI18" s="212">
        <f>Résultats!AK299</f>
        <v>744501.72710000002</v>
      </c>
      <c r="AJ18" s="212">
        <f>Résultats!AL299</f>
        <v>747037.11699999997</v>
      </c>
      <c r="AK18" s="212">
        <f>Résultats!AM299</f>
        <v>749649.14899999998</v>
      </c>
      <c r="AL18" s="212">
        <f>Résultats!AN299</f>
        <v>752629.16639999999</v>
      </c>
      <c r="AM18" s="212">
        <f>Résultats!AO299</f>
        <v>755804.65359999996</v>
      </c>
      <c r="AN18" s="212">
        <f>Résultats!AP299</f>
        <v>759073.82869999995</v>
      </c>
      <c r="AO18" s="212">
        <f>Résultats!AQ299</f>
        <v>762400.10649999999</v>
      </c>
      <c r="AP18" s="212">
        <f>Résultats!AR299</f>
        <v>765730.01159999997</v>
      </c>
      <c r="AQ18" s="212">
        <f>Résultats!AS299</f>
        <v>769025.15850000002</v>
      </c>
      <c r="AR18" s="212">
        <f>Résultats!AT299</f>
        <v>772283.8173</v>
      </c>
      <c r="AS18" s="212">
        <f>Résultats!AU299</f>
        <v>775494.01020000002</v>
      </c>
      <c r="AT18" s="212">
        <f>Résultats!AV299</f>
        <v>778645.92260000005</v>
      </c>
      <c r="AU18" s="260">
        <f>Résultats!AW299</f>
        <v>781808.66429999995</v>
      </c>
    </row>
    <row r="19" spans="1:49" x14ac:dyDescent="0.25">
      <c r="B19" s="258" t="s">
        <v>499</v>
      </c>
      <c r="C19" s="259">
        <f>Résultats!E296</f>
        <v>533482.14110000001</v>
      </c>
      <c r="D19" s="212">
        <f>Résultats!F296</f>
        <v>549193.36600000004</v>
      </c>
      <c r="E19" s="212">
        <f>Résultats!G296</f>
        <v>552124.97250000003</v>
      </c>
      <c r="F19" s="212">
        <f>Résultats!H296</f>
        <v>567688.7084</v>
      </c>
      <c r="G19" s="212">
        <f>Résultats!I296</f>
        <v>577881.25219999999</v>
      </c>
      <c r="H19" s="212">
        <f>Résultats!J296</f>
        <v>590940.0723</v>
      </c>
      <c r="I19" s="212">
        <f>Résultats!K296</f>
        <v>606349.34909999999</v>
      </c>
      <c r="J19" s="212">
        <f>Résultats!L296</f>
        <v>626362.44579999999</v>
      </c>
      <c r="K19" s="212">
        <f>Résultats!M296</f>
        <v>651248.25780000002</v>
      </c>
      <c r="L19" s="212">
        <f>Résultats!N296</f>
        <v>668533.46530000004</v>
      </c>
      <c r="M19" s="212">
        <f>Résultats!O296</f>
        <v>664355.63450000004</v>
      </c>
      <c r="N19" s="212">
        <f>Résultats!P296</f>
        <v>663242.8726</v>
      </c>
      <c r="O19" s="212">
        <f>Résultats!Q296</f>
        <v>661814.09439999994</v>
      </c>
      <c r="P19" s="212">
        <f>Résultats!R296</f>
        <v>660040.08920000005</v>
      </c>
      <c r="Q19" s="212">
        <f>Résultats!S296</f>
        <v>665329.55799999996</v>
      </c>
      <c r="R19" s="212">
        <f>Résultats!T296</f>
        <v>667791.34450000001</v>
      </c>
      <c r="S19" s="212">
        <f>Résultats!U296</f>
        <v>668162.79449999996</v>
      </c>
      <c r="T19" s="212">
        <f>Résultats!V296</f>
        <v>667762.94010000001</v>
      </c>
      <c r="U19" s="212">
        <f>Résultats!W296</f>
        <v>666003.85900000005</v>
      </c>
      <c r="V19" s="212">
        <f>Résultats!X296</f>
        <v>663449.58330000006</v>
      </c>
      <c r="W19" s="212">
        <f>Résultats!Y296</f>
        <v>661787.76240000001</v>
      </c>
      <c r="X19" s="212">
        <f>Résultats!Z296</f>
        <v>661125.66859999998</v>
      </c>
      <c r="Y19" s="212">
        <f>Résultats!AA296</f>
        <v>661293.80279999995</v>
      </c>
      <c r="Z19" s="212">
        <f>Résultats!AB296</f>
        <v>662051.91200000001</v>
      </c>
      <c r="AA19" s="212">
        <f>Résultats!AC296</f>
        <v>663226.8835</v>
      </c>
      <c r="AB19" s="212">
        <f>Résultats!AD296</f>
        <v>664517.19799999997</v>
      </c>
      <c r="AC19" s="212">
        <f>Résultats!AE296</f>
        <v>665879.35950000002</v>
      </c>
      <c r="AD19" s="212">
        <f>Résultats!AF296</f>
        <v>667268.07849999995</v>
      </c>
      <c r="AE19" s="212">
        <f>Résultats!AG296</f>
        <v>668672.11840000004</v>
      </c>
      <c r="AF19" s="212">
        <f>Résultats!AH296</f>
        <v>670110.80050000001</v>
      </c>
      <c r="AG19" s="212">
        <f>Résultats!AI296</f>
        <v>671550.86360000004</v>
      </c>
      <c r="AH19" s="212">
        <f>Résultats!AJ296</f>
        <v>673021.87139999995</v>
      </c>
      <c r="AI19" s="212">
        <f>Résultats!AK296</f>
        <v>674530.35649999999</v>
      </c>
      <c r="AJ19" s="212">
        <f>Résultats!AL296</f>
        <v>676103.04350000003</v>
      </c>
      <c r="AK19" s="212">
        <f>Résultats!AM296</f>
        <v>677738.43700000003</v>
      </c>
      <c r="AL19" s="212">
        <f>Résultats!AN296</f>
        <v>679670.44400000002</v>
      </c>
      <c r="AM19" s="212">
        <f>Résultats!AO296</f>
        <v>681771.33389999997</v>
      </c>
      <c r="AN19" s="212">
        <f>Résultats!AP296</f>
        <v>683958.15460000001</v>
      </c>
      <c r="AO19" s="212">
        <f>Résultats!AQ296</f>
        <v>686198.48149999999</v>
      </c>
      <c r="AP19" s="212">
        <f>Résultats!AR296</f>
        <v>688446.67200000002</v>
      </c>
      <c r="AQ19" s="212">
        <f>Résultats!AS296</f>
        <v>690667.81889999995</v>
      </c>
      <c r="AR19" s="212">
        <f>Résultats!AT296</f>
        <v>692859.91740000003</v>
      </c>
      <c r="AS19" s="212">
        <f>Résultats!AU296</f>
        <v>695013.34479999996</v>
      </c>
      <c r="AT19" s="212">
        <f>Résultats!AV296</f>
        <v>697120.17760000005</v>
      </c>
      <c r="AU19" s="260">
        <f>Résultats!AW296</f>
        <v>699236.97499999998</v>
      </c>
    </row>
    <row r="20" spans="1:49" x14ac:dyDescent="0.25">
      <c r="B20" s="261" t="s">
        <v>500</v>
      </c>
      <c r="C20" s="262">
        <f>Résultats!E297</f>
        <v>85388.794450000001</v>
      </c>
      <c r="D20" s="263">
        <f>Résultats!F297</f>
        <v>94623.994390000007</v>
      </c>
      <c r="E20" s="263">
        <f>Résultats!G297</f>
        <v>97309.35699</v>
      </c>
      <c r="F20" s="263">
        <f>Résultats!H297</f>
        <v>103596.0677</v>
      </c>
      <c r="G20" s="263">
        <f>Résultats!I297</f>
        <v>107572.4648</v>
      </c>
      <c r="H20" s="263">
        <f>Résultats!J297</f>
        <v>114868.6064</v>
      </c>
      <c r="I20" s="263">
        <f>Résultats!K297</f>
        <v>120274.0929</v>
      </c>
      <c r="J20" s="263">
        <f>Résultats!L297</f>
        <v>126787.5068</v>
      </c>
      <c r="K20" s="263">
        <f>Résultats!M297</f>
        <v>135786.00930000001</v>
      </c>
      <c r="L20" s="263">
        <f>Résultats!N297</f>
        <v>145687.3455</v>
      </c>
      <c r="M20" s="263">
        <f>Résultats!O297</f>
        <v>136448.7072</v>
      </c>
      <c r="N20" s="263">
        <f>Résultats!P297</f>
        <v>131140.7317</v>
      </c>
      <c r="O20" s="263">
        <f>Résultats!Q297</f>
        <v>126024.32180000001</v>
      </c>
      <c r="P20" s="263">
        <f>Résultats!R297</f>
        <v>114452.5661</v>
      </c>
      <c r="Q20" s="263">
        <f>Résultats!S297</f>
        <v>113927.8288</v>
      </c>
      <c r="R20" s="263">
        <f>Résultats!T297</f>
        <v>113395.2877</v>
      </c>
      <c r="S20" s="263">
        <f>Résultats!U297</f>
        <v>113038.13069999999</v>
      </c>
      <c r="T20" s="263">
        <f>Résultats!V297</f>
        <v>112908.4338</v>
      </c>
      <c r="U20" s="263">
        <f>Résultats!W297</f>
        <v>112643.5597</v>
      </c>
      <c r="V20" s="263">
        <f>Résultats!X297</f>
        <v>112474.1529</v>
      </c>
      <c r="W20" s="263">
        <f>Résultats!Y297</f>
        <v>112164.90670000001</v>
      </c>
      <c r="X20" s="263">
        <f>Résultats!Z297</f>
        <v>111954.194</v>
      </c>
      <c r="Y20" s="263">
        <f>Résultats!AA297</f>
        <v>111957.29489999999</v>
      </c>
      <c r="Z20" s="263">
        <f>Résultats!AB297</f>
        <v>112010.48850000001</v>
      </c>
      <c r="AA20" s="263">
        <f>Résultats!AC297</f>
        <v>112158.6247</v>
      </c>
      <c r="AB20" s="263">
        <f>Résultats!AD297</f>
        <v>112396.9855</v>
      </c>
      <c r="AC20" s="263">
        <f>Résultats!AE297</f>
        <v>112722.2864</v>
      </c>
      <c r="AD20" s="263">
        <f>Résultats!AF297</f>
        <v>113113.97380000001</v>
      </c>
      <c r="AE20" s="263">
        <f>Résultats!AG297</f>
        <v>113560.8931</v>
      </c>
      <c r="AF20" s="263">
        <f>Résultats!AH297</f>
        <v>114059.86629999999</v>
      </c>
      <c r="AG20" s="263">
        <f>Résultats!AI297</f>
        <v>114607.90180000001</v>
      </c>
      <c r="AH20" s="263">
        <f>Résultats!AJ297</f>
        <v>115192.4445</v>
      </c>
      <c r="AI20" s="263">
        <f>Résultats!AK297</f>
        <v>115799.4412</v>
      </c>
      <c r="AJ20" s="263">
        <f>Résultats!AL297</f>
        <v>116432.8514</v>
      </c>
      <c r="AK20" s="263">
        <f>Résultats!AM297</f>
        <v>117082.8797</v>
      </c>
      <c r="AL20" s="263">
        <f>Résultats!AN297</f>
        <v>117792.8009</v>
      </c>
      <c r="AM20" s="263">
        <f>Résultats!AO297</f>
        <v>118510.4806</v>
      </c>
      <c r="AN20" s="263">
        <f>Résultats!AP297</f>
        <v>119217.7836</v>
      </c>
      <c r="AO20" s="263">
        <f>Résultats!AQ297</f>
        <v>119920.3383</v>
      </c>
      <c r="AP20" s="263">
        <f>Résultats!AR297</f>
        <v>120610.236</v>
      </c>
      <c r="AQ20" s="263">
        <f>Résultats!AS297</f>
        <v>121288.8772</v>
      </c>
      <c r="AR20" s="263">
        <f>Résultats!AT297</f>
        <v>121959.30379999999</v>
      </c>
      <c r="AS20" s="263">
        <f>Résultats!AU297</f>
        <v>122615.9908</v>
      </c>
      <c r="AT20" s="263">
        <f>Résultats!AV297</f>
        <v>123254.6422</v>
      </c>
      <c r="AU20" s="264">
        <f>Résultats!AW297</f>
        <v>123900.5246</v>
      </c>
    </row>
    <row r="21" spans="1:49" x14ac:dyDescent="0.25">
      <c r="B21" s="249" t="s">
        <v>501</v>
      </c>
      <c r="C21" s="250">
        <f t="shared" ref="C21:AU21" si="3">C16+C19</f>
        <v>696943.44530000002</v>
      </c>
      <c r="D21" s="251">
        <f t="shared" si="3"/>
        <v>717625.52370000002</v>
      </c>
      <c r="E21" s="251">
        <f t="shared" si="3"/>
        <v>727223.6969000001</v>
      </c>
      <c r="F21" s="251">
        <f t="shared" si="3"/>
        <v>752062.90170000005</v>
      </c>
      <c r="G21" s="251">
        <f t="shared" si="3"/>
        <v>769910.23640000005</v>
      </c>
      <c r="H21" s="251">
        <f t="shared" si="3"/>
        <v>791579.66669999994</v>
      </c>
      <c r="I21" s="251">
        <f t="shared" si="3"/>
        <v>821378.33679999993</v>
      </c>
      <c r="J21" s="251">
        <f t="shared" si="3"/>
        <v>857217.71389999997</v>
      </c>
      <c r="K21" s="251">
        <f t="shared" si="3"/>
        <v>898704.60620000004</v>
      </c>
      <c r="L21" s="251">
        <f t="shared" si="3"/>
        <v>928981.42650000006</v>
      </c>
      <c r="M21" s="251">
        <f t="shared" si="3"/>
        <v>925598.76460000011</v>
      </c>
      <c r="N21" s="251">
        <f t="shared" si="3"/>
        <v>922099.78560000006</v>
      </c>
      <c r="O21" s="251">
        <f t="shared" si="3"/>
        <v>916806.10239999997</v>
      </c>
      <c r="P21" s="251">
        <f t="shared" si="3"/>
        <v>913692.05780000007</v>
      </c>
      <c r="Q21" s="251">
        <f t="shared" si="3"/>
        <v>919580.20589999994</v>
      </c>
      <c r="R21" s="251">
        <f t="shared" si="3"/>
        <v>925041.89969999995</v>
      </c>
      <c r="S21" s="251">
        <f t="shared" si="3"/>
        <v>926841.11399999994</v>
      </c>
      <c r="T21" s="251">
        <f t="shared" si="3"/>
        <v>927375.23930000002</v>
      </c>
      <c r="U21" s="251">
        <f t="shared" si="3"/>
        <v>926242.71420000005</v>
      </c>
      <c r="V21" s="251">
        <f t="shared" si="3"/>
        <v>923873.22409999999</v>
      </c>
      <c r="W21" s="251">
        <f t="shared" si="3"/>
        <v>922839.57979999995</v>
      </c>
      <c r="X21" s="251">
        <f t="shared" si="3"/>
        <v>923140.28649999993</v>
      </c>
      <c r="Y21" s="251">
        <f t="shared" si="3"/>
        <v>924479.60529999994</v>
      </c>
      <c r="Z21" s="251">
        <f t="shared" si="3"/>
        <v>926488.47649999999</v>
      </c>
      <c r="AA21" s="251">
        <f t="shared" si="3"/>
        <v>928917.54780000006</v>
      </c>
      <c r="AB21" s="251">
        <f t="shared" si="3"/>
        <v>931488.57649999997</v>
      </c>
      <c r="AC21" s="251">
        <f t="shared" si="3"/>
        <v>934063.50249999994</v>
      </c>
      <c r="AD21" s="251">
        <f t="shared" si="3"/>
        <v>936573.04559999995</v>
      </c>
      <c r="AE21" s="251">
        <f t="shared" si="3"/>
        <v>938997.01790000009</v>
      </c>
      <c r="AF21" s="251">
        <f t="shared" si="3"/>
        <v>941364.04920000001</v>
      </c>
      <c r="AG21" s="251">
        <f t="shared" si="3"/>
        <v>943624.62260000012</v>
      </c>
      <c r="AH21" s="251">
        <f t="shared" si="3"/>
        <v>945842.10749999993</v>
      </c>
      <c r="AI21" s="251">
        <f t="shared" si="3"/>
        <v>948068.33370000008</v>
      </c>
      <c r="AJ21" s="251">
        <f t="shared" si="3"/>
        <v>950347.17119999998</v>
      </c>
      <c r="AK21" s="251">
        <f t="shared" si="3"/>
        <v>952702.25270000007</v>
      </c>
      <c r="AL21" s="251">
        <f t="shared" si="3"/>
        <v>955276.34459999995</v>
      </c>
      <c r="AM21" s="251">
        <f t="shared" si="3"/>
        <v>958070.7379999999</v>
      </c>
      <c r="AN21" s="251">
        <f t="shared" si="3"/>
        <v>961028.33770000003</v>
      </c>
      <c r="AO21" s="251">
        <f t="shared" si="3"/>
        <v>964110.21409999998</v>
      </c>
      <c r="AP21" s="251">
        <f t="shared" si="3"/>
        <v>967265.27270000009</v>
      </c>
      <c r="AQ21" s="251">
        <f t="shared" si="3"/>
        <v>970442.82</v>
      </c>
      <c r="AR21" s="251">
        <f t="shared" si="3"/>
        <v>973635.91749999998</v>
      </c>
      <c r="AS21" s="251">
        <f t="shared" si="3"/>
        <v>976835.44589999993</v>
      </c>
      <c r="AT21" s="251">
        <f t="shared" si="3"/>
        <v>980034.60150000011</v>
      </c>
      <c r="AU21" s="252">
        <f t="shared" si="3"/>
        <v>983284.54979999992</v>
      </c>
      <c r="AW21" s="253"/>
    </row>
    <row r="22" spans="1:49" x14ac:dyDescent="0.25">
      <c r="C22" s="212"/>
      <c r="D22" s="212"/>
      <c r="E22" s="212"/>
      <c r="F22" s="212"/>
      <c r="G22" s="212"/>
      <c r="H22" s="212"/>
      <c r="I22" s="212"/>
      <c r="J22" s="212"/>
      <c r="K22" s="212"/>
      <c r="L22" s="212"/>
      <c r="M22" s="212"/>
      <c r="N22" s="212"/>
      <c r="O22" s="212"/>
      <c r="P22" s="212"/>
      <c r="Q22" s="212"/>
      <c r="R22" s="212"/>
      <c r="S22" s="212"/>
      <c r="T22" s="212"/>
      <c r="U22" s="212"/>
      <c r="V22" s="212"/>
      <c r="W22" s="212"/>
      <c r="X22" s="212"/>
      <c r="Y22" s="212"/>
      <c r="Z22" s="212"/>
      <c r="AA22" s="212"/>
      <c r="AB22" s="212"/>
      <c r="AC22" s="212"/>
      <c r="AD22" s="212"/>
      <c r="AE22" s="212"/>
      <c r="AF22" s="212"/>
      <c r="AG22" s="212"/>
      <c r="AH22" s="212"/>
      <c r="AI22" s="212"/>
      <c r="AJ22" s="212"/>
      <c r="AK22" s="212"/>
      <c r="AL22" s="212"/>
      <c r="AM22" s="212"/>
      <c r="AN22" s="212"/>
      <c r="AO22" s="212"/>
      <c r="AP22" s="212"/>
      <c r="AQ22" s="212"/>
      <c r="AR22" s="212"/>
      <c r="AS22" s="212"/>
      <c r="AT22" s="212"/>
      <c r="AU22" s="212"/>
      <c r="AW22" s="253"/>
    </row>
    <row r="23" spans="1:49" s="244" customFormat="1" ht="45" customHeight="1" x14ac:dyDescent="0.25">
      <c r="A23" s="239" t="str">
        <f>"Ecarts "&amp;Résultats!B1&amp;"  - TEND"</f>
        <v>Ecarts SNBC3  - TEND</v>
      </c>
      <c r="B23" s="266" t="s">
        <v>503</v>
      </c>
      <c r="C23" s="242">
        <v>2006</v>
      </c>
      <c r="D23" s="242">
        <v>2007</v>
      </c>
      <c r="E23" s="242">
        <v>2008</v>
      </c>
      <c r="F23" s="242">
        <v>2009</v>
      </c>
      <c r="G23" s="242">
        <v>2010</v>
      </c>
      <c r="H23" s="242">
        <v>2011</v>
      </c>
      <c r="I23" s="242">
        <v>2012</v>
      </c>
      <c r="J23" s="242">
        <v>2013</v>
      </c>
      <c r="K23" s="242">
        <v>2014</v>
      </c>
      <c r="L23" s="242">
        <v>2015</v>
      </c>
      <c r="M23" s="242">
        <v>2016</v>
      </c>
      <c r="N23" s="242">
        <v>2017</v>
      </c>
      <c r="O23" s="242">
        <v>2018</v>
      </c>
      <c r="P23" s="242">
        <v>2019</v>
      </c>
      <c r="Q23" s="242">
        <v>2020</v>
      </c>
      <c r="R23" s="242">
        <v>2021</v>
      </c>
      <c r="S23" s="242">
        <v>2022</v>
      </c>
      <c r="T23" s="242">
        <v>2023</v>
      </c>
      <c r="U23" s="242">
        <v>2024</v>
      </c>
      <c r="V23" s="242">
        <v>2025</v>
      </c>
      <c r="W23" s="242">
        <v>2026</v>
      </c>
      <c r="X23" s="242">
        <v>2027</v>
      </c>
      <c r="Y23" s="242">
        <v>2028</v>
      </c>
      <c r="Z23" s="242">
        <v>2029</v>
      </c>
      <c r="AA23" s="242">
        <v>2030</v>
      </c>
      <c r="AB23" s="242">
        <v>2031</v>
      </c>
      <c r="AC23" s="242">
        <v>2032</v>
      </c>
      <c r="AD23" s="242">
        <v>2033</v>
      </c>
      <c r="AE23" s="242">
        <v>2034</v>
      </c>
      <c r="AF23" s="242">
        <v>2035</v>
      </c>
      <c r="AG23" s="242">
        <v>2036</v>
      </c>
      <c r="AH23" s="242">
        <v>2037</v>
      </c>
      <c r="AI23" s="242">
        <v>2038</v>
      </c>
      <c r="AJ23" s="242">
        <v>2039</v>
      </c>
      <c r="AK23" s="242">
        <v>2040</v>
      </c>
      <c r="AL23" s="242">
        <v>2041</v>
      </c>
      <c r="AM23" s="242">
        <v>2042</v>
      </c>
      <c r="AN23" s="242">
        <v>2043</v>
      </c>
      <c r="AO23" s="242">
        <v>2044</v>
      </c>
      <c r="AP23" s="242">
        <v>2045</v>
      </c>
      <c r="AQ23" s="242">
        <v>2046</v>
      </c>
      <c r="AR23" s="242">
        <v>2047</v>
      </c>
      <c r="AS23" s="242">
        <v>2048</v>
      </c>
      <c r="AT23" s="242">
        <v>2049</v>
      </c>
      <c r="AU23" s="243">
        <v>2050</v>
      </c>
      <c r="AV23" s="267"/>
    </row>
    <row r="24" spans="1:49" x14ac:dyDescent="0.25">
      <c r="B24" s="245" t="s">
        <v>1</v>
      </c>
      <c r="C24" s="247">
        <f t="shared" ref="C24:AU25" si="4">C2-C13</f>
        <v>0</v>
      </c>
      <c r="D24" s="247">
        <f t="shared" si="4"/>
        <v>0</v>
      </c>
      <c r="E24" s="247">
        <f t="shared" si="4"/>
        <v>0</v>
      </c>
      <c r="F24" s="247">
        <f t="shared" si="4"/>
        <v>0</v>
      </c>
      <c r="G24" s="247">
        <f t="shared" si="4"/>
        <v>0</v>
      </c>
      <c r="H24" s="247">
        <f t="shared" si="4"/>
        <v>0</v>
      </c>
      <c r="I24" s="247">
        <f t="shared" si="4"/>
        <v>0</v>
      </c>
      <c r="J24" s="247">
        <f t="shared" si="4"/>
        <v>0</v>
      </c>
      <c r="K24" s="247">
        <f t="shared" si="4"/>
        <v>0</v>
      </c>
      <c r="L24" s="247">
        <f t="shared" si="4"/>
        <v>0</v>
      </c>
      <c r="M24" s="247">
        <f t="shared" si="4"/>
        <v>0</v>
      </c>
      <c r="N24" s="247">
        <f t="shared" si="4"/>
        <v>0</v>
      </c>
      <c r="O24" s="247">
        <f t="shared" si="4"/>
        <v>0</v>
      </c>
      <c r="P24" s="247">
        <f t="shared" si="4"/>
        <v>0</v>
      </c>
      <c r="Q24" s="247">
        <f t="shared" si="4"/>
        <v>0</v>
      </c>
      <c r="R24" s="247">
        <f t="shared" si="4"/>
        <v>0</v>
      </c>
      <c r="S24" s="247">
        <f t="shared" si="4"/>
        <v>0</v>
      </c>
      <c r="T24" s="247">
        <f t="shared" si="4"/>
        <v>0</v>
      </c>
      <c r="U24" s="247">
        <f t="shared" si="4"/>
        <v>86.407399999909103</v>
      </c>
      <c r="V24" s="247">
        <f t="shared" si="4"/>
        <v>440.94000000017695</v>
      </c>
      <c r="W24" s="247">
        <f t="shared" si="4"/>
        <v>919.65320000005886</v>
      </c>
      <c r="X24" s="247">
        <f t="shared" si="4"/>
        <v>1476.6886999998242</v>
      </c>
      <c r="Y24" s="247">
        <f t="shared" si="4"/>
        <v>2106.3814999999013</v>
      </c>
      <c r="Z24" s="247">
        <f t="shared" si="4"/>
        <v>2808.5787999997847</v>
      </c>
      <c r="AA24" s="247">
        <f t="shared" si="4"/>
        <v>3578.846400000155</v>
      </c>
      <c r="AB24" s="247">
        <f t="shared" si="4"/>
        <v>4378.0694000003859</v>
      </c>
      <c r="AC24" s="247">
        <f t="shared" si="4"/>
        <v>5170.2879999999423</v>
      </c>
      <c r="AD24" s="247">
        <f t="shared" si="4"/>
        <v>5975.4252999997698</v>
      </c>
      <c r="AE24" s="247">
        <f t="shared" si="4"/>
        <v>6785.067200000165</v>
      </c>
      <c r="AF24" s="247">
        <f t="shared" si="4"/>
        <v>7581.2054000000935</v>
      </c>
      <c r="AG24" s="247">
        <f t="shared" si="4"/>
        <v>8350.0718000000343</v>
      </c>
      <c r="AH24" s="247">
        <f t="shared" si="4"/>
        <v>9077.5433000000194</v>
      </c>
      <c r="AI24" s="247">
        <f t="shared" si="4"/>
        <v>9744.0505999999586</v>
      </c>
      <c r="AJ24" s="247">
        <f t="shared" si="4"/>
        <v>10335.47769999993</v>
      </c>
      <c r="AK24" s="247">
        <f t="shared" si="4"/>
        <v>10846.608100000303</v>
      </c>
      <c r="AL24" s="247">
        <f t="shared" si="4"/>
        <v>11287.421799999895</v>
      </c>
      <c r="AM24" s="247">
        <f t="shared" si="4"/>
        <v>11664.61409999989</v>
      </c>
      <c r="AN24" s="247">
        <f t="shared" si="4"/>
        <v>11982.796400000108</v>
      </c>
      <c r="AO24" s="247">
        <f t="shared" si="4"/>
        <v>12249.071600000141</v>
      </c>
      <c r="AP24" s="247">
        <f t="shared" si="4"/>
        <v>12472.307200000156</v>
      </c>
      <c r="AQ24" s="247">
        <f t="shared" si="4"/>
        <v>12659.335199999856</v>
      </c>
      <c r="AR24" s="247">
        <f t="shared" si="4"/>
        <v>12815.249199999962</v>
      </c>
      <c r="AS24" s="247">
        <f t="shared" si="4"/>
        <v>12948.319000000134</v>
      </c>
      <c r="AT24" s="247">
        <f t="shared" si="4"/>
        <v>13056.842799999984</v>
      </c>
      <c r="AU24" s="247">
        <f t="shared" si="4"/>
        <v>13147.227400000207</v>
      </c>
      <c r="AV24" s="268"/>
    </row>
    <row r="25" spans="1:49" x14ac:dyDescent="0.25">
      <c r="B25" s="249" t="s">
        <v>494</v>
      </c>
      <c r="C25" s="251">
        <f t="shared" si="4"/>
        <v>0</v>
      </c>
      <c r="D25" s="251">
        <f t="shared" si="4"/>
        <v>0</v>
      </c>
      <c r="E25" s="251">
        <f t="shared" si="4"/>
        <v>0</v>
      </c>
      <c r="F25" s="251">
        <f t="shared" si="4"/>
        <v>0</v>
      </c>
      <c r="G25" s="251">
        <f t="shared" si="4"/>
        <v>0</v>
      </c>
      <c r="H25" s="251">
        <f t="shared" si="4"/>
        <v>0</v>
      </c>
      <c r="I25" s="251">
        <f t="shared" si="4"/>
        <v>0</v>
      </c>
      <c r="J25" s="251">
        <f t="shared" si="4"/>
        <v>0</v>
      </c>
      <c r="K25" s="251">
        <f t="shared" si="4"/>
        <v>0</v>
      </c>
      <c r="L25" s="251">
        <f t="shared" si="4"/>
        <v>0</v>
      </c>
      <c r="M25" s="251">
        <f t="shared" si="4"/>
        <v>0</v>
      </c>
      <c r="N25" s="251">
        <f t="shared" si="4"/>
        <v>0</v>
      </c>
      <c r="O25" s="251">
        <f t="shared" si="4"/>
        <v>0</v>
      </c>
      <c r="P25" s="251">
        <f t="shared" si="4"/>
        <v>0</v>
      </c>
      <c r="Q25" s="251">
        <f t="shared" si="4"/>
        <v>0</v>
      </c>
      <c r="R25" s="251">
        <f t="shared" si="4"/>
        <v>0</v>
      </c>
      <c r="S25" s="251">
        <f t="shared" si="4"/>
        <v>0</v>
      </c>
      <c r="T25" s="251">
        <f t="shared" si="4"/>
        <v>0</v>
      </c>
      <c r="U25" s="251">
        <f t="shared" si="4"/>
        <v>51.487800000002608</v>
      </c>
      <c r="V25" s="251">
        <f t="shared" si="4"/>
        <v>303.3416000000434</v>
      </c>
      <c r="W25" s="251">
        <f t="shared" si="4"/>
        <v>643.62420000002021</v>
      </c>
      <c r="X25" s="251">
        <f t="shared" si="4"/>
        <v>1049.0901999999769</v>
      </c>
      <c r="Y25" s="251">
        <f t="shared" si="4"/>
        <v>1520.8163999999524</v>
      </c>
      <c r="Z25" s="251">
        <f t="shared" si="4"/>
        <v>2063.6651999999885</v>
      </c>
      <c r="AA25" s="251">
        <f t="shared" si="4"/>
        <v>2676.6021000000183</v>
      </c>
      <c r="AB25" s="251">
        <f t="shared" si="4"/>
        <v>3340.626200000057</v>
      </c>
      <c r="AC25" s="251">
        <f t="shared" si="4"/>
        <v>4022.4519999999902</v>
      </c>
      <c r="AD25" s="251">
        <f t="shared" si="4"/>
        <v>4733.3925000000163</v>
      </c>
      <c r="AE25" s="251">
        <f t="shared" si="4"/>
        <v>5464.2762999999686</v>
      </c>
      <c r="AF25" s="251">
        <f t="shared" si="4"/>
        <v>6199.9482999999891</v>
      </c>
      <c r="AG25" s="251">
        <f t="shared" si="4"/>
        <v>6929.5494000000181</v>
      </c>
      <c r="AH25" s="251">
        <f t="shared" si="4"/>
        <v>7640.7802000000374</v>
      </c>
      <c r="AI25" s="251">
        <f t="shared" si="4"/>
        <v>8316.8988000000245</v>
      </c>
      <c r="AJ25" s="251">
        <f t="shared" si="4"/>
        <v>8943.7791999999899</v>
      </c>
      <c r="AK25" s="251">
        <f t="shared" si="4"/>
        <v>9513.8159999999916</v>
      </c>
      <c r="AL25" s="251">
        <f t="shared" si="4"/>
        <v>10025.921099999978</v>
      </c>
      <c r="AM25" s="251">
        <f t="shared" si="4"/>
        <v>10482.852000000014</v>
      </c>
      <c r="AN25" s="251">
        <f t="shared" si="4"/>
        <v>10885.595400000049</v>
      </c>
      <c r="AO25" s="251">
        <f t="shared" si="4"/>
        <v>11238.123000000021</v>
      </c>
      <c r="AP25" s="251">
        <f t="shared" si="4"/>
        <v>11545.070799999987</v>
      </c>
      <c r="AQ25" s="251">
        <f t="shared" si="4"/>
        <v>11811.126800000027</v>
      </c>
      <c r="AR25" s="251">
        <f t="shared" si="4"/>
        <v>12039.535099999979</v>
      </c>
      <c r="AS25" s="251">
        <f t="shared" si="4"/>
        <v>12236.26230000006</v>
      </c>
      <c r="AT25" s="251">
        <f t="shared" si="4"/>
        <v>12400.590599999996</v>
      </c>
      <c r="AU25" s="251">
        <f t="shared" si="4"/>
        <v>12540.542799999937</v>
      </c>
      <c r="AV25" s="268"/>
    </row>
    <row r="26" spans="1:49" x14ac:dyDescent="0.25">
      <c r="B26" s="254" t="s">
        <v>495</v>
      </c>
      <c r="C26" s="256">
        <f t="shared" ref="C26:E26" si="5">SUM(C27:C28)</f>
        <v>0</v>
      </c>
      <c r="D26" s="256">
        <f t="shared" si="5"/>
        <v>0</v>
      </c>
      <c r="E26" s="256">
        <f t="shared" si="5"/>
        <v>0</v>
      </c>
      <c r="F26" s="256">
        <f>SUM(F27:F28)</f>
        <v>0</v>
      </c>
      <c r="G26" s="256">
        <f t="shared" ref="G26:AU26" si="6">SUM(G27:G28)</f>
        <v>0</v>
      </c>
      <c r="H26" s="256">
        <f t="shared" si="6"/>
        <v>0</v>
      </c>
      <c r="I26" s="256">
        <f t="shared" si="6"/>
        <v>0</v>
      </c>
      <c r="J26" s="256">
        <f t="shared" si="6"/>
        <v>0</v>
      </c>
      <c r="K26" s="256">
        <f t="shared" si="6"/>
        <v>0</v>
      </c>
      <c r="L26" s="256">
        <f t="shared" si="6"/>
        <v>0</v>
      </c>
      <c r="M26" s="256">
        <f t="shared" si="6"/>
        <v>0</v>
      </c>
      <c r="N26" s="256">
        <f t="shared" si="6"/>
        <v>0</v>
      </c>
      <c r="O26" s="256">
        <f t="shared" si="6"/>
        <v>0</v>
      </c>
      <c r="P26" s="256">
        <f t="shared" si="6"/>
        <v>0</v>
      </c>
      <c r="Q26" s="256">
        <f t="shared" si="6"/>
        <v>0</v>
      </c>
      <c r="R26" s="256">
        <f t="shared" si="6"/>
        <v>0</v>
      </c>
      <c r="S26" s="256">
        <f t="shared" si="6"/>
        <v>0</v>
      </c>
      <c r="T26" s="256">
        <f t="shared" si="6"/>
        <v>0</v>
      </c>
      <c r="U26" s="256">
        <f t="shared" si="6"/>
        <v>5.5320000014035031E-2</v>
      </c>
      <c r="V26" s="256">
        <f t="shared" si="6"/>
        <v>12.716650000002119</v>
      </c>
      <c r="W26" s="256">
        <f t="shared" si="6"/>
        <v>49.177840000003926</v>
      </c>
      <c r="X26" s="256">
        <f t="shared" si="6"/>
        <v>102.48709999998391</v>
      </c>
      <c r="Y26" s="256">
        <f t="shared" si="6"/>
        <v>169.0449400000216</v>
      </c>
      <c r="Z26" s="256">
        <f t="shared" si="6"/>
        <v>246.62290999999823</v>
      </c>
      <c r="AA26" s="256">
        <f t="shared" si="6"/>
        <v>333.93954000000667</v>
      </c>
      <c r="AB26" s="256">
        <f t="shared" si="6"/>
        <v>430.09341000000859</v>
      </c>
      <c r="AC26" s="256">
        <f t="shared" si="6"/>
        <v>528.56538000004366</v>
      </c>
      <c r="AD26" s="256">
        <f t="shared" si="6"/>
        <v>626.93792999999278</v>
      </c>
      <c r="AE26" s="256">
        <f t="shared" si="6"/>
        <v>724.98919999999634</v>
      </c>
      <c r="AF26" s="256">
        <f t="shared" si="6"/>
        <v>821.69427000002906</v>
      </c>
      <c r="AG26" s="256">
        <f t="shared" si="6"/>
        <v>915.00222999999824</v>
      </c>
      <c r="AH26" s="256">
        <f t="shared" si="6"/>
        <v>1003.2392100000361</v>
      </c>
      <c r="AI26" s="256">
        <f t="shared" si="6"/>
        <v>1084.4227899999751</v>
      </c>
      <c r="AJ26" s="256">
        <f t="shared" si="6"/>
        <v>1156.9514900000067</v>
      </c>
      <c r="AK26" s="256">
        <f t="shared" si="6"/>
        <v>1219.5595799999937</v>
      </c>
      <c r="AL26" s="256">
        <f t="shared" si="6"/>
        <v>1270.1639999999825</v>
      </c>
      <c r="AM26" s="256">
        <f t="shared" si="6"/>
        <v>1311.3928500000111</v>
      </c>
      <c r="AN26" s="256">
        <f t="shared" si="6"/>
        <v>1343.8551899999657</v>
      </c>
      <c r="AO26" s="256">
        <f t="shared" si="6"/>
        <v>1368.1774599999844</v>
      </c>
      <c r="AP26" s="256">
        <f t="shared" si="6"/>
        <v>1385.1758599999666</v>
      </c>
      <c r="AQ26" s="256">
        <f t="shared" si="6"/>
        <v>1395.7255200000291</v>
      </c>
      <c r="AR26" s="256">
        <f t="shared" si="6"/>
        <v>1400.5899699999864</v>
      </c>
      <c r="AS26" s="256">
        <f t="shared" si="6"/>
        <v>1400.893659999987</v>
      </c>
      <c r="AT26" s="256">
        <f t="shared" si="6"/>
        <v>1397.0562700000082</v>
      </c>
      <c r="AU26" s="256">
        <f t="shared" si="6"/>
        <v>1389.8584600000177</v>
      </c>
      <c r="AV26" s="268"/>
    </row>
    <row r="27" spans="1:49" x14ac:dyDescent="0.25">
      <c r="B27" s="258" t="s">
        <v>496</v>
      </c>
      <c r="C27" s="212">
        <f t="shared" ref="C27:AU28" si="7">C5-C16</f>
        <v>0</v>
      </c>
      <c r="D27" s="212">
        <f t="shared" si="7"/>
        <v>0</v>
      </c>
      <c r="E27" s="212">
        <f t="shared" si="7"/>
        <v>0</v>
      </c>
      <c r="F27" s="212">
        <f t="shared" si="7"/>
        <v>0</v>
      </c>
      <c r="G27" s="212">
        <f t="shared" si="7"/>
        <v>0</v>
      </c>
      <c r="H27" s="212">
        <f t="shared" si="7"/>
        <v>0</v>
      </c>
      <c r="I27" s="212">
        <f t="shared" si="7"/>
        <v>0</v>
      </c>
      <c r="J27" s="212">
        <f t="shared" si="7"/>
        <v>0</v>
      </c>
      <c r="K27" s="212">
        <f t="shared" si="7"/>
        <v>0</v>
      </c>
      <c r="L27" s="212">
        <f t="shared" si="7"/>
        <v>0</v>
      </c>
      <c r="M27" s="212">
        <f t="shared" si="7"/>
        <v>0</v>
      </c>
      <c r="N27" s="212">
        <f t="shared" si="7"/>
        <v>0</v>
      </c>
      <c r="O27" s="212">
        <f t="shared" si="7"/>
        <v>0</v>
      </c>
      <c r="P27" s="212">
        <f t="shared" si="7"/>
        <v>0</v>
      </c>
      <c r="Q27" s="212">
        <f t="shared" si="7"/>
        <v>0</v>
      </c>
      <c r="R27" s="212">
        <f t="shared" si="7"/>
        <v>0</v>
      </c>
      <c r="S27" s="212">
        <f t="shared" si="7"/>
        <v>0</v>
      </c>
      <c r="T27" s="212">
        <f t="shared" si="7"/>
        <v>0</v>
      </c>
      <c r="U27" s="212">
        <f t="shared" si="7"/>
        <v>-4.9770999999891501</v>
      </c>
      <c r="V27" s="212">
        <f t="shared" si="7"/>
        <v>-2.4392999999981839</v>
      </c>
      <c r="W27" s="212">
        <f t="shared" si="7"/>
        <v>26.028300000005402</v>
      </c>
      <c r="X27" s="212">
        <f t="shared" si="7"/>
        <v>74.593399999983376</v>
      </c>
      <c r="Y27" s="212">
        <f t="shared" si="7"/>
        <v>139.64510000002338</v>
      </c>
      <c r="Z27" s="212">
        <f t="shared" si="7"/>
        <v>218.97179999999935</v>
      </c>
      <c r="AA27" s="212">
        <f t="shared" si="7"/>
        <v>311.44370000000345</v>
      </c>
      <c r="AB27" s="212">
        <f t="shared" si="7"/>
        <v>418.92780000000494</v>
      </c>
      <c r="AC27" s="212">
        <f t="shared" si="7"/>
        <v>533.01070000004256</v>
      </c>
      <c r="AD27" s="212">
        <f t="shared" si="7"/>
        <v>649.37729999999283</v>
      </c>
      <c r="AE27" s="212">
        <f t="shared" si="7"/>
        <v>767.60399999999208</v>
      </c>
      <c r="AF27" s="212">
        <f t="shared" si="7"/>
        <v>886.73470000002999</v>
      </c>
      <c r="AG27" s="212">
        <f t="shared" si="7"/>
        <v>1004.5158999999985</v>
      </c>
      <c r="AH27" s="212">
        <f t="shared" si="7"/>
        <v>1119.0106000000378</v>
      </c>
      <c r="AI27" s="212">
        <f t="shared" si="7"/>
        <v>1227.9786999999778</v>
      </c>
      <c r="AJ27" s="212">
        <f t="shared" si="7"/>
        <v>1329.2673000000068</v>
      </c>
      <c r="AK27" s="212">
        <f t="shared" si="7"/>
        <v>1420.8319999999949</v>
      </c>
      <c r="AL27" s="212">
        <f t="shared" si="7"/>
        <v>1498.4627999999793</v>
      </c>
      <c r="AM27" s="212">
        <f t="shared" si="7"/>
        <v>1564.8569000000134</v>
      </c>
      <c r="AN27" s="212">
        <f t="shared" si="7"/>
        <v>1620.2136999999639</v>
      </c>
      <c r="AO27" s="212">
        <f t="shared" si="7"/>
        <v>1664.8758999999845</v>
      </c>
      <c r="AP27" s="212">
        <f t="shared" si="7"/>
        <v>1699.2725999999675</v>
      </c>
      <c r="AQ27" s="212">
        <f t="shared" si="7"/>
        <v>1724.2456000000238</v>
      </c>
      <c r="AR27" s="212">
        <f t="shared" si="7"/>
        <v>1740.5180999999866</v>
      </c>
      <c r="AS27" s="212">
        <f t="shared" si="7"/>
        <v>1749.257099999988</v>
      </c>
      <c r="AT27" s="212">
        <f t="shared" si="7"/>
        <v>1751.1571000000113</v>
      </c>
      <c r="AU27" s="212">
        <f t="shared" si="7"/>
        <v>1747.5555000000168</v>
      </c>
      <c r="AV27" s="268"/>
    </row>
    <row r="28" spans="1:49" x14ac:dyDescent="0.25">
      <c r="B28" s="261" t="s">
        <v>497</v>
      </c>
      <c r="C28" s="263">
        <f t="shared" si="7"/>
        <v>0</v>
      </c>
      <c r="D28" s="263">
        <f t="shared" si="7"/>
        <v>0</v>
      </c>
      <c r="E28" s="263">
        <f t="shared" si="7"/>
        <v>0</v>
      </c>
      <c r="F28" s="263">
        <f t="shared" si="7"/>
        <v>0</v>
      </c>
      <c r="G28" s="263">
        <f t="shared" si="7"/>
        <v>0</v>
      </c>
      <c r="H28" s="263">
        <f t="shared" si="7"/>
        <v>0</v>
      </c>
      <c r="I28" s="263">
        <f t="shared" si="7"/>
        <v>0</v>
      </c>
      <c r="J28" s="263">
        <f t="shared" si="7"/>
        <v>0</v>
      </c>
      <c r="K28" s="263">
        <f t="shared" si="7"/>
        <v>0</v>
      </c>
      <c r="L28" s="263">
        <f t="shared" si="7"/>
        <v>0</v>
      </c>
      <c r="M28" s="263">
        <f t="shared" si="7"/>
        <v>0</v>
      </c>
      <c r="N28" s="263">
        <f t="shared" si="7"/>
        <v>0</v>
      </c>
      <c r="O28" s="263">
        <f t="shared" si="7"/>
        <v>0</v>
      </c>
      <c r="P28" s="263">
        <f t="shared" si="7"/>
        <v>0</v>
      </c>
      <c r="Q28" s="263">
        <f t="shared" si="7"/>
        <v>0</v>
      </c>
      <c r="R28" s="263">
        <f t="shared" si="7"/>
        <v>0</v>
      </c>
      <c r="S28" s="263">
        <f t="shared" si="7"/>
        <v>0</v>
      </c>
      <c r="T28" s="263">
        <f t="shared" si="7"/>
        <v>0</v>
      </c>
      <c r="U28" s="263">
        <f t="shared" si="7"/>
        <v>5.0324200000031851</v>
      </c>
      <c r="V28" s="263">
        <f t="shared" si="7"/>
        <v>15.155950000000303</v>
      </c>
      <c r="W28" s="263">
        <f t="shared" si="7"/>
        <v>23.149539999998524</v>
      </c>
      <c r="X28" s="263">
        <f t="shared" si="7"/>
        <v>27.893700000000536</v>
      </c>
      <c r="Y28" s="263">
        <f t="shared" si="7"/>
        <v>29.399839999998221</v>
      </c>
      <c r="Z28" s="263">
        <f t="shared" si="7"/>
        <v>27.65110999999888</v>
      </c>
      <c r="AA28" s="263">
        <f t="shared" si="7"/>
        <v>22.495840000003227</v>
      </c>
      <c r="AB28" s="263">
        <f t="shared" si="7"/>
        <v>11.165610000003653</v>
      </c>
      <c r="AC28" s="263">
        <f t="shared" si="7"/>
        <v>-4.445319999998901</v>
      </c>
      <c r="AD28" s="263">
        <f t="shared" si="7"/>
        <v>-22.439370000000054</v>
      </c>
      <c r="AE28" s="263">
        <f t="shared" si="7"/>
        <v>-42.614799999995739</v>
      </c>
      <c r="AF28" s="263">
        <f t="shared" si="7"/>
        <v>-65.040430000000924</v>
      </c>
      <c r="AG28" s="263">
        <f t="shared" si="7"/>
        <v>-89.513670000000275</v>
      </c>
      <c r="AH28" s="263">
        <f t="shared" si="7"/>
        <v>-115.7713900000017</v>
      </c>
      <c r="AI28" s="263">
        <f t="shared" si="7"/>
        <v>-143.55591000000277</v>
      </c>
      <c r="AJ28" s="263">
        <f t="shared" si="7"/>
        <v>-172.31581000000006</v>
      </c>
      <c r="AK28" s="263">
        <f t="shared" si="7"/>
        <v>-201.27242000000115</v>
      </c>
      <c r="AL28" s="263">
        <f t="shared" si="7"/>
        <v>-228.29879999999685</v>
      </c>
      <c r="AM28" s="263">
        <f t="shared" si="7"/>
        <v>-253.46405000000232</v>
      </c>
      <c r="AN28" s="263">
        <f t="shared" si="7"/>
        <v>-276.3585099999982</v>
      </c>
      <c r="AO28" s="263">
        <f t="shared" si="7"/>
        <v>-296.69844000000012</v>
      </c>
      <c r="AP28" s="263">
        <f t="shared" si="7"/>
        <v>-314.09674000000086</v>
      </c>
      <c r="AQ28" s="263">
        <f t="shared" si="7"/>
        <v>-328.52007999999478</v>
      </c>
      <c r="AR28" s="263">
        <f t="shared" si="7"/>
        <v>-339.92813000000024</v>
      </c>
      <c r="AS28" s="263">
        <f t="shared" si="7"/>
        <v>-348.36344000000099</v>
      </c>
      <c r="AT28" s="263">
        <f t="shared" si="7"/>
        <v>-354.10083000000304</v>
      </c>
      <c r="AU28" s="263">
        <f t="shared" si="7"/>
        <v>-357.69703999999911</v>
      </c>
      <c r="AV28" s="268"/>
    </row>
    <row r="29" spans="1:49" x14ac:dyDescent="0.25">
      <c r="B29" s="258" t="s">
        <v>498</v>
      </c>
      <c r="C29" s="212">
        <f t="shared" ref="C29:E29" si="8">SUM(C30:C31)</f>
        <v>0</v>
      </c>
      <c r="D29" s="212">
        <f t="shared" si="8"/>
        <v>0</v>
      </c>
      <c r="E29" s="212">
        <f t="shared" si="8"/>
        <v>0</v>
      </c>
      <c r="F29" s="212">
        <f>SUM(F30:F31)</f>
        <v>0</v>
      </c>
      <c r="G29" s="212">
        <f t="shared" ref="G29:AU29" si="9">SUM(G30:G31)</f>
        <v>0</v>
      </c>
      <c r="H29" s="212">
        <f t="shared" si="9"/>
        <v>0</v>
      </c>
      <c r="I29" s="212">
        <f t="shared" si="9"/>
        <v>0</v>
      </c>
      <c r="J29" s="212">
        <f t="shared" si="9"/>
        <v>0</v>
      </c>
      <c r="K29" s="212">
        <f t="shared" si="9"/>
        <v>0</v>
      </c>
      <c r="L29" s="212">
        <f t="shared" si="9"/>
        <v>0</v>
      </c>
      <c r="M29" s="212">
        <f t="shared" si="9"/>
        <v>0</v>
      </c>
      <c r="N29" s="212">
        <f t="shared" si="9"/>
        <v>0</v>
      </c>
      <c r="O29" s="212">
        <f t="shared" si="9"/>
        <v>0</v>
      </c>
      <c r="P29" s="212">
        <f t="shared" si="9"/>
        <v>0</v>
      </c>
      <c r="Q29" s="212">
        <f t="shared" si="9"/>
        <v>0</v>
      </c>
      <c r="R29" s="212">
        <f t="shared" si="9"/>
        <v>0</v>
      </c>
      <c r="S29" s="212">
        <f t="shared" si="9"/>
        <v>0</v>
      </c>
      <c r="T29" s="212">
        <f t="shared" si="9"/>
        <v>0</v>
      </c>
      <c r="U29" s="212">
        <f t="shared" si="9"/>
        <v>34.660799999968731</v>
      </c>
      <c r="V29" s="212">
        <f t="shared" si="9"/>
        <v>124.15509999990172</v>
      </c>
      <c r="W29" s="212">
        <f t="shared" si="9"/>
        <v>225.4215000000404</v>
      </c>
      <c r="X29" s="212">
        <f t="shared" si="9"/>
        <v>322.90699999996286</v>
      </c>
      <c r="Y29" s="212">
        <f t="shared" si="9"/>
        <v>413.47100000007777</v>
      </c>
      <c r="Z29" s="212">
        <f t="shared" si="9"/>
        <v>494.3517999999458</v>
      </c>
      <c r="AA29" s="212">
        <f t="shared" si="9"/>
        <v>563.44179999995686</v>
      </c>
      <c r="AB29" s="212">
        <f t="shared" si="9"/>
        <v>601.78439999998955</v>
      </c>
      <c r="AC29" s="212">
        <f t="shared" si="9"/>
        <v>613.17719999994733</v>
      </c>
      <c r="AD29" s="212">
        <f t="shared" si="9"/>
        <v>608.56770000008692</v>
      </c>
      <c r="AE29" s="212">
        <f t="shared" si="9"/>
        <v>588.95789999999397</v>
      </c>
      <c r="AF29" s="212">
        <f t="shared" si="9"/>
        <v>552.5795000000071</v>
      </c>
      <c r="AG29" s="212">
        <f t="shared" si="9"/>
        <v>498.61809999999241</v>
      </c>
      <c r="AH29" s="212">
        <f t="shared" si="9"/>
        <v>426.98240000008082</v>
      </c>
      <c r="AI29" s="212">
        <f t="shared" si="9"/>
        <v>336.90120000000752</v>
      </c>
      <c r="AJ29" s="212">
        <f t="shared" si="9"/>
        <v>230.00969999996596</v>
      </c>
      <c r="AK29" s="212">
        <f t="shared" si="9"/>
        <v>109.95659999996133</v>
      </c>
      <c r="AL29" s="212">
        <f t="shared" si="9"/>
        <v>-10.399800000042887</v>
      </c>
      <c r="AM29" s="212">
        <f t="shared" si="9"/>
        <v>-129.70159999997122</v>
      </c>
      <c r="AN29" s="212">
        <f t="shared" si="9"/>
        <v>-244.97860000003129</v>
      </c>
      <c r="AO29" s="212">
        <f t="shared" si="9"/>
        <v>-353.79310000005353</v>
      </c>
      <c r="AP29" s="212">
        <f t="shared" si="9"/>
        <v>-452.81469999997353</v>
      </c>
      <c r="AQ29" s="212">
        <f t="shared" si="9"/>
        <v>-540.83229999995092</v>
      </c>
      <c r="AR29" s="212">
        <f t="shared" si="9"/>
        <v>-616.81530000008934</v>
      </c>
      <c r="AS29" s="212">
        <f t="shared" si="9"/>
        <v>-679.63499999993655</v>
      </c>
      <c r="AT29" s="212">
        <f t="shared" si="9"/>
        <v>-730.69200000006822</v>
      </c>
      <c r="AU29" s="212">
        <f t="shared" si="9"/>
        <v>-772.3523999999743</v>
      </c>
      <c r="AV29" s="268"/>
    </row>
    <row r="30" spans="1:49" x14ac:dyDescent="0.25">
      <c r="B30" s="258" t="s">
        <v>499</v>
      </c>
      <c r="C30" s="212">
        <f t="shared" ref="C30:AU31" si="10">C8-C19</f>
        <v>0</v>
      </c>
      <c r="D30" s="212">
        <f t="shared" si="10"/>
        <v>0</v>
      </c>
      <c r="E30" s="212">
        <f t="shared" si="10"/>
        <v>0</v>
      </c>
      <c r="F30" s="212">
        <f t="shared" si="10"/>
        <v>0</v>
      </c>
      <c r="G30" s="212">
        <f t="shared" si="10"/>
        <v>0</v>
      </c>
      <c r="H30" s="212">
        <f t="shared" si="10"/>
        <v>0</v>
      </c>
      <c r="I30" s="212">
        <f t="shared" si="10"/>
        <v>0</v>
      </c>
      <c r="J30" s="212">
        <f t="shared" si="10"/>
        <v>0</v>
      </c>
      <c r="K30" s="212">
        <f t="shared" si="10"/>
        <v>0</v>
      </c>
      <c r="L30" s="212">
        <f t="shared" si="10"/>
        <v>0</v>
      </c>
      <c r="M30" s="212">
        <f t="shared" si="10"/>
        <v>0</v>
      </c>
      <c r="N30" s="212">
        <f t="shared" si="10"/>
        <v>0</v>
      </c>
      <c r="O30" s="212">
        <f t="shared" si="10"/>
        <v>0</v>
      </c>
      <c r="P30" s="212">
        <f t="shared" si="10"/>
        <v>0</v>
      </c>
      <c r="Q30" s="212">
        <f t="shared" si="10"/>
        <v>0</v>
      </c>
      <c r="R30" s="212">
        <f t="shared" si="10"/>
        <v>0</v>
      </c>
      <c r="S30" s="212">
        <f t="shared" si="10"/>
        <v>0</v>
      </c>
      <c r="T30" s="212">
        <f t="shared" si="10"/>
        <v>0</v>
      </c>
      <c r="U30" s="212">
        <f t="shared" si="10"/>
        <v>24.709999999962747</v>
      </c>
      <c r="V30" s="212">
        <f t="shared" si="10"/>
        <v>93.212499999906868</v>
      </c>
      <c r="W30" s="212">
        <f t="shared" si="10"/>
        <v>178.96790000004694</v>
      </c>
      <c r="X30" s="212">
        <f t="shared" si="10"/>
        <v>267.78729999996722</v>
      </c>
      <c r="Y30" s="212">
        <f t="shared" si="10"/>
        <v>355.10330000007525</v>
      </c>
      <c r="Z30" s="212">
        <f t="shared" si="10"/>
        <v>438.97439999994822</v>
      </c>
      <c r="AA30" s="212">
        <f t="shared" si="10"/>
        <v>517.09219999995548</v>
      </c>
      <c r="AB30" s="212">
        <f t="shared" si="10"/>
        <v>573.2153999999864</v>
      </c>
      <c r="AC30" s="212">
        <f t="shared" si="10"/>
        <v>609.96439999993891</v>
      </c>
      <c r="AD30" s="212">
        <f t="shared" si="10"/>
        <v>634.45410000008997</v>
      </c>
      <c r="AE30" s="212">
        <f t="shared" si="10"/>
        <v>647.4091999999946</v>
      </c>
      <c r="AF30" s="212">
        <f t="shared" si="10"/>
        <v>647.22430000000168</v>
      </c>
      <c r="AG30" s="212">
        <f t="shared" si="10"/>
        <v>632.97669999999925</v>
      </c>
      <c r="AH30" s="212">
        <f t="shared" si="10"/>
        <v>604.22110000008252</v>
      </c>
      <c r="AI30" s="212">
        <f t="shared" si="10"/>
        <v>560.0688000000082</v>
      </c>
      <c r="AJ30" s="212">
        <f t="shared" si="10"/>
        <v>501.29949999996461</v>
      </c>
      <c r="AK30" s="212">
        <f t="shared" si="10"/>
        <v>430.31669999996666</v>
      </c>
      <c r="AL30" s="212">
        <f t="shared" si="10"/>
        <v>358.10459999996237</v>
      </c>
      <c r="AM30" s="212">
        <f t="shared" si="10"/>
        <v>285.72970000002533</v>
      </c>
      <c r="AN30" s="212">
        <f t="shared" si="10"/>
        <v>215.34719999996014</v>
      </c>
      <c r="AO30" s="212">
        <f t="shared" si="10"/>
        <v>148.84329999994952</v>
      </c>
      <c r="AP30" s="212">
        <f t="shared" si="10"/>
        <v>88.693100000033155</v>
      </c>
      <c r="AQ30" s="212">
        <f t="shared" si="10"/>
        <v>35.960700000054203</v>
      </c>
      <c r="AR30" s="212">
        <f t="shared" si="10"/>
        <v>-8.4517000000923872</v>
      </c>
      <c r="AS30" s="212">
        <f t="shared" si="10"/>
        <v>-43.740099999937229</v>
      </c>
      <c r="AT30" s="212">
        <f t="shared" si="10"/>
        <v>-70.9328000000678</v>
      </c>
      <c r="AU30" s="212">
        <f t="shared" si="10"/>
        <v>-91.648799999966286</v>
      </c>
      <c r="AV30" s="268"/>
    </row>
    <row r="31" spans="1:49" x14ac:dyDescent="0.25">
      <c r="B31" s="261" t="s">
        <v>500</v>
      </c>
      <c r="C31" s="263">
        <f t="shared" si="10"/>
        <v>0</v>
      </c>
      <c r="D31" s="263">
        <f t="shared" si="10"/>
        <v>0</v>
      </c>
      <c r="E31" s="263">
        <f t="shared" si="10"/>
        <v>0</v>
      </c>
      <c r="F31" s="263">
        <f t="shared" si="10"/>
        <v>0</v>
      </c>
      <c r="G31" s="263">
        <f t="shared" si="10"/>
        <v>0</v>
      </c>
      <c r="H31" s="263">
        <f t="shared" si="10"/>
        <v>0</v>
      </c>
      <c r="I31" s="263">
        <f t="shared" si="10"/>
        <v>0</v>
      </c>
      <c r="J31" s="263">
        <f t="shared" si="10"/>
        <v>0</v>
      </c>
      <c r="K31" s="263">
        <f t="shared" si="10"/>
        <v>0</v>
      </c>
      <c r="L31" s="263">
        <f t="shared" si="10"/>
        <v>0</v>
      </c>
      <c r="M31" s="263">
        <f t="shared" si="10"/>
        <v>0</v>
      </c>
      <c r="N31" s="263">
        <f t="shared" si="10"/>
        <v>0</v>
      </c>
      <c r="O31" s="263">
        <f t="shared" si="10"/>
        <v>0</v>
      </c>
      <c r="P31" s="263">
        <f t="shared" si="10"/>
        <v>0</v>
      </c>
      <c r="Q31" s="263">
        <f t="shared" si="10"/>
        <v>0</v>
      </c>
      <c r="R31" s="263">
        <f t="shared" si="10"/>
        <v>0</v>
      </c>
      <c r="S31" s="263">
        <f t="shared" si="10"/>
        <v>0</v>
      </c>
      <c r="T31" s="263">
        <f t="shared" si="10"/>
        <v>0</v>
      </c>
      <c r="U31" s="263">
        <f t="shared" si="10"/>
        <v>9.9508000000059837</v>
      </c>
      <c r="V31" s="263">
        <f t="shared" si="10"/>
        <v>30.942599999994854</v>
      </c>
      <c r="W31" s="263">
        <f t="shared" si="10"/>
        <v>46.453599999993457</v>
      </c>
      <c r="X31" s="263">
        <f t="shared" si="10"/>
        <v>55.119699999995646</v>
      </c>
      <c r="Y31" s="263">
        <f t="shared" si="10"/>
        <v>58.367700000002515</v>
      </c>
      <c r="Z31" s="263">
        <f t="shared" si="10"/>
        <v>55.377399999997579</v>
      </c>
      <c r="AA31" s="263">
        <f t="shared" si="10"/>
        <v>46.349600000001374</v>
      </c>
      <c r="AB31" s="263">
        <f t="shared" si="10"/>
        <v>28.569000000003143</v>
      </c>
      <c r="AC31" s="263">
        <f t="shared" si="10"/>
        <v>3.2128000000084285</v>
      </c>
      <c r="AD31" s="263">
        <f t="shared" si="10"/>
        <v>-25.88640000000305</v>
      </c>
      <c r="AE31" s="263">
        <f t="shared" si="10"/>
        <v>-58.451300000000629</v>
      </c>
      <c r="AF31" s="263">
        <f t="shared" si="10"/>
        <v>-94.644799999994575</v>
      </c>
      <c r="AG31" s="263">
        <f t="shared" si="10"/>
        <v>-134.35860000000685</v>
      </c>
      <c r="AH31" s="263">
        <f t="shared" si="10"/>
        <v>-177.2387000000017</v>
      </c>
      <c r="AI31" s="263">
        <f t="shared" si="10"/>
        <v>-223.16760000000068</v>
      </c>
      <c r="AJ31" s="263">
        <f t="shared" si="10"/>
        <v>-271.28979999999865</v>
      </c>
      <c r="AK31" s="263">
        <f t="shared" si="10"/>
        <v>-320.36010000000533</v>
      </c>
      <c r="AL31" s="263">
        <f t="shared" si="10"/>
        <v>-368.50440000000526</v>
      </c>
      <c r="AM31" s="263">
        <f t="shared" si="10"/>
        <v>-415.43129999999655</v>
      </c>
      <c r="AN31" s="263">
        <f t="shared" si="10"/>
        <v>-460.32579999999143</v>
      </c>
      <c r="AO31" s="263">
        <f t="shared" si="10"/>
        <v>-502.63640000000305</v>
      </c>
      <c r="AP31" s="263">
        <f t="shared" si="10"/>
        <v>-541.50780000000668</v>
      </c>
      <c r="AQ31" s="263">
        <f t="shared" si="10"/>
        <v>-576.79300000000512</v>
      </c>
      <c r="AR31" s="263">
        <f t="shared" si="10"/>
        <v>-608.36359999999695</v>
      </c>
      <c r="AS31" s="263">
        <f t="shared" si="10"/>
        <v>-635.89489999999932</v>
      </c>
      <c r="AT31" s="263">
        <f t="shared" si="10"/>
        <v>-659.75920000000042</v>
      </c>
      <c r="AU31" s="263">
        <f t="shared" si="10"/>
        <v>-680.70360000000801</v>
      </c>
      <c r="AV31" s="268"/>
    </row>
    <row r="32" spans="1:49" x14ac:dyDescent="0.25">
      <c r="B32" s="249" t="s">
        <v>501</v>
      </c>
      <c r="C32" s="251">
        <f t="shared" ref="C32:E32" si="11">SUM(C27,C30)</f>
        <v>0</v>
      </c>
      <c r="D32" s="251">
        <f t="shared" si="11"/>
        <v>0</v>
      </c>
      <c r="E32" s="251">
        <f t="shared" si="11"/>
        <v>0</v>
      </c>
      <c r="F32" s="251">
        <f>SUM(F27,F30)</f>
        <v>0</v>
      </c>
      <c r="G32" s="251">
        <f t="shared" ref="G32:AU32" si="12">SUM(G27,G30)</f>
        <v>0</v>
      </c>
      <c r="H32" s="251">
        <f t="shared" si="12"/>
        <v>0</v>
      </c>
      <c r="I32" s="251">
        <f t="shared" si="12"/>
        <v>0</v>
      </c>
      <c r="J32" s="251">
        <f t="shared" si="12"/>
        <v>0</v>
      </c>
      <c r="K32" s="251">
        <f t="shared" si="12"/>
        <v>0</v>
      </c>
      <c r="L32" s="251">
        <f t="shared" si="12"/>
        <v>0</v>
      </c>
      <c r="M32" s="251">
        <f t="shared" si="12"/>
        <v>0</v>
      </c>
      <c r="N32" s="251">
        <f t="shared" si="12"/>
        <v>0</v>
      </c>
      <c r="O32" s="251">
        <f t="shared" si="12"/>
        <v>0</v>
      </c>
      <c r="P32" s="251">
        <f t="shared" si="12"/>
        <v>0</v>
      </c>
      <c r="Q32" s="251">
        <f t="shared" si="12"/>
        <v>0</v>
      </c>
      <c r="R32" s="251">
        <f t="shared" si="12"/>
        <v>0</v>
      </c>
      <c r="S32" s="251">
        <f t="shared" si="12"/>
        <v>0</v>
      </c>
      <c r="T32" s="251">
        <f t="shared" si="12"/>
        <v>0</v>
      </c>
      <c r="U32" s="251">
        <f t="shared" si="12"/>
        <v>19.732899999973597</v>
      </c>
      <c r="V32" s="251">
        <f t="shared" si="12"/>
        <v>90.773199999908684</v>
      </c>
      <c r="W32" s="251">
        <f t="shared" si="12"/>
        <v>204.99620000005234</v>
      </c>
      <c r="X32" s="251">
        <f t="shared" si="12"/>
        <v>342.38069999995059</v>
      </c>
      <c r="Y32" s="251">
        <f t="shared" si="12"/>
        <v>494.74840000009863</v>
      </c>
      <c r="Z32" s="251">
        <f t="shared" si="12"/>
        <v>657.94619999994757</v>
      </c>
      <c r="AA32" s="251">
        <f t="shared" si="12"/>
        <v>828.53589999995893</v>
      </c>
      <c r="AB32" s="251">
        <f t="shared" si="12"/>
        <v>992.14319999999134</v>
      </c>
      <c r="AC32" s="251">
        <f t="shared" si="12"/>
        <v>1142.9750999999815</v>
      </c>
      <c r="AD32" s="251">
        <f t="shared" si="12"/>
        <v>1283.8314000000828</v>
      </c>
      <c r="AE32" s="251">
        <f t="shared" si="12"/>
        <v>1415.0131999999867</v>
      </c>
      <c r="AF32" s="251">
        <f t="shared" si="12"/>
        <v>1533.9590000000317</v>
      </c>
      <c r="AG32" s="251">
        <f t="shared" si="12"/>
        <v>1637.4925999999978</v>
      </c>
      <c r="AH32" s="251">
        <f t="shared" si="12"/>
        <v>1723.2317000001203</v>
      </c>
      <c r="AI32" s="251">
        <f t="shared" si="12"/>
        <v>1788.047499999986</v>
      </c>
      <c r="AJ32" s="251">
        <f t="shared" si="12"/>
        <v>1830.5667999999714</v>
      </c>
      <c r="AK32" s="251">
        <f t="shared" si="12"/>
        <v>1851.1486999999615</v>
      </c>
      <c r="AL32" s="251">
        <f t="shared" si="12"/>
        <v>1856.5673999999417</v>
      </c>
      <c r="AM32" s="251">
        <f t="shared" si="12"/>
        <v>1850.5866000000387</v>
      </c>
      <c r="AN32" s="251">
        <f t="shared" si="12"/>
        <v>1835.560899999924</v>
      </c>
      <c r="AO32" s="251">
        <f t="shared" si="12"/>
        <v>1813.7191999999341</v>
      </c>
      <c r="AP32" s="251">
        <f t="shared" si="12"/>
        <v>1787.9657000000007</v>
      </c>
      <c r="AQ32" s="251">
        <f t="shared" si="12"/>
        <v>1760.206300000078</v>
      </c>
      <c r="AR32" s="251">
        <f t="shared" si="12"/>
        <v>1732.0663999998942</v>
      </c>
      <c r="AS32" s="251">
        <f t="shared" si="12"/>
        <v>1705.5170000000508</v>
      </c>
      <c r="AT32" s="251">
        <f t="shared" si="12"/>
        <v>1680.2242999999435</v>
      </c>
      <c r="AU32" s="251">
        <f t="shared" si="12"/>
        <v>1655.9067000000505</v>
      </c>
      <c r="AV32" s="268"/>
    </row>
  </sheetData>
  <pageMargins left="0.7" right="0.7" top="0.75" bottom="0.75" header="0.3" footer="0.3"/>
  <pageSetup paperSize="9" scale="1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Feuil18"/>
  <dimension ref="B4:B11"/>
  <sheetViews>
    <sheetView workbookViewId="0">
      <selection activeCell="B4" sqref="B4"/>
    </sheetView>
  </sheetViews>
  <sheetFormatPr baseColWidth="10" defaultRowHeight="15" x14ac:dyDescent="0.25"/>
  <cols>
    <col min="2" max="2" width="68.5703125" customWidth="1"/>
  </cols>
  <sheetData>
    <row r="4" spans="2:2" x14ac:dyDescent="0.25">
      <c r="B4" t="str">
        <f>Résultats!B1&amp;" : Energie finale par usage et énergie primaire (Mtep)"</f>
        <v>SNBC3 : Energie finale par usage et énergie primaire (Mtep)</v>
      </c>
    </row>
    <row r="5" spans="2:2" x14ac:dyDescent="0.25">
      <c r="B5" t="str">
        <f>Résultats!B1&amp;" : Ventilation du mix énergie (Mtep)"</f>
        <v>SNBC3 : Ventilation du mix énergie (Mtep)</v>
      </c>
    </row>
    <row r="6" spans="2:2" x14ac:dyDescent="0.25">
      <c r="B6" t="str">
        <f>Résultats!B1&amp;" : Ventilation du mix electrique (%)"</f>
        <v>SNBC3 : Ventilation du mix electrique (%)</v>
      </c>
    </row>
    <row r="7" spans="2:2" x14ac:dyDescent="0.25">
      <c r="B7" t="str">
        <f>Résultats!B1&amp;" : Ventilation du mix carburant (%)"</f>
        <v>SNBC3 : Ventilation du mix carburant (%)</v>
      </c>
    </row>
    <row r="8" spans="2:2" x14ac:dyDescent="0.25">
      <c r="B8" t="str">
        <f>Résultats!B1&amp;" : Ventilation du mix gaz (%)"</f>
        <v>SNBC3 : Ventilation du mix gaz (%)</v>
      </c>
    </row>
    <row r="9" spans="2:2" x14ac:dyDescent="0.25">
      <c r="B9" t="str">
        <f>Résultats!B1&amp;" : Emissions CO2 (Mt.eqCO2)"</f>
        <v>SNBC3 : Emissions CO2 (Mt.eqCO2)</v>
      </c>
    </row>
    <row r="10" spans="2:2" x14ac:dyDescent="0.25">
      <c r="B10" t="str">
        <f>Résultats!B1&amp;" : Ventilation du parc auto (%)"</f>
        <v>SNBC3 : Ventilation du parc auto (%)</v>
      </c>
    </row>
    <row r="11" spans="2:2" x14ac:dyDescent="0.25">
      <c r="B11" t="str">
        <f>Résultats!B1&amp;" : Ventilation du parc de logements (%)"</f>
        <v>SNBC3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8</vt:i4>
      </vt:variant>
      <vt:variant>
        <vt:lpstr>Graphiques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20" baseType="lpstr">
      <vt:lpstr>T energie vecteurs</vt:lpstr>
      <vt:lpstr>T energie usages</vt:lpstr>
      <vt:lpstr>Résultats</vt:lpstr>
      <vt:lpstr>T CO2</vt:lpstr>
      <vt:lpstr>T logement</vt:lpstr>
      <vt:lpstr>T parc auto</vt:lpstr>
      <vt:lpstr>T transport</vt:lpstr>
      <vt:lpstr>Table Graphs</vt:lpstr>
      <vt:lpstr>G energie</vt:lpstr>
      <vt:lpstr>G mix energie</vt:lpstr>
      <vt:lpstr>G mix élec</vt:lpstr>
      <vt:lpstr>G mix carb</vt:lpstr>
      <vt:lpstr>G mix gaz</vt:lpstr>
      <vt:lpstr>G CO2</vt:lpstr>
      <vt:lpstr>G parc auto total</vt:lpstr>
      <vt:lpstr>G parc elec</vt:lpstr>
      <vt:lpstr>G parc auto</vt:lpstr>
      <vt:lpstr>G parc logt</vt:lpstr>
      <vt:lpstr>'T parc auto'!Zone_d_impression</vt:lpstr>
      <vt:lpstr>'T transport'!Zone_d_impression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MONSERAND Alma</cp:lastModifiedBy>
  <cp:lastPrinted>2018-11-29T16:44:02Z</cp:lastPrinted>
  <dcterms:created xsi:type="dcterms:W3CDTF">2016-06-15T08:53:28Z</dcterms:created>
  <dcterms:modified xsi:type="dcterms:W3CDTF">2023-08-16T10:19:54Z</dcterms:modified>
</cp:coreProperties>
</file>