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ransports\Marchandises\TRM1\"/>
    </mc:Choice>
  </mc:AlternateContent>
  <xr:revisionPtr revIDLastSave="0" documentId="13_ncr:1_{B3026408-B63A-40B3-9192-F8E7945B2F7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ésultats" sheetId="2" r:id="rId1"/>
    <sheet name="T energie vecteurs" sheetId="13" r:id="rId2"/>
    <sheet name="T energie usages" sheetId="16" r:id="rId3"/>
    <sheet name="G energie" sheetId="27" r:id="rId4"/>
    <sheet name="G mix élec" sheetId="22" r:id="rId5"/>
    <sheet name="G mix carb" sheetId="23" r:id="rId6"/>
    <sheet name="G mix gaz" sheetId="24" r:id="rId7"/>
    <sheet name="T CO2" sheetId="10" r:id="rId8"/>
    <sheet name="G CO2" sheetId="26" r:id="rId9"/>
    <sheet name="T parc auto" sheetId="25" r:id="rId10"/>
    <sheet name="G parc auto" sheetId="19" r:id="rId11"/>
    <sheet name="T logement" sheetId="14" r:id="rId12"/>
    <sheet name="G parc logt" sheetId="20" r:id="rId13"/>
    <sheet name="Table Graphs" sheetId="28" r:id="rId14"/>
  </sheets>
  <externalReferences>
    <externalReference r:id="rId15"/>
    <externalReference r:id="rId16"/>
    <externalReference r:id="rId17"/>
  </externalReferences>
  <definedNames>
    <definedName name="_xlnm.Print_Area" localSheetId="9">'T parc auto'!$C$26:$AM$109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Q16" i="16" l="1"/>
  <c r="Y19" i="16"/>
  <c r="X19" i="16"/>
  <c r="W19" i="16"/>
  <c r="V19" i="16"/>
  <c r="Y18" i="16"/>
  <c r="W18" i="16"/>
  <c r="V18" i="16"/>
  <c r="Y17" i="16"/>
  <c r="X17" i="16"/>
  <c r="W17" i="16"/>
  <c r="V17" i="16"/>
  <c r="Y15" i="16"/>
  <c r="X15" i="16"/>
  <c r="W15" i="16"/>
  <c r="V15" i="16"/>
  <c r="Y14" i="16"/>
  <c r="X14" i="16"/>
  <c r="W14" i="16"/>
  <c r="V14" i="16"/>
  <c r="Y13" i="16"/>
  <c r="X13" i="16"/>
  <c r="W13" i="16"/>
  <c r="Y12" i="16"/>
  <c r="X12" i="16"/>
  <c r="W12" i="16"/>
  <c r="Y11" i="16"/>
  <c r="X11" i="16"/>
  <c r="W11" i="16"/>
  <c r="V11" i="16"/>
  <c r="Q94" i="16"/>
  <c r="Q81" i="16"/>
  <c r="Q68" i="16"/>
  <c r="Q55" i="16"/>
  <c r="Q42" i="16"/>
  <c r="Q29" i="16"/>
  <c r="O42" i="16" l="1"/>
  <c r="O46" i="16" s="1"/>
  <c r="P55" i="16"/>
  <c r="P59" i="16" s="1"/>
  <c r="P16" i="16"/>
  <c r="P20" i="16" s="1"/>
  <c r="P42" i="16"/>
  <c r="P46" i="16" s="1"/>
  <c r="O81" i="16"/>
  <c r="O85" i="16" s="1"/>
  <c r="P94" i="16"/>
  <c r="P98" i="16" s="1"/>
  <c r="O68" i="16"/>
  <c r="O72" i="16" s="1"/>
  <c r="P81" i="16"/>
  <c r="P85" i="16" s="1"/>
  <c r="O55" i="16"/>
  <c r="O59" i="16" s="1"/>
  <c r="P68" i="16"/>
  <c r="P72" i="16" s="1"/>
  <c r="O94" i="16"/>
  <c r="O98" i="16" s="1"/>
  <c r="S58" i="16"/>
  <c r="W16" i="16"/>
  <c r="W20" i="16" s="1"/>
  <c r="S15" i="16"/>
  <c r="R16" i="16"/>
  <c r="R20" i="16" s="1"/>
  <c r="P29" i="16"/>
  <c r="P33" i="16" s="1"/>
  <c r="V16" i="16"/>
  <c r="V20" i="16" s="1"/>
  <c r="Q72" i="16"/>
  <c r="Q59" i="16"/>
  <c r="R29" i="16"/>
  <c r="R33" i="16" s="1"/>
  <c r="Q85" i="16"/>
  <c r="S93" i="16"/>
  <c r="S97" i="16"/>
  <c r="Z14" i="16"/>
  <c r="Z15" i="16"/>
  <c r="Z18" i="16"/>
  <c r="S67" i="16"/>
  <c r="S71" i="16"/>
  <c r="Q98" i="16"/>
  <c r="Y16" i="16"/>
  <c r="Y20" i="16" s="1"/>
  <c r="Z19" i="16"/>
  <c r="S80" i="16"/>
  <c r="R81" i="16"/>
  <c r="S84" i="16"/>
  <c r="S95" i="16"/>
  <c r="Z17" i="16"/>
  <c r="S83" i="16"/>
  <c r="S96" i="16"/>
  <c r="X16" i="16"/>
  <c r="Z13" i="16"/>
  <c r="Z12" i="16"/>
  <c r="S19" i="16"/>
  <c r="S18" i="16"/>
  <c r="O16" i="16"/>
  <c r="O20" i="16" s="1"/>
  <c r="Q20" i="16"/>
  <c r="S17" i="16"/>
  <c r="S14" i="16"/>
  <c r="S11" i="16"/>
  <c r="Z11" i="16"/>
  <c r="S79" i="16"/>
  <c r="S92" i="16"/>
  <c r="S56" i="16"/>
  <c r="R68" i="16"/>
  <c r="R72" i="16" s="1"/>
  <c r="S40" i="16"/>
  <c r="S41" i="16"/>
  <c r="S44" i="16"/>
  <c r="S45" i="16"/>
  <c r="S57" i="16"/>
  <c r="S70" i="16"/>
  <c r="S82" i="16"/>
  <c r="R42" i="16"/>
  <c r="S54" i="16"/>
  <c r="R94" i="16"/>
  <c r="R98" i="16" s="1"/>
  <c r="S89" i="16"/>
  <c r="S76" i="16"/>
  <c r="S53" i="16"/>
  <c r="S66" i="16"/>
  <c r="S27" i="16"/>
  <c r="Q46" i="16"/>
  <c r="S69" i="16"/>
  <c r="S63" i="16"/>
  <c r="R55" i="16"/>
  <c r="S50" i="16"/>
  <c r="S43" i="16"/>
  <c r="S37" i="16"/>
  <c r="S32" i="16"/>
  <c r="S31" i="16"/>
  <c r="O29" i="16"/>
  <c r="O33" i="16" s="1"/>
  <c r="S30" i="16"/>
  <c r="S28" i="16"/>
  <c r="Q33" i="16"/>
  <c r="S24" i="16"/>
  <c r="S42" i="16" l="1"/>
  <c r="S81" i="16"/>
  <c r="S55" i="16"/>
  <c r="Z16" i="16"/>
  <c r="S68" i="16"/>
  <c r="R85" i="16"/>
  <c r="S85" i="16" s="1"/>
  <c r="S94" i="16"/>
  <c r="S98" i="16"/>
  <c r="X20" i="16"/>
  <c r="Z20" i="16" s="1"/>
  <c r="S20" i="16"/>
  <c r="S29" i="16"/>
  <c r="S16" i="16"/>
  <c r="S21" i="16" s="1"/>
  <c r="S72" i="16"/>
  <c r="R46" i="16"/>
  <c r="S46" i="16" s="1"/>
  <c r="R59" i="16"/>
  <c r="S59" i="16" s="1"/>
  <c r="S33" i="16"/>
  <c r="F102" i="16" l="1"/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E15" i="10" l="1"/>
  <c r="G16" i="10"/>
  <c r="F15" i="10"/>
  <c r="D15" i="10"/>
  <c r="C15" i="10"/>
  <c r="B15" i="10"/>
  <c r="E13" i="10"/>
  <c r="C13" i="10"/>
  <c r="F12" i="10"/>
  <c r="E12" i="10"/>
  <c r="C12" i="10"/>
  <c r="B12" i="10"/>
  <c r="E10" i="10"/>
  <c r="C10" i="10"/>
  <c r="B10" i="10"/>
  <c r="B9" i="10"/>
  <c r="E8" i="10"/>
  <c r="C8" i="10"/>
  <c r="E28" i="10"/>
  <c r="G29" i="10"/>
  <c r="F28" i="10"/>
  <c r="D28" i="10"/>
  <c r="C28" i="10"/>
  <c r="B28" i="10"/>
  <c r="E26" i="10"/>
  <c r="C26" i="10"/>
  <c r="F25" i="10"/>
  <c r="E25" i="10"/>
  <c r="C25" i="10"/>
  <c r="B25" i="10"/>
  <c r="E23" i="10"/>
  <c r="C23" i="10"/>
  <c r="B23" i="10"/>
  <c r="B22" i="10"/>
  <c r="E21" i="10"/>
  <c r="C21" i="10"/>
  <c r="G42" i="10"/>
  <c r="F41" i="10"/>
  <c r="E41" i="10"/>
  <c r="D41" i="10"/>
  <c r="C41" i="10"/>
  <c r="B41" i="10"/>
  <c r="E39" i="10"/>
  <c r="C39" i="10"/>
  <c r="F38" i="10"/>
  <c r="E38" i="10"/>
  <c r="C38" i="10"/>
  <c r="B38" i="10"/>
  <c r="E36" i="10"/>
  <c r="C36" i="10"/>
  <c r="B36" i="10"/>
  <c r="B35" i="10"/>
  <c r="E34" i="10"/>
  <c r="C34" i="10"/>
  <c r="G55" i="10"/>
  <c r="F54" i="10"/>
  <c r="E54" i="10"/>
  <c r="D54" i="10"/>
  <c r="C54" i="10"/>
  <c r="B54" i="10"/>
  <c r="E52" i="10"/>
  <c r="C52" i="10"/>
  <c r="F51" i="10"/>
  <c r="E51" i="10"/>
  <c r="C51" i="10"/>
  <c r="B51" i="10"/>
  <c r="E49" i="10"/>
  <c r="C49" i="10"/>
  <c r="B49" i="10"/>
  <c r="B48" i="10"/>
  <c r="E47" i="10"/>
  <c r="C47" i="10"/>
  <c r="G68" i="10"/>
  <c r="F67" i="10"/>
  <c r="E67" i="10"/>
  <c r="D67" i="10"/>
  <c r="C67" i="10"/>
  <c r="B67" i="10"/>
  <c r="E65" i="10"/>
  <c r="C65" i="10"/>
  <c r="F64" i="10"/>
  <c r="E64" i="10"/>
  <c r="C64" i="10"/>
  <c r="B64" i="10"/>
  <c r="E62" i="10"/>
  <c r="C62" i="10"/>
  <c r="B62" i="10"/>
  <c r="B61" i="10"/>
  <c r="E60" i="10"/>
  <c r="C60" i="10"/>
  <c r="E80" i="10"/>
  <c r="G81" i="10"/>
  <c r="F80" i="10"/>
  <c r="D80" i="10"/>
  <c r="C80" i="10"/>
  <c r="B80" i="10"/>
  <c r="E78" i="10"/>
  <c r="C78" i="10"/>
  <c r="F77" i="10"/>
  <c r="E77" i="10"/>
  <c r="C77" i="10"/>
  <c r="B77" i="10"/>
  <c r="E75" i="10"/>
  <c r="C75" i="10"/>
  <c r="B75" i="10"/>
  <c r="B74" i="10"/>
  <c r="E73" i="10"/>
  <c r="C73" i="10"/>
  <c r="G54" i="10" l="1"/>
  <c r="T50" i="16"/>
  <c r="T57" i="16"/>
  <c r="T54" i="16"/>
  <c r="T53" i="16"/>
  <c r="T58" i="16"/>
  <c r="T56" i="16"/>
  <c r="B10" i="28" l="1"/>
  <c r="B9" i="28"/>
  <c r="B8" i="28"/>
  <c r="B7" i="28"/>
  <c r="B6" i="28"/>
  <c r="B5" i="28"/>
  <c r="B4" i="28"/>
  <c r="A4" i="14" l="1"/>
  <c r="A4" i="25"/>
  <c r="A26" i="25"/>
  <c r="A3" i="10"/>
  <c r="A4" i="16"/>
  <c r="A31" i="13"/>
  <c r="A4" i="13"/>
  <c r="B19" i="10" l="1"/>
  <c r="F19" i="10"/>
  <c r="B24" i="10"/>
  <c r="F24" i="10"/>
  <c r="F27" i="10" l="1"/>
  <c r="B27" i="10"/>
  <c r="E24" i="10"/>
  <c r="C24" i="10"/>
  <c r="E2" i="25" l="1"/>
  <c r="E45" i="25" l="1"/>
  <c r="E47" i="25"/>
  <c r="E49" i="25"/>
  <c r="E51" i="25"/>
  <c r="E53" i="25"/>
  <c r="E55" i="25"/>
  <c r="E57" i="25"/>
  <c r="E59" i="25"/>
  <c r="E61" i="25"/>
  <c r="E63" i="25"/>
  <c r="E65" i="25"/>
  <c r="E44" i="25"/>
  <c r="E48" i="25"/>
  <c r="E52" i="25"/>
  <c r="E56" i="25"/>
  <c r="E60" i="25"/>
  <c r="E62" i="25"/>
  <c r="E46" i="25"/>
  <c r="E50" i="25"/>
  <c r="E54" i="25"/>
  <c r="E58" i="25"/>
  <c r="E64" i="25"/>
  <c r="E26" i="25"/>
  <c r="E69" i="25" s="1"/>
  <c r="E27" i="25"/>
  <c r="E33" i="25"/>
  <c r="E36" i="25"/>
  <c r="E41" i="25"/>
  <c r="E30" i="25"/>
  <c r="E31" i="25"/>
  <c r="E38" i="25"/>
  <c r="E40" i="25"/>
  <c r="E42" i="25"/>
  <c r="E32" i="25"/>
  <c r="E34" i="25"/>
  <c r="E35" i="25"/>
  <c r="E28" i="25"/>
  <c r="E29" i="25"/>
  <c r="E39" i="25"/>
  <c r="E37" i="25"/>
  <c r="F2" i="25"/>
  <c r="E99" i="25" l="1"/>
  <c r="E103" i="25"/>
  <c r="E97" i="25"/>
  <c r="E108" i="25"/>
  <c r="E93" i="25"/>
  <c r="E100" i="25"/>
  <c r="E78" i="25"/>
  <c r="E83" i="25"/>
  <c r="E80" i="25"/>
  <c r="E102" i="25"/>
  <c r="E82" i="25"/>
  <c r="E106" i="25"/>
  <c r="E98" i="25"/>
  <c r="E84" i="25"/>
  <c r="E77" i="25"/>
  <c r="E81" i="25"/>
  <c r="E107" i="25"/>
  <c r="E95" i="25"/>
  <c r="E72" i="25"/>
  <c r="E75" i="25"/>
  <c r="E74" i="25"/>
  <c r="E76" i="25"/>
  <c r="E101" i="25"/>
  <c r="E105" i="25"/>
  <c r="E104" i="25"/>
  <c r="E96" i="25"/>
  <c r="E89" i="25"/>
  <c r="E91" i="25"/>
  <c r="E71" i="25"/>
  <c r="E85" i="25"/>
  <c r="E73" i="25"/>
  <c r="E70" i="25"/>
  <c r="E4" i="25"/>
  <c r="E92" i="25"/>
  <c r="E87" i="25"/>
  <c r="E94" i="25"/>
  <c r="E79" i="25"/>
  <c r="E90" i="25"/>
  <c r="F44" i="25"/>
  <c r="F46" i="25"/>
  <c r="F48" i="25"/>
  <c r="F50" i="25"/>
  <c r="F52" i="25"/>
  <c r="F54" i="25"/>
  <c r="F56" i="25"/>
  <c r="F58" i="25"/>
  <c r="F60" i="25"/>
  <c r="F62" i="25"/>
  <c r="F64" i="25"/>
  <c r="F45" i="25"/>
  <c r="F47" i="25"/>
  <c r="F49" i="25"/>
  <c r="F51" i="25"/>
  <c r="F53" i="25"/>
  <c r="F55" i="25"/>
  <c r="F57" i="25"/>
  <c r="F59" i="25"/>
  <c r="F61" i="25"/>
  <c r="F63" i="25"/>
  <c r="F65" i="25"/>
  <c r="F40" i="25"/>
  <c r="F28" i="25"/>
  <c r="F36" i="25"/>
  <c r="F27" i="25"/>
  <c r="F39" i="25"/>
  <c r="F30" i="25"/>
  <c r="F38" i="25"/>
  <c r="F29" i="25"/>
  <c r="G2" i="25"/>
  <c r="F26" i="25"/>
  <c r="F69" i="25" s="1"/>
  <c r="F34" i="25"/>
  <c r="F35" i="25"/>
  <c r="F37" i="25"/>
  <c r="F33" i="25"/>
  <c r="F41" i="25"/>
  <c r="F32" i="25"/>
  <c r="F42" i="25"/>
  <c r="F31" i="25"/>
  <c r="E88" i="25"/>
  <c r="E2" i="14"/>
  <c r="F2" i="14" s="1"/>
  <c r="G2" i="14" s="1"/>
  <c r="B63" i="10"/>
  <c r="B72" i="10"/>
  <c r="F63" i="10"/>
  <c r="C63" i="10"/>
  <c r="B6" i="10"/>
  <c r="F6" i="10"/>
  <c r="B32" i="10"/>
  <c r="F32" i="10"/>
  <c r="B45" i="10"/>
  <c r="F45" i="10"/>
  <c r="B58" i="10"/>
  <c r="F58" i="10"/>
  <c r="F71" i="10"/>
  <c r="F90" i="25" l="1"/>
  <c r="F89" i="25"/>
  <c r="F88" i="25"/>
  <c r="F100" i="25"/>
  <c r="F108" i="25"/>
  <c r="F104" i="25"/>
  <c r="F96" i="25"/>
  <c r="F102" i="25"/>
  <c r="F91" i="25"/>
  <c r="F106" i="25"/>
  <c r="F98" i="25"/>
  <c r="F103" i="25"/>
  <c r="F95" i="25"/>
  <c r="F74" i="25"/>
  <c r="F76" i="25"/>
  <c r="F73" i="25"/>
  <c r="F75" i="25"/>
  <c r="F78" i="25"/>
  <c r="F72" i="25"/>
  <c r="F70" i="25"/>
  <c r="F105" i="25"/>
  <c r="F97" i="25"/>
  <c r="F84" i="25"/>
  <c r="F77" i="25"/>
  <c r="F81" i="25"/>
  <c r="F79" i="25"/>
  <c r="F4" i="25"/>
  <c r="F87" i="25"/>
  <c r="F92" i="25"/>
  <c r="F101" i="25"/>
  <c r="F93" i="25"/>
  <c r="F71" i="25"/>
  <c r="F85" i="25"/>
  <c r="F80" i="25"/>
  <c r="G52" i="25"/>
  <c r="G48" i="25"/>
  <c r="G65" i="25"/>
  <c r="G51" i="25"/>
  <c r="G34" i="25"/>
  <c r="G40" i="25"/>
  <c r="G63" i="25"/>
  <c r="G39" i="25"/>
  <c r="G32" i="25"/>
  <c r="G56" i="25"/>
  <c r="G53" i="25"/>
  <c r="G59" i="25"/>
  <c r="G38" i="25"/>
  <c r="G29" i="25"/>
  <c r="G26" i="25"/>
  <c r="G69" i="25" s="1"/>
  <c r="G60" i="25"/>
  <c r="G58" i="25"/>
  <c r="G33" i="25"/>
  <c r="G31" i="25"/>
  <c r="G37" i="25"/>
  <c r="G64" i="25"/>
  <c r="G61" i="25"/>
  <c r="G30" i="25"/>
  <c r="G36" i="25"/>
  <c r="G35" i="25"/>
  <c r="G28" i="25"/>
  <c r="G41" i="25"/>
  <c r="G49" i="25"/>
  <c r="G50" i="25"/>
  <c r="G27" i="25"/>
  <c r="G55" i="25"/>
  <c r="G44" i="25"/>
  <c r="G57" i="25"/>
  <c r="G62" i="25"/>
  <c r="G42" i="25"/>
  <c r="G54" i="25"/>
  <c r="G47" i="25"/>
  <c r="G45" i="25"/>
  <c r="G46" i="25"/>
  <c r="H2" i="25"/>
  <c r="F82" i="25"/>
  <c r="F83" i="25"/>
  <c r="F94" i="25"/>
  <c r="F107" i="25"/>
  <c r="F99" i="25"/>
  <c r="H2" i="14"/>
  <c r="G11" i="14"/>
  <c r="G7" i="14"/>
  <c r="G10" i="14"/>
  <c r="G6" i="14"/>
  <c r="G9" i="14"/>
  <c r="G5" i="14"/>
  <c r="G4" i="14"/>
  <c r="G15" i="14" s="1"/>
  <c r="G8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F37" i="10"/>
  <c r="C37" i="10"/>
  <c r="F11" i="10"/>
  <c r="B37" i="10"/>
  <c r="B66" i="10"/>
  <c r="B50" i="10"/>
  <c r="F66" i="10"/>
  <c r="G80" i="10"/>
  <c r="E11" i="13"/>
  <c r="B76" i="10"/>
  <c r="B71" i="10"/>
  <c r="G41" i="10"/>
  <c r="F50" i="10"/>
  <c r="E63" i="10"/>
  <c r="E15" i="13"/>
  <c r="E37" i="10"/>
  <c r="E76" i="10"/>
  <c r="E20" i="13"/>
  <c r="E24" i="13"/>
  <c r="E12" i="13"/>
  <c r="E16" i="13"/>
  <c r="E21" i="13"/>
  <c r="E25" i="13"/>
  <c r="E8" i="13"/>
  <c r="E13" i="13"/>
  <c r="E17" i="13"/>
  <c r="E22" i="13"/>
  <c r="E26" i="13"/>
  <c r="G28" i="10"/>
  <c r="F76" i="10"/>
  <c r="E11" i="10"/>
  <c r="E50" i="10"/>
  <c r="B11" i="10"/>
  <c r="E9" i="13"/>
  <c r="E14" i="13"/>
  <c r="E18" i="13"/>
  <c r="E23" i="13"/>
  <c r="G67" i="10"/>
  <c r="C76" i="10"/>
  <c r="C50" i="10"/>
  <c r="C11" i="10"/>
  <c r="F5" i="13"/>
  <c r="E5" i="14"/>
  <c r="E4" i="14"/>
  <c r="G15" i="10"/>
  <c r="G89" i="25" l="1"/>
  <c r="G88" i="25"/>
  <c r="G90" i="25"/>
  <c r="G84" i="25"/>
  <c r="G74" i="25"/>
  <c r="G85" i="25"/>
  <c r="G93" i="25"/>
  <c r="G6" i="25" s="1"/>
  <c r="G97" i="25"/>
  <c r="G73" i="25"/>
  <c r="G105" i="25"/>
  <c r="G100" i="25"/>
  <c r="G98" i="25"/>
  <c r="G70" i="25"/>
  <c r="G71" i="25"/>
  <c r="G78" i="25"/>
  <c r="G79" i="25"/>
  <c r="G104" i="25"/>
  <c r="G76" i="25"/>
  <c r="G96" i="25"/>
  <c r="G106" i="25"/>
  <c r="G108" i="25"/>
  <c r="G72" i="25"/>
  <c r="G99" i="25"/>
  <c r="G83" i="25"/>
  <c r="G91" i="25"/>
  <c r="G107" i="25"/>
  <c r="G101" i="25"/>
  <c r="G7" i="25" s="1"/>
  <c r="G81" i="25"/>
  <c r="G75" i="25"/>
  <c r="G77" i="25"/>
  <c r="G95" i="25"/>
  <c r="H47" i="25"/>
  <c r="H52" i="25"/>
  <c r="H26" i="25"/>
  <c r="H69" i="25" s="1"/>
  <c r="H42" i="25"/>
  <c r="H55" i="25"/>
  <c r="H59" i="25"/>
  <c r="H63" i="25"/>
  <c r="H31" i="25"/>
  <c r="H36" i="25"/>
  <c r="I2" i="25"/>
  <c r="H49" i="25"/>
  <c r="H54" i="25"/>
  <c r="H40" i="25"/>
  <c r="H61" i="25"/>
  <c r="H39" i="25"/>
  <c r="H51" i="25"/>
  <c r="H50" i="25"/>
  <c r="H33" i="25"/>
  <c r="H62" i="25"/>
  <c r="H27" i="25"/>
  <c r="H41" i="25"/>
  <c r="H44" i="25"/>
  <c r="H48" i="25"/>
  <c r="H53" i="25"/>
  <c r="H30" i="25"/>
  <c r="H32" i="25"/>
  <c r="H56" i="25"/>
  <c r="H60" i="25"/>
  <c r="H64" i="25"/>
  <c r="H35" i="25"/>
  <c r="H29" i="25"/>
  <c r="H45" i="25"/>
  <c r="H34" i="25"/>
  <c r="H57" i="25"/>
  <c r="H65" i="25"/>
  <c r="H37" i="25"/>
  <c r="H46" i="25"/>
  <c r="H38" i="25"/>
  <c r="H58" i="25"/>
  <c r="H28" i="25"/>
  <c r="G4" i="25"/>
  <c r="G5" i="25" s="1"/>
  <c r="G92" i="25"/>
  <c r="G87" i="25"/>
  <c r="G80" i="25"/>
  <c r="G103" i="25"/>
  <c r="G102" i="25"/>
  <c r="G82" i="25"/>
  <c r="G94" i="25"/>
  <c r="G5" i="13"/>
  <c r="G40" i="13" s="1"/>
  <c r="K14" i="16"/>
  <c r="E9" i="10" s="1"/>
  <c r="E33" i="13"/>
  <c r="G21" i="14"/>
  <c r="G16" i="14"/>
  <c r="G18" i="14"/>
  <c r="G20" i="14"/>
  <c r="G22" i="14"/>
  <c r="G19" i="14"/>
  <c r="G17" i="14"/>
  <c r="I2" i="14"/>
  <c r="H4" i="14"/>
  <c r="H15" i="14" s="1"/>
  <c r="H8" i="14"/>
  <c r="H5" i="14"/>
  <c r="H7" i="14"/>
  <c r="H11" i="14"/>
  <c r="H6" i="14"/>
  <c r="H10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F14" i="10"/>
  <c r="F40" i="10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B40" i="10"/>
  <c r="J14" i="16"/>
  <c r="B53" i="10"/>
  <c r="F53" i="10"/>
  <c r="F79" i="10"/>
  <c r="H17" i="16"/>
  <c r="H14" i="16"/>
  <c r="I14" i="16"/>
  <c r="C9" i="10" s="1"/>
  <c r="K13" i="16"/>
  <c r="I17" i="16"/>
  <c r="J13" i="16"/>
  <c r="J15" i="16"/>
  <c r="K19" i="16"/>
  <c r="H19" i="16"/>
  <c r="B79" i="10"/>
  <c r="E7" i="13"/>
  <c r="E19" i="13"/>
  <c r="E10" i="13"/>
  <c r="E16" i="14"/>
  <c r="B14" i="10"/>
  <c r="E15" i="14"/>
  <c r="H13" i="16"/>
  <c r="K15" i="16"/>
  <c r="J19" i="16"/>
  <c r="H15" i="16"/>
  <c r="I19" i="16"/>
  <c r="J17" i="16"/>
  <c r="K18" i="16"/>
  <c r="I13" i="16"/>
  <c r="I12" i="16"/>
  <c r="C7" i="10" s="1"/>
  <c r="J12" i="16"/>
  <c r="K17" i="16"/>
  <c r="I18" i="16"/>
  <c r="F20" i="13"/>
  <c r="F11" i="13"/>
  <c r="H12" i="16"/>
  <c r="J18" i="16"/>
  <c r="F26" i="13"/>
  <c r="F25" i="13"/>
  <c r="F23" i="13"/>
  <c r="K12" i="16"/>
  <c r="E7" i="10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H108" i="25" l="1"/>
  <c r="G21" i="13"/>
  <c r="G8" i="25"/>
  <c r="H72" i="25"/>
  <c r="H91" i="25"/>
  <c r="H82" i="25"/>
  <c r="H5" i="13"/>
  <c r="H51" i="13" s="1"/>
  <c r="H88" i="25"/>
  <c r="H105" i="25"/>
  <c r="H101" i="25"/>
  <c r="H7" i="25" s="1"/>
  <c r="H99" i="25"/>
  <c r="H89" i="25"/>
  <c r="G16" i="13"/>
  <c r="G12" i="13"/>
  <c r="G25" i="13"/>
  <c r="G48" i="13"/>
  <c r="G46" i="13"/>
  <c r="G24" i="13"/>
  <c r="G20" i="13"/>
  <c r="G15" i="13"/>
  <c r="G11" i="13"/>
  <c r="G38" i="13"/>
  <c r="G39" i="13"/>
  <c r="G23" i="13"/>
  <c r="G18" i="13"/>
  <c r="G14" i="13"/>
  <c r="G9" i="13"/>
  <c r="G47" i="13"/>
  <c r="G35" i="13"/>
  <c r="G26" i="13"/>
  <c r="G22" i="13"/>
  <c r="G17" i="13"/>
  <c r="G13" i="13"/>
  <c r="G8" i="13"/>
  <c r="G37" i="13"/>
  <c r="G44" i="13"/>
  <c r="H106" i="25"/>
  <c r="G34" i="13"/>
  <c r="G42" i="13"/>
  <c r="G41" i="13"/>
  <c r="G43" i="13"/>
  <c r="G49" i="13"/>
  <c r="H81" i="25"/>
  <c r="H100" i="25"/>
  <c r="H78" i="25"/>
  <c r="H75" i="25"/>
  <c r="H4" i="25"/>
  <c r="H5" i="25" s="1"/>
  <c r="H92" i="25"/>
  <c r="H87" i="25"/>
  <c r="H76" i="25"/>
  <c r="H104" i="25"/>
  <c r="I53" i="25"/>
  <c r="I57" i="25"/>
  <c r="I61" i="25"/>
  <c r="I65" i="25"/>
  <c r="I48" i="25"/>
  <c r="I36" i="25"/>
  <c r="I35" i="25"/>
  <c r="I28" i="25"/>
  <c r="I38" i="25"/>
  <c r="I58" i="25"/>
  <c r="I45" i="25"/>
  <c r="I50" i="25"/>
  <c r="I41" i="25"/>
  <c r="J2" i="25"/>
  <c r="I51" i="25"/>
  <c r="I59" i="25"/>
  <c r="I46" i="25"/>
  <c r="I34" i="25"/>
  <c r="I37" i="25"/>
  <c r="I56" i="25"/>
  <c r="I47" i="25"/>
  <c r="I30" i="25"/>
  <c r="I44" i="25"/>
  <c r="I54" i="25"/>
  <c r="I62" i="25"/>
  <c r="I49" i="25"/>
  <c r="I39" i="25"/>
  <c r="I33" i="25"/>
  <c r="I55" i="25"/>
  <c r="I63" i="25"/>
  <c r="I27" i="25"/>
  <c r="I42" i="25"/>
  <c r="I52" i="25"/>
  <c r="I64" i="25"/>
  <c r="I31" i="25"/>
  <c r="I40" i="25"/>
  <c r="I26" i="25"/>
  <c r="I69" i="25" s="1"/>
  <c r="I60" i="25"/>
  <c r="I32" i="25"/>
  <c r="I29" i="25"/>
  <c r="H102" i="25"/>
  <c r="H95" i="25"/>
  <c r="H77" i="25"/>
  <c r="H107" i="25"/>
  <c r="H73" i="25"/>
  <c r="H84" i="25"/>
  <c r="H93" i="25"/>
  <c r="H6" i="25" s="1"/>
  <c r="H83" i="25"/>
  <c r="H79" i="25"/>
  <c r="H98" i="25"/>
  <c r="H90" i="25"/>
  <c r="G52" i="13"/>
  <c r="G51" i="13"/>
  <c r="G50" i="13"/>
  <c r="H71" i="25"/>
  <c r="H80" i="25"/>
  <c r="H103" i="25"/>
  <c r="H96" i="25"/>
  <c r="H70" i="25"/>
  <c r="H94" i="25"/>
  <c r="H97" i="25"/>
  <c r="H74" i="25"/>
  <c r="H85" i="25"/>
  <c r="H22" i="14"/>
  <c r="H20" i="14"/>
  <c r="H18" i="14"/>
  <c r="J2" i="14"/>
  <c r="I5" i="14"/>
  <c r="I9" i="14"/>
  <c r="I4" i="14"/>
  <c r="I15" i="14" s="1"/>
  <c r="I8" i="14"/>
  <c r="I7" i="14"/>
  <c r="I11" i="14"/>
  <c r="I10" i="14"/>
  <c r="I6" i="14"/>
  <c r="H21" i="14"/>
  <c r="H16" i="14"/>
  <c r="I5" i="13"/>
  <c r="K27" i="16" s="1"/>
  <c r="E22" i="10" s="1"/>
  <c r="H50" i="13"/>
  <c r="H46" i="13"/>
  <c r="H44" i="13"/>
  <c r="H40" i="13"/>
  <c r="H52" i="13"/>
  <c r="H11" i="13"/>
  <c r="H15" i="13"/>
  <c r="H20" i="13"/>
  <c r="H24" i="13"/>
  <c r="H8" i="13"/>
  <c r="H17" i="13"/>
  <c r="H22" i="13"/>
  <c r="H26" i="13"/>
  <c r="H16" i="13"/>
  <c r="H17" i="14"/>
  <c r="H19" i="14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L16" i="16" l="1"/>
  <c r="H37" i="13"/>
  <c r="H34" i="13"/>
  <c r="H43" i="13"/>
  <c r="H21" i="13"/>
  <c r="H48" i="13"/>
  <c r="H13" i="13"/>
  <c r="H39" i="13"/>
  <c r="H41" i="13"/>
  <c r="H23" i="13"/>
  <c r="H49" i="13"/>
  <c r="H12" i="13"/>
  <c r="H18" i="13"/>
  <c r="H38" i="13"/>
  <c r="H25" i="13"/>
  <c r="H14" i="13"/>
  <c r="H42" i="13"/>
  <c r="H9" i="13"/>
  <c r="H7" i="13" s="1"/>
  <c r="H47" i="13"/>
  <c r="G7" i="13"/>
  <c r="H35" i="13"/>
  <c r="H8" i="25"/>
  <c r="I103" i="25"/>
  <c r="G19" i="13"/>
  <c r="G10" i="13"/>
  <c r="G45" i="13"/>
  <c r="G33" i="13"/>
  <c r="I90" i="25"/>
  <c r="I89" i="25"/>
  <c r="G36" i="13"/>
  <c r="I107" i="25"/>
  <c r="I106" i="25"/>
  <c r="I95" i="25"/>
  <c r="I98" i="25"/>
  <c r="I105" i="25"/>
  <c r="I84" i="25"/>
  <c r="I81" i="25"/>
  <c r="I91" i="25"/>
  <c r="I96" i="25"/>
  <c r="I72" i="25"/>
  <c r="I83" i="25"/>
  <c r="I85" i="25"/>
  <c r="I76" i="25"/>
  <c r="I97" i="25"/>
  <c r="I99" i="25"/>
  <c r="I102" i="25"/>
  <c r="I93" i="25"/>
  <c r="I71" i="25"/>
  <c r="I108" i="25"/>
  <c r="I75" i="25"/>
  <c r="I74" i="25"/>
  <c r="I70" i="25"/>
  <c r="I82" i="25"/>
  <c r="I4" i="25"/>
  <c r="I5" i="25" s="1"/>
  <c r="I92" i="25"/>
  <c r="I87" i="25"/>
  <c r="I80" i="25"/>
  <c r="I94" i="25"/>
  <c r="I88" i="25"/>
  <c r="I78" i="25"/>
  <c r="I104" i="25"/>
  <c r="I73" i="25"/>
  <c r="I77" i="25"/>
  <c r="J46" i="25"/>
  <c r="J50" i="25"/>
  <c r="J52" i="25"/>
  <c r="J56" i="25"/>
  <c r="J60" i="25"/>
  <c r="J64" i="25"/>
  <c r="J33" i="25"/>
  <c r="J36" i="25"/>
  <c r="J34" i="25"/>
  <c r="J47" i="25"/>
  <c r="J44" i="25"/>
  <c r="J53" i="25"/>
  <c r="J57" i="25"/>
  <c r="J61" i="25"/>
  <c r="J65" i="25"/>
  <c r="J37" i="25"/>
  <c r="J35" i="25"/>
  <c r="J31" i="25"/>
  <c r="J41" i="25"/>
  <c r="J28" i="25"/>
  <c r="J27" i="25"/>
  <c r="J40" i="25"/>
  <c r="J45" i="25"/>
  <c r="J88" i="25" s="1"/>
  <c r="J51" i="25"/>
  <c r="J59" i="25"/>
  <c r="J29" i="25"/>
  <c r="J32" i="25"/>
  <c r="J42" i="25"/>
  <c r="K2" i="25"/>
  <c r="J48" i="25"/>
  <c r="J26" i="25"/>
  <c r="J69" i="25" s="1"/>
  <c r="J54" i="25"/>
  <c r="J58" i="25"/>
  <c r="J62" i="25"/>
  <c r="J39" i="25"/>
  <c r="J49" i="25"/>
  <c r="J55" i="25"/>
  <c r="J63" i="25"/>
  <c r="J30" i="25"/>
  <c r="J38" i="25"/>
  <c r="I101" i="25"/>
  <c r="I79" i="25"/>
  <c r="I100" i="25"/>
  <c r="H26" i="16"/>
  <c r="J28" i="16"/>
  <c r="K31" i="16"/>
  <c r="H28" i="16"/>
  <c r="H25" i="16"/>
  <c r="J30" i="16"/>
  <c r="H30" i="16"/>
  <c r="I25" i="16"/>
  <c r="I30" i="16"/>
  <c r="K26" i="16"/>
  <c r="K25" i="16"/>
  <c r="H27" i="16"/>
  <c r="K30" i="16"/>
  <c r="I28" i="16"/>
  <c r="K32" i="16"/>
  <c r="K28" i="16"/>
  <c r="I32" i="16"/>
  <c r="J32" i="16"/>
  <c r="J26" i="16"/>
  <c r="J27" i="16"/>
  <c r="I26" i="16"/>
  <c r="J25" i="16"/>
  <c r="I21" i="14"/>
  <c r="I27" i="16"/>
  <c r="C22" i="10" s="1"/>
  <c r="H31" i="16"/>
  <c r="H32" i="16"/>
  <c r="I31" i="16"/>
  <c r="J31" i="16"/>
  <c r="I22" i="14"/>
  <c r="I17" i="14"/>
  <c r="I18" i="14"/>
  <c r="I19" i="14"/>
  <c r="K2" i="14"/>
  <c r="J6" i="14"/>
  <c r="J10" i="14"/>
  <c r="J5" i="14"/>
  <c r="J9" i="14"/>
  <c r="J4" i="14"/>
  <c r="J15" i="14" s="1"/>
  <c r="J8" i="14"/>
  <c r="J11" i="14"/>
  <c r="J7" i="14"/>
  <c r="J5" i="13"/>
  <c r="I51" i="13"/>
  <c r="I47" i="13"/>
  <c r="I42" i="13"/>
  <c r="I38" i="13"/>
  <c r="I34" i="13"/>
  <c r="I50" i="13"/>
  <c r="I46" i="13"/>
  <c r="I52" i="13"/>
  <c r="I48" i="13"/>
  <c r="I43" i="13"/>
  <c r="I39" i="13"/>
  <c r="I49" i="13"/>
  <c r="I44" i="13"/>
  <c r="I40" i="13"/>
  <c r="I35" i="13"/>
  <c r="I41" i="13"/>
  <c r="I37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I20" i="14"/>
  <c r="I16" i="14"/>
  <c r="F53" i="13"/>
  <c r="F17" i="14"/>
  <c r="F22" i="14"/>
  <c r="F21" i="14"/>
  <c r="F16" i="14"/>
  <c r="F19" i="14"/>
  <c r="F18" i="14"/>
  <c r="F20" i="14"/>
  <c r="E6" i="10"/>
  <c r="E14" i="10" s="1"/>
  <c r="J20" i="16"/>
  <c r="K20" i="16"/>
  <c r="H20" i="16"/>
  <c r="L11" i="16"/>
  <c r="I20" i="16"/>
  <c r="F27" i="13"/>
  <c r="C6" i="10"/>
  <c r="H33" i="13" l="1"/>
  <c r="H45" i="13"/>
  <c r="I16" i="25"/>
  <c r="H10" i="13"/>
  <c r="H36" i="13"/>
  <c r="G53" i="13"/>
  <c r="G27" i="13"/>
  <c r="H19" i="13"/>
  <c r="J106" i="25"/>
  <c r="J91" i="25"/>
  <c r="J105" i="25"/>
  <c r="J73" i="25"/>
  <c r="J82" i="25"/>
  <c r="I17" i="25"/>
  <c r="I18" i="25"/>
  <c r="D9" i="10"/>
  <c r="D7" i="10"/>
  <c r="D13" i="10"/>
  <c r="D12" i="10"/>
  <c r="D10" i="10"/>
  <c r="D8" i="10"/>
  <c r="J104" i="25"/>
  <c r="C20" i="10"/>
  <c r="C19" i="10" s="1"/>
  <c r="C27" i="10" s="1"/>
  <c r="E20" i="10"/>
  <c r="E19" i="10" s="1"/>
  <c r="E27" i="10" s="1"/>
  <c r="J98" i="25"/>
  <c r="J101" i="25"/>
  <c r="J7" i="25" s="1"/>
  <c r="J102" i="25"/>
  <c r="J108" i="25"/>
  <c r="J95" i="25"/>
  <c r="J75" i="25"/>
  <c r="J84" i="25"/>
  <c r="J4" i="25"/>
  <c r="J5" i="25" s="1"/>
  <c r="J87" i="25"/>
  <c r="J92" i="25"/>
  <c r="J76" i="25"/>
  <c r="I13" i="25"/>
  <c r="I14" i="25"/>
  <c r="I6" i="25"/>
  <c r="J72" i="25"/>
  <c r="J83" i="25"/>
  <c r="J74" i="25"/>
  <c r="J90" i="25"/>
  <c r="J107" i="25"/>
  <c r="J93" i="25"/>
  <c r="J6" i="25" s="1"/>
  <c r="I7" i="25"/>
  <c r="I15" i="25"/>
  <c r="K45" i="25"/>
  <c r="K49" i="25"/>
  <c r="K26" i="25"/>
  <c r="K69" i="25" s="1"/>
  <c r="K54" i="25"/>
  <c r="K58" i="25"/>
  <c r="K62" i="25"/>
  <c r="K30" i="25"/>
  <c r="K29" i="25"/>
  <c r="K41" i="25"/>
  <c r="K32" i="25"/>
  <c r="L2" i="25"/>
  <c r="K31" i="25"/>
  <c r="K44" i="25"/>
  <c r="K61" i="25"/>
  <c r="K36" i="25"/>
  <c r="K46" i="25"/>
  <c r="K50" i="25"/>
  <c r="K51" i="25"/>
  <c r="K55" i="25"/>
  <c r="K59" i="25"/>
  <c r="K63" i="25"/>
  <c r="K34" i="25"/>
  <c r="K33" i="25"/>
  <c r="K39" i="25"/>
  <c r="K48" i="25"/>
  <c r="K65" i="25"/>
  <c r="K47" i="25"/>
  <c r="K27" i="25"/>
  <c r="K52" i="25"/>
  <c r="K56" i="25"/>
  <c r="K60" i="25"/>
  <c r="K64" i="25"/>
  <c r="K38" i="25"/>
  <c r="K37" i="25"/>
  <c r="K35" i="25"/>
  <c r="K42" i="25"/>
  <c r="K53" i="25"/>
  <c r="K57" i="25"/>
  <c r="K28" i="25"/>
  <c r="K40" i="25"/>
  <c r="J70" i="25"/>
  <c r="J78" i="25"/>
  <c r="J100" i="25"/>
  <c r="J77" i="25"/>
  <c r="J103" i="25"/>
  <c r="J89" i="25"/>
  <c r="J81" i="25"/>
  <c r="J97" i="25"/>
  <c r="J85" i="25"/>
  <c r="J94" i="25"/>
  <c r="J71" i="25"/>
  <c r="J80" i="25"/>
  <c r="J96" i="25"/>
  <c r="J79" i="25"/>
  <c r="J99" i="25"/>
  <c r="H24" i="16"/>
  <c r="I24" i="16"/>
  <c r="L31" i="16"/>
  <c r="J24" i="16"/>
  <c r="L28" i="16"/>
  <c r="H29" i="16"/>
  <c r="L30" i="16"/>
  <c r="L26" i="16"/>
  <c r="K29" i="16"/>
  <c r="L25" i="16"/>
  <c r="J29" i="16"/>
  <c r="I29" i="16"/>
  <c r="L32" i="16"/>
  <c r="K24" i="16"/>
  <c r="Z19" i="14"/>
  <c r="L27" i="16"/>
  <c r="Z17" i="14"/>
  <c r="J22" i="14"/>
  <c r="Z18" i="14"/>
  <c r="J19" i="14"/>
  <c r="J18" i="14"/>
  <c r="J20" i="14"/>
  <c r="J16" i="14"/>
  <c r="I7" i="13"/>
  <c r="AK34" i="13"/>
  <c r="I33" i="13"/>
  <c r="AF33" i="13" s="1"/>
  <c r="I36" i="13"/>
  <c r="AA35" i="13" s="1"/>
  <c r="I19" i="13"/>
  <c r="I10" i="13"/>
  <c r="K5" i="13"/>
  <c r="J52" i="13"/>
  <c r="J48" i="13"/>
  <c r="J43" i="13"/>
  <c r="J39" i="13"/>
  <c r="J34" i="13"/>
  <c r="J49" i="13"/>
  <c r="J44" i="13"/>
  <c r="J40" i="13"/>
  <c r="J35" i="13"/>
  <c r="J50" i="13"/>
  <c r="J46" i="13"/>
  <c r="J41" i="13"/>
  <c r="J37" i="13"/>
  <c r="J51" i="13"/>
  <c r="J47" i="13"/>
  <c r="J42" i="13"/>
  <c r="J38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J21" i="14"/>
  <c r="L2" i="14"/>
  <c r="K7" i="14"/>
  <c r="K11" i="14"/>
  <c r="K6" i="14"/>
  <c r="K10" i="14"/>
  <c r="K5" i="14"/>
  <c r="K9" i="14"/>
  <c r="K4" i="14"/>
  <c r="K15" i="14" s="1"/>
  <c r="K8" i="14"/>
  <c r="AK33" i="13"/>
  <c r="I45" i="13"/>
  <c r="J17" i="14"/>
  <c r="L20" i="16"/>
  <c r="C14" i="10"/>
  <c r="K91" i="25" l="1"/>
  <c r="K108" i="25"/>
  <c r="H53" i="13"/>
  <c r="K83" i="25"/>
  <c r="K70" i="25"/>
  <c r="K100" i="25"/>
  <c r="H27" i="13"/>
  <c r="K79" i="25"/>
  <c r="K71" i="25"/>
  <c r="K96" i="25"/>
  <c r="K107" i="25"/>
  <c r="K106" i="25"/>
  <c r="K103" i="25"/>
  <c r="K98" i="25"/>
  <c r="K73" i="25"/>
  <c r="K99" i="25"/>
  <c r="K94" i="25"/>
  <c r="K105" i="25"/>
  <c r="K104" i="25"/>
  <c r="K95" i="25"/>
  <c r="K93" i="25"/>
  <c r="K6" i="25" s="1"/>
  <c r="K101" i="25"/>
  <c r="K7" i="25" s="1"/>
  <c r="I19" i="25"/>
  <c r="K81" i="25"/>
  <c r="K84" i="25"/>
  <c r="K102" i="25"/>
  <c r="J8" i="25"/>
  <c r="K85" i="25"/>
  <c r="K78" i="25"/>
  <c r="K76" i="25"/>
  <c r="K80" i="25"/>
  <c r="K90" i="25"/>
  <c r="K82" i="25"/>
  <c r="K77" i="25"/>
  <c r="K75" i="25"/>
  <c r="H33" i="16"/>
  <c r="K74" i="25"/>
  <c r="K4" i="25"/>
  <c r="K5" i="25" s="1"/>
  <c r="K87" i="25"/>
  <c r="K92" i="25"/>
  <c r="K88" i="25"/>
  <c r="K89" i="25"/>
  <c r="K72" i="25"/>
  <c r="K97" i="25"/>
  <c r="L44" i="25"/>
  <c r="L48" i="25"/>
  <c r="L31" i="25"/>
  <c r="L52" i="25"/>
  <c r="L56" i="25"/>
  <c r="L60" i="25"/>
  <c r="L64" i="25"/>
  <c r="L38" i="25"/>
  <c r="L32" i="25"/>
  <c r="L27" i="25"/>
  <c r="L40" i="25"/>
  <c r="L55" i="25"/>
  <c r="L63" i="25"/>
  <c r="L45" i="25"/>
  <c r="L49" i="25"/>
  <c r="L35" i="25"/>
  <c r="L53" i="25"/>
  <c r="L57" i="25"/>
  <c r="L61" i="25"/>
  <c r="L65" i="25"/>
  <c r="L29" i="25"/>
  <c r="L36" i="25"/>
  <c r="L33" i="25"/>
  <c r="L28" i="25"/>
  <c r="L51" i="25"/>
  <c r="L59" i="25"/>
  <c r="L42" i="25"/>
  <c r="L46" i="25"/>
  <c r="L50" i="25"/>
  <c r="L39" i="25"/>
  <c r="L54" i="25"/>
  <c r="L58" i="25"/>
  <c r="L62" i="25"/>
  <c r="L30" i="25"/>
  <c r="L37" i="25"/>
  <c r="L41" i="25"/>
  <c r="M2" i="25"/>
  <c r="L47" i="25"/>
  <c r="L34" i="25"/>
  <c r="L26" i="25"/>
  <c r="L69" i="25" s="1"/>
  <c r="I8" i="25"/>
  <c r="J33" i="16"/>
  <c r="I33" i="16"/>
  <c r="L24" i="16"/>
  <c r="K33" i="16"/>
  <c r="L29" i="16"/>
  <c r="AF34" i="13"/>
  <c r="AF35" i="13" s="1"/>
  <c r="AA36" i="13"/>
  <c r="Z20" i="14"/>
  <c r="I53" i="13"/>
  <c r="AA38" i="13"/>
  <c r="K20" i="14"/>
  <c r="K19" i="14"/>
  <c r="AK35" i="13"/>
  <c r="K16" i="14"/>
  <c r="K18" i="14"/>
  <c r="AA37" i="13"/>
  <c r="K21" i="14"/>
  <c r="I27" i="13"/>
  <c r="AA8" i="13" s="1"/>
  <c r="AA33" i="13"/>
  <c r="AA34" i="13"/>
  <c r="K22" i="14"/>
  <c r="J45" i="13"/>
  <c r="J7" i="13"/>
  <c r="M2" i="14"/>
  <c r="L4" i="14"/>
  <c r="L15" i="14" s="1"/>
  <c r="L8" i="14"/>
  <c r="L7" i="14"/>
  <c r="L11" i="14"/>
  <c r="L6" i="14"/>
  <c r="L10" i="14"/>
  <c r="L5" i="14"/>
  <c r="L9" i="14"/>
  <c r="J36" i="13"/>
  <c r="J33" i="13"/>
  <c r="K17" i="14"/>
  <c r="J19" i="13"/>
  <c r="J10" i="13"/>
  <c r="L5" i="13"/>
  <c r="K49" i="13"/>
  <c r="K44" i="13"/>
  <c r="K40" i="13"/>
  <c r="K35" i="13"/>
  <c r="K50" i="13"/>
  <c r="K46" i="13"/>
  <c r="K41" i="13"/>
  <c r="K37" i="13"/>
  <c r="K52" i="13"/>
  <c r="K48" i="13"/>
  <c r="K43" i="13"/>
  <c r="K39" i="13"/>
  <c r="K51" i="13"/>
  <c r="K47" i="13"/>
  <c r="K42" i="13"/>
  <c r="K38" i="13"/>
  <c r="K34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5" i="13"/>
  <c r="K26" i="13"/>
  <c r="G10" i="10"/>
  <c r="G9" i="10"/>
  <c r="G13" i="10"/>
  <c r="G12" i="10"/>
  <c r="D11" i="10"/>
  <c r="G7" i="10"/>
  <c r="D6" i="10"/>
  <c r="G8" i="10"/>
  <c r="L93" i="25" l="1"/>
  <c r="L6" i="25" s="1"/>
  <c r="K8" i="25"/>
  <c r="L105" i="25"/>
  <c r="L101" i="25"/>
  <c r="L7" i="25" s="1"/>
  <c r="L97" i="25"/>
  <c r="L104" i="25"/>
  <c r="L89" i="25"/>
  <c r="L90" i="25"/>
  <c r="L88" i="25"/>
  <c r="L102" i="25"/>
  <c r="L91" i="25"/>
  <c r="L100" i="25"/>
  <c r="L94" i="25"/>
  <c r="L108" i="25"/>
  <c r="L96" i="25"/>
  <c r="D21" i="10"/>
  <c r="G21" i="10" s="1"/>
  <c r="D26" i="10"/>
  <c r="G26" i="10" s="1"/>
  <c r="D22" i="10"/>
  <c r="G22" i="10" s="1"/>
  <c r="L9" i="10" s="1"/>
  <c r="D25" i="10"/>
  <c r="D23" i="10"/>
  <c r="G23" i="10" s="1"/>
  <c r="L10" i="10" s="1"/>
  <c r="D20" i="10"/>
  <c r="G20" i="10" s="1"/>
  <c r="M44" i="25"/>
  <c r="M54" i="25"/>
  <c r="M58" i="25"/>
  <c r="M62" i="25"/>
  <c r="M50" i="25"/>
  <c r="M36" i="25"/>
  <c r="M30" i="25"/>
  <c r="M27" i="25"/>
  <c r="M37" i="25"/>
  <c r="M28" i="25"/>
  <c r="N2" i="25"/>
  <c r="M48" i="25"/>
  <c r="M45" i="25"/>
  <c r="M57" i="25"/>
  <c r="M65" i="25"/>
  <c r="M26" i="25"/>
  <c r="M69" i="25" s="1"/>
  <c r="M51" i="25"/>
  <c r="M55" i="25"/>
  <c r="M59" i="25"/>
  <c r="M63" i="25"/>
  <c r="M46" i="25"/>
  <c r="M31" i="25"/>
  <c r="M38" i="25"/>
  <c r="M33" i="25"/>
  <c r="M42" i="25"/>
  <c r="M34" i="25"/>
  <c r="M52" i="25"/>
  <c r="M56" i="25"/>
  <c r="M60" i="25"/>
  <c r="M64" i="25"/>
  <c r="M35" i="25"/>
  <c r="M39" i="25"/>
  <c r="M40" i="25"/>
  <c r="M41" i="25"/>
  <c r="M53" i="25"/>
  <c r="M61" i="25"/>
  <c r="M32" i="25"/>
  <c r="M47" i="25"/>
  <c r="M29" i="25"/>
  <c r="M49" i="25"/>
  <c r="L72" i="25"/>
  <c r="L106" i="25"/>
  <c r="L75" i="25"/>
  <c r="L99" i="25"/>
  <c r="L4" i="25"/>
  <c r="L5" i="25" s="1"/>
  <c r="L92" i="25"/>
  <c r="L87" i="25"/>
  <c r="L84" i="25"/>
  <c r="L71" i="25"/>
  <c r="L78" i="25"/>
  <c r="L98" i="25"/>
  <c r="L81" i="25"/>
  <c r="L95" i="25"/>
  <c r="L77" i="25"/>
  <c r="L80" i="25"/>
  <c r="L85" i="25"/>
  <c r="L76" i="25"/>
  <c r="L83" i="25"/>
  <c r="L107" i="25"/>
  <c r="L74" i="25"/>
  <c r="L73" i="25"/>
  <c r="L82" i="25"/>
  <c r="L79" i="25"/>
  <c r="L70" i="25"/>
  <c r="L103" i="25"/>
  <c r="L33" i="16"/>
  <c r="L17" i="14"/>
  <c r="L21" i="14"/>
  <c r="L20" i="14"/>
  <c r="L16" i="14"/>
  <c r="L18" i="14"/>
  <c r="J53" i="13"/>
  <c r="L19" i="14"/>
  <c r="L22" i="14"/>
  <c r="AA39" i="13"/>
  <c r="K7" i="13"/>
  <c r="J27" i="13"/>
  <c r="K33" i="13"/>
  <c r="K19" i="13"/>
  <c r="K10" i="13"/>
  <c r="K36" i="13"/>
  <c r="M5" i="13"/>
  <c r="L50" i="13"/>
  <c r="L46" i="13"/>
  <c r="L41" i="13"/>
  <c r="L37" i="13"/>
  <c r="L49" i="13"/>
  <c r="L51" i="13"/>
  <c r="L47" i="13"/>
  <c r="L42" i="13"/>
  <c r="L38" i="13"/>
  <c r="L52" i="13"/>
  <c r="L48" i="13"/>
  <c r="L43" i="13"/>
  <c r="L39" i="13"/>
  <c r="L34" i="13"/>
  <c r="L44" i="13"/>
  <c r="L40" i="13"/>
  <c r="L35" i="13"/>
  <c r="L11" i="13"/>
  <c r="L15" i="13"/>
  <c r="L20" i="13"/>
  <c r="L24" i="13"/>
  <c r="L9" i="13"/>
  <c r="L14" i="13"/>
  <c r="L18" i="13"/>
  <c r="L23" i="13"/>
  <c r="L12" i="13"/>
  <c r="L16" i="13"/>
  <c r="L21" i="13"/>
  <c r="L25" i="13"/>
  <c r="L8" i="13"/>
  <c r="L13" i="13"/>
  <c r="L17" i="13"/>
  <c r="L22" i="13"/>
  <c r="L26" i="13"/>
  <c r="K45" i="13"/>
  <c r="N2" i="14"/>
  <c r="M5" i="14"/>
  <c r="M9" i="14"/>
  <c r="M4" i="14"/>
  <c r="M15" i="14" s="1"/>
  <c r="M8" i="14"/>
  <c r="M7" i="14"/>
  <c r="M11" i="14"/>
  <c r="M6" i="14"/>
  <c r="M10" i="14"/>
  <c r="D14" i="10"/>
  <c r="G6" i="10"/>
  <c r="G11" i="10"/>
  <c r="L8" i="25" l="1"/>
  <c r="M88" i="25"/>
  <c r="M90" i="25"/>
  <c r="M95" i="25"/>
  <c r="M89" i="25"/>
  <c r="M82" i="25"/>
  <c r="M76" i="25"/>
  <c r="D19" i="10"/>
  <c r="G19" i="10" s="1"/>
  <c r="L8" i="10" s="1"/>
  <c r="D24" i="10"/>
  <c r="G24" i="10" s="1"/>
  <c r="L11" i="10" s="1"/>
  <c r="M91" i="25"/>
  <c r="G25" i="10"/>
  <c r="M104" i="25"/>
  <c r="M99" i="25"/>
  <c r="M106" i="25"/>
  <c r="M70" i="25"/>
  <c r="M105" i="25"/>
  <c r="M72" i="25"/>
  <c r="M96" i="25"/>
  <c r="M78" i="25"/>
  <c r="M81" i="25"/>
  <c r="M102" i="25"/>
  <c r="M108" i="25"/>
  <c r="N53" i="25"/>
  <c r="N56" i="25"/>
  <c r="N60" i="25"/>
  <c r="N64" i="25"/>
  <c r="N33" i="25"/>
  <c r="N32" i="25"/>
  <c r="N42" i="25"/>
  <c r="N47" i="25"/>
  <c r="N50" i="25"/>
  <c r="N62" i="25"/>
  <c r="N27" i="25"/>
  <c r="N31" i="25"/>
  <c r="N34" i="25"/>
  <c r="N52" i="25"/>
  <c r="N59" i="25"/>
  <c r="N29" i="25"/>
  <c r="N40" i="25"/>
  <c r="N41" i="25"/>
  <c r="N28" i="25"/>
  <c r="N44" i="25"/>
  <c r="N26" i="25"/>
  <c r="N69" i="25" s="1"/>
  <c r="N57" i="25"/>
  <c r="N61" i="25"/>
  <c r="N65" i="25"/>
  <c r="N37" i="25"/>
  <c r="N36" i="25"/>
  <c r="N49" i="25"/>
  <c r="N30" i="25"/>
  <c r="N35" i="25"/>
  <c r="N51" i="25"/>
  <c r="N54" i="25"/>
  <c r="N58" i="25"/>
  <c r="N46" i="25"/>
  <c r="N38" i="25"/>
  <c r="N45" i="25"/>
  <c r="N55" i="25"/>
  <c r="N63" i="25"/>
  <c r="N48" i="25"/>
  <c r="N39" i="25"/>
  <c r="O2" i="25"/>
  <c r="M73" i="25"/>
  <c r="M101" i="25"/>
  <c r="M7" i="25" s="1"/>
  <c r="M84" i="25"/>
  <c r="M107" i="25"/>
  <c r="M77" i="25"/>
  <c r="M74" i="25"/>
  <c r="M98" i="25"/>
  <c r="M100" i="25"/>
  <c r="M71" i="25"/>
  <c r="M79" i="25"/>
  <c r="M97" i="25"/>
  <c r="M75" i="25"/>
  <c r="M83" i="25"/>
  <c r="M103" i="25"/>
  <c r="M85" i="25"/>
  <c r="M94" i="25"/>
  <c r="M80" i="25"/>
  <c r="M93" i="25"/>
  <c r="M6" i="25" s="1"/>
  <c r="M4" i="25"/>
  <c r="M5" i="25" s="1"/>
  <c r="M92" i="25"/>
  <c r="M87" i="25"/>
  <c r="L7" i="13"/>
  <c r="M21" i="14"/>
  <c r="M17" i="14"/>
  <c r="M22" i="14"/>
  <c r="M18" i="14"/>
  <c r="K53" i="13"/>
  <c r="K27" i="13"/>
  <c r="M19" i="14"/>
  <c r="L33" i="13"/>
  <c r="M20" i="14"/>
  <c r="L19" i="13"/>
  <c r="L36" i="13"/>
  <c r="N5" i="13"/>
  <c r="K40" i="16" s="1"/>
  <c r="E35" i="10" s="1"/>
  <c r="M51" i="13"/>
  <c r="M47" i="13"/>
  <c r="M42" i="13"/>
  <c r="M38" i="13"/>
  <c r="M41" i="13"/>
  <c r="M52" i="13"/>
  <c r="M48" i="13"/>
  <c r="M43" i="13"/>
  <c r="M39" i="13"/>
  <c r="M34" i="13"/>
  <c r="M37" i="13"/>
  <c r="M49" i="13"/>
  <c r="M44" i="13"/>
  <c r="M40" i="13"/>
  <c r="M35" i="13"/>
  <c r="M50" i="13"/>
  <c r="M46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M16" i="14"/>
  <c r="O2" i="14"/>
  <c r="N6" i="14"/>
  <c r="N10" i="14"/>
  <c r="N5" i="14"/>
  <c r="N9" i="14"/>
  <c r="N4" i="14"/>
  <c r="N15" i="14" s="1"/>
  <c r="N8" i="14"/>
  <c r="N11" i="14"/>
  <c r="N7" i="14"/>
  <c r="L10" i="13"/>
  <c r="L45" i="13"/>
  <c r="G14" i="10"/>
  <c r="L12" i="10" l="1"/>
  <c r="D27" i="10"/>
  <c r="G27" i="10" s="1"/>
  <c r="N97" i="25"/>
  <c r="M8" i="25"/>
  <c r="N101" i="25"/>
  <c r="N7" i="25" s="1"/>
  <c r="N78" i="25"/>
  <c r="N106" i="25"/>
  <c r="N98" i="25"/>
  <c r="N89" i="25"/>
  <c r="N108" i="25"/>
  <c r="N93" i="25"/>
  <c r="N6" i="25" s="1"/>
  <c r="N96" i="25"/>
  <c r="N107" i="25"/>
  <c r="N77" i="25"/>
  <c r="O45" i="25"/>
  <c r="O49" i="25"/>
  <c r="O52" i="25"/>
  <c r="O28" i="25"/>
  <c r="O29" i="25"/>
  <c r="O41" i="25"/>
  <c r="O40" i="25"/>
  <c r="O57" i="25"/>
  <c r="O61" i="25"/>
  <c r="O65" i="25"/>
  <c r="P2" i="25"/>
  <c r="O26" i="25"/>
  <c r="O69" i="25" s="1"/>
  <c r="O55" i="25"/>
  <c r="O63" i="25"/>
  <c r="O106" i="25" s="1"/>
  <c r="O51" i="25"/>
  <c r="O44" i="25"/>
  <c r="O32" i="25"/>
  <c r="O56" i="25"/>
  <c r="O64" i="25"/>
  <c r="O46" i="25"/>
  <c r="O50" i="25"/>
  <c r="O53" i="25"/>
  <c r="O30" i="25"/>
  <c r="O33" i="25"/>
  <c r="O35" i="25"/>
  <c r="O54" i="25"/>
  <c r="O97" i="25" s="1"/>
  <c r="O58" i="25"/>
  <c r="O62" i="25"/>
  <c r="O36" i="25"/>
  <c r="O47" i="25"/>
  <c r="O27" i="25"/>
  <c r="O34" i="25"/>
  <c r="O37" i="25"/>
  <c r="O42" i="25"/>
  <c r="O59" i="25"/>
  <c r="O39" i="25"/>
  <c r="O48" i="25"/>
  <c r="O38" i="25"/>
  <c r="O31" i="25"/>
  <c r="O60" i="25"/>
  <c r="N73" i="25"/>
  <c r="N4" i="25"/>
  <c r="N5" i="25" s="1"/>
  <c r="N92" i="25"/>
  <c r="N87" i="25"/>
  <c r="N74" i="25"/>
  <c r="N82" i="25"/>
  <c r="N88" i="25"/>
  <c r="N104" i="25"/>
  <c r="N71" i="25"/>
  <c r="N102" i="25"/>
  <c r="N70" i="25"/>
  <c r="N85" i="25"/>
  <c r="N103" i="25"/>
  <c r="N80" i="25"/>
  <c r="N83" i="25"/>
  <c r="N76" i="25"/>
  <c r="N72" i="25"/>
  <c r="N90" i="25"/>
  <c r="N91" i="25"/>
  <c r="N81" i="25"/>
  <c r="N94" i="25"/>
  <c r="N79" i="25"/>
  <c r="N100" i="25"/>
  <c r="N84" i="25"/>
  <c r="N95" i="25"/>
  <c r="N105" i="25"/>
  <c r="N75" i="25"/>
  <c r="N99" i="25"/>
  <c r="L27" i="13"/>
  <c r="M45" i="13"/>
  <c r="M7" i="13"/>
  <c r="N18" i="14"/>
  <c r="N20" i="14"/>
  <c r="P2" i="14"/>
  <c r="O7" i="14"/>
  <c r="O11" i="14"/>
  <c r="O6" i="14"/>
  <c r="O10" i="14"/>
  <c r="O5" i="14"/>
  <c r="O9" i="14"/>
  <c r="O4" i="14"/>
  <c r="O15" i="14" s="1"/>
  <c r="O8" i="14"/>
  <c r="M19" i="13"/>
  <c r="M10" i="13"/>
  <c r="O5" i="13"/>
  <c r="N52" i="13"/>
  <c r="N48" i="13"/>
  <c r="N43" i="13"/>
  <c r="N39" i="13"/>
  <c r="N34" i="13"/>
  <c r="N49" i="13"/>
  <c r="N44" i="13"/>
  <c r="N40" i="13"/>
  <c r="N35" i="13"/>
  <c r="N51" i="13"/>
  <c r="N47" i="13"/>
  <c r="N42" i="13"/>
  <c r="N38" i="13"/>
  <c r="N50" i="13"/>
  <c r="N46" i="13"/>
  <c r="N41" i="13"/>
  <c r="N37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5" i="13"/>
  <c r="N26" i="13"/>
  <c r="H45" i="16"/>
  <c r="H44" i="16"/>
  <c r="I44" i="16"/>
  <c r="I43" i="16"/>
  <c r="H40" i="16"/>
  <c r="K44" i="16"/>
  <c r="K43" i="16"/>
  <c r="K39" i="16"/>
  <c r="K41" i="16"/>
  <c r="J41" i="16"/>
  <c r="J39" i="16"/>
  <c r="J40" i="16"/>
  <c r="K38" i="16"/>
  <c r="E33" i="10" s="1"/>
  <c r="J43" i="16"/>
  <c r="I45" i="16"/>
  <c r="I39" i="16"/>
  <c r="J38" i="16"/>
  <c r="H43" i="16"/>
  <c r="H41" i="16"/>
  <c r="J45" i="16"/>
  <c r="K45" i="16"/>
  <c r="I40" i="16"/>
  <c r="C35" i="10" s="1"/>
  <c r="I41" i="16"/>
  <c r="H39" i="16"/>
  <c r="H38" i="16"/>
  <c r="I38" i="16"/>
  <c r="C33" i="10" s="1"/>
  <c r="J44" i="16"/>
  <c r="N17" i="14"/>
  <c r="N22" i="14"/>
  <c r="N16" i="14"/>
  <c r="M36" i="13"/>
  <c r="L53" i="13"/>
  <c r="N19" i="14"/>
  <c r="N21" i="14"/>
  <c r="M33" i="13"/>
  <c r="O89" i="25" l="1"/>
  <c r="N8" i="25"/>
  <c r="O76" i="25"/>
  <c r="O82" i="25"/>
  <c r="O85" i="25"/>
  <c r="O77" i="25"/>
  <c r="O80" i="25"/>
  <c r="O91" i="25"/>
  <c r="O74" i="25"/>
  <c r="O81" i="25"/>
  <c r="O73" i="25"/>
  <c r="O96" i="25"/>
  <c r="O108" i="25"/>
  <c r="O70" i="25"/>
  <c r="O99" i="25"/>
  <c r="O90" i="25"/>
  <c r="O79" i="25"/>
  <c r="O78" i="25"/>
  <c r="O75" i="25"/>
  <c r="O93" i="25"/>
  <c r="O6" i="25" s="1"/>
  <c r="O98" i="25"/>
  <c r="O104" i="25"/>
  <c r="O103" i="25"/>
  <c r="O105" i="25"/>
  <c r="O100" i="25"/>
  <c r="O102" i="25"/>
  <c r="O101" i="25"/>
  <c r="O7" i="25" s="1"/>
  <c r="O107" i="25"/>
  <c r="O94" i="25"/>
  <c r="O83" i="25"/>
  <c r="O95" i="25"/>
  <c r="O84" i="25"/>
  <c r="O72" i="25"/>
  <c r="O88" i="25"/>
  <c r="P45" i="25"/>
  <c r="P49" i="25"/>
  <c r="P31" i="25"/>
  <c r="P27" i="25"/>
  <c r="P51" i="25"/>
  <c r="P36" i="25"/>
  <c r="P29" i="25"/>
  <c r="P55" i="25"/>
  <c r="P59" i="25"/>
  <c r="P63" i="25"/>
  <c r="P60" i="25"/>
  <c r="Q2" i="25"/>
  <c r="P65" i="25"/>
  <c r="P44" i="25"/>
  <c r="P38" i="25"/>
  <c r="P54" i="25"/>
  <c r="P46" i="25"/>
  <c r="P50" i="25"/>
  <c r="P35" i="25"/>
  <c r="P30" i="25"/>
  <c r="P53" i="25"/>
  <c r="P32" i="25"/>
  <c r="P37" i="25"/>
  <c r="P56" i="25"/>
  <c r="P64" i="25"/>
  <c r="P26" i="25"/>
  <c r="P69" i="25" s="1"/>
  <c r="P52" i="25"/>
  <c r="P58" i="25"/>
  <c r="P47" i="25"/>
  <c r="P28" i="25"/>
  <c r="P39" i="25"/>
  <c r="P34" i="25"/>
  <c r="P33" i="25"/>
  <c r="P41" i="25"/>
  <c r="P40" i="25"/>
  <c r="P57" i="25"/>
  <c r="P61" i="25"/>
  <c r="P48" i="25"/>
  <c r="P42" i="25"/>
  <c r="P62" i="25"/>
  <c r="O4" i="25"/>
  <c r="O5" i="25" s="1"/>
  <c r="O87" i="25"/>
  <c r="O92" i="25"/>
  <c r="O71" i="25"/>
  <c r="M27" i="13"/>
  <c r="M53" i="13"/>
  <c r="N7" i="13"/>
  <c r="N36" i="13"/>
  <c r="O19" i="14"/>
  <c r="O20" i="14"/>
  <c r="I42" i="16"/>
  <c r="O16" i="14"/>
  <c r="O18" i="14"/>
  <c r="I37" i="16"/>
  <c r="L41" i="16"/>
  <c r="K42" i="16"/>
  <c r="N33" i="13"/>
  <c r="O21" i="14"/>
  <c r="Q2" i="14"/>
  <c r="P4" i="14"/>
  <c r="P15" i="14" s="1"/>
  <c r="P8" i="14"/>
  <c r="P7" i="14"/>
  <c r="P11" i="14"/>
  <c r="P6" i="14"/>
  <c r="P10" i="14"/>
  <c r="P9" i="14"/>
  <c r="P5" i="14"/>
  <c r="L44" i="16"/>
  <c r="N19" i="13"/>
  <c r="N10" i="13"/>
  <c r="P5" i="13"/>
  <c r="O49" i="13"/>
  <c r="O44" i="13"/>
  <c r="O40" i="13"/>
  <c r="O35" i="13"/>
  <c r="O52" i="13"/>
  <c r="O48" i="13"/>
  <c r="O50" i="13"/>
  <c r="O46" i="13"/>
  <c r="O41" i="13"/>
  <c r="O37" i="13"/>
  <c r="O51" i="13"/>
  <c r="O47" i="13"/>
  <c r="O42" i="13"/>
  <c r="O38" i="13"/>
  <c r="O43" i="13"/>
  <c r="O39" i="13"/>
  <c r="O34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7" i="14"/>
  <c r="L38" i="16"/>
  <c r="H37" i="16"/>
  <c r="H42" i="16"/>
  <c r="L43" i="16"/>
  <c r="J42" i="16"/>
  <c r="L39" i="16"/>
  <c r="J37" i="16"/>
  <c r="E32" i="10"/>
  <c r="E40" i="10" s="1"/>
  <c r="K37" i="16"/>
  <c r="L40" i="16"/>
  <c r="L45" i="16"/>
  <c r="N45" i="13"/>
  <c r="O22" i="14"/>
  <c r="P91" i="25" l="1"/>
  <c r="P105" i="25"/>
  <c r="P95" i="25"/>
  <c r="P104" i="25"/>
  <c r="P100" i="25"/>
  <c r="P107" i="25"/>
  <c r="P71" i="25"/>
  <c r="P93" i="25"/>
  <c r="P6" i="25" s="1"/>
  <c r="P90" i="25"/>
  <c r="P101" i="25"/>
  <c r="P7" i="25" s="1"/>
  <c r="P97" i="25"/>
  <c r="P99" i="25"/>
  <c r="P84" i="25"/>
  <c r="P106" i="25"/>
  <c r="P96" i="25"/>
  <c r="P76" i="25"/>
  <c r="P89" i="25"/>
  <c r="P108" i="25"/>
  <c r="P102" i="25"/>
  <c r="P94" i="25"/>
  <c r="O8" i="25"/>
  <c r="P103" i="25"/>
  <c r="P98" i="25"/>
  <c r="I46" i="16"/>
  <c r="P77" i="25"/>
  <c r="P73" i="25"/>
  <c r="P70" i="25"/>
  <c r="P85" i="25"/>
  <c r="P83" i="25"/>
  <c r="P82" i="25"/>
  <c r="P80" i="25"/>
  <c r="P78" i="25"/>
  <c r="P81" i="25"/>
  <c r="Q51" i="25"/>
  <c r="Q46" i="25"/>
  <c r="Q54" i="25"/>
  <c r="Q58" i="25"/>
  <c r="Q62" i="25"/>
  <c r="Q32" i="25"/>
  <c r="Q31" i="25"/>
  <c r="Q37" i="25"/>
  <c r="Q30" i="25"/>
  <c r="Q29" i="25"/>
  <c r="R2" i="25"/>
  <c r="Q49" i="25"/>
  <c r="Q61" i="25"/>
  <c r="Q34" i="25"/>
  <c r="Q52" i="25"/>
  <c r="Q47" i="25"/>
  <c r="Q55" i="25"/>
  <c r="Q59" i="25"/>
  <c r="Q63" i="25"/>
  <c r="Q36" i="25"/>
  <c r="Q35" i="25"/>
  <c r="Q39" i="25"/>
  <c r="Q38" i="25"/>
  <c r="Q40" i="25"/>
  <c r="Q45" i="25"/>
  <c r="Q65" i="25"/>
  <c r="Q50" i="25"/>
  <c r="Q53" i="25"/>
  <c r="Q48" i="25"/>
  <c r="Q56" i="25"/>
  <c r="Q60" i="25"/>
  <c r="Q64" i="25"/>
  <c r="Q26" i="25"/>
  <c r="Q69" i="25" s="1"/>
  <c r="Q27" i="25"/>
  <c r="Q33" i="25"/>
  <c r="Q41" i="25"/>
  <c r="Q44" i="25"/>
  <c r="Q57" i="25"/>
  <c r="Q28" i="25"/>
  <c r="Q42" i="25"/>
  <c r="P72" i="25"/>
  <c r="P74" i="25"/>
  <c r="P75" i="25"/>
  <c r="P4" i="25"/>
  <c r="P5" i="25" s="1"/>
  <c r="P87" i="25"/>
  <c r="P92" i="25"/>
  <c r="P79" i="25"/>
  <c r="P88" i="25"/>
  <c r="N53" i="13"/>
  <c r="P17" i="14"/>
  <c r="K46" i="16"/>
  <c r="N27" i="13"/>
  <c r="J46" i="16"/>
  <c r="O10" i="13"/>
  <c r="L42" i="16"/>
  <c r="O7" i="13"/>
  <c r="L37" i="16"/>
  <c r="H46" i="16"/>
  <c r="P16" i="14"/>
  <c r="P22" i="14"/>
  <c r="R2" i="14"/>
  <c r="Q5" i="14"/>
  <c r="Q9" i="14"/>
  <c r="Q4" i="14"/>
  <c r="Q15" i="14" s="1"/>
  <c r="Q8" i="14"/>
  <c r="Q7" i="14"/>
  <c r="Q11" i="14"/>
  <c r="Q6" i="14"/>
  <c r="Q10" i="14"/>
  <c r="O19" i="13"/>
  <c r="O36" i="13"/>
  <c r="P20" i="14"/>
  <c r="P18" i="14"/>
  <c r="C32" i="10"/>
  <c r="O45" i="13"/>
  <c r="Q5" i="13"/>
  <c r="P50" i="13"/>
  <c r="P46" i="13"/>
  <c r="P41" i="13"/>
  <c r="P37" i="13"/>
  <c r="P44" i="13"/>
  <c r="P40" i="13"/>
  <c r="P51" i="13"/>
  <c r="P47" i="13"/>
  <c r="P42" i="13"/>
  <c r="P38" i="13"/>
  <c r="P35" i="13"/>
  <c r="P52" i="13"/>
  <c r="P48" i="13"/>
  <c r="P43" i="13"/>
  <c r="P39" i="13"/>
  <c r="P34" i="13"/>
  <c r="P49" i="13"/>
  <c r="P12" i="13"/>
  <c r="P16" i="13"/>
  <c r="P21" i="13"/>
  <c r="P25" i="13"/>
  <c r="P11" i="13"/>
  <c r="P15" i="13"/>
  <c r="P20" i="13"/>
  <c r="P24" i="13"/>
  <c r="P8" i="13"/>
  <c r="P9" i="13"/>
  <c r="P14" i="13"/>
  <c r="P18" i="13"/>
  <c r="P23" i="13"/>
  <c r="P13" i="13"/>
  <c r="P17" i="13"/>
  <c r="P22" i="13"/>
  <c r="P26" i="13"/>
  <c r="O33" i="13"/>
  <c r="P21" i="14"/>
  <c r="P19" i="14"/>
  <c r="P8" i="25" l="1"/>
  <c r="Q96" i="25"/>
  <c r="Q107" i="25"/>
  <c r="Q85" i="25"/>
  <c r="D35" i="10"/>
  <c r="G35" i="10" s="1"/>
  <c r="D36" i="10"/>
  <c r="G36" i="10" s="1"/>
  <c r="D34" i="10"/>
  <c r="G34" i="10" s="1"/>
  <c r="D33" i="10"/>
  <c r="G33" i="10" s="1"/>
  <c r="D39" i="10"/>
  <c r="G39" i="10" s="1"/>
  <c r="D38" i="10"/>
  <c r="G38" i="10" s="1"/>
  <c r="Q71" i="25"/>
  <c r="Q76" i="25"/>
  <c r="Q84" i="25"/>
  <c r="Q83" i="25"/>
  <c r="Q79" i="25"/>
  <c r="Q90" i="25"/>
  <c r="Q80" i="25"/>
  <c r="Q101" i="25"/>
  <c r="Q7" i="25" s="1"/>
  <c r="Q103" i="25"/>
  <c r="Q93" i="25"/>
  <c r="Q6" i="25" s="1"/>
  <c r="Q81" i="25"/>
  <c r="Q106" i="25"/>
  <c r="Q95" i="25"/>
  <c r="R44" i="25"/>
  <c r="R48" i="25"/>
  <c r="R54" i="25"/>
  <c r="R58" i="25"/>
  <c r="R62" i="25"/>
  <c r="R29" i="25"/>
  <c r="R36" i="25"/>
  <c r="R40" i="25"/>
  <c r="R53" i="25"/>
  <c r="R42" i="25"/>
  <c r="S2" i="25"/>
  <c r="R45" i="25"/>
  <c r="R49" i="25"/>
  <c r="R55" i="25"/>
  <c r="R59" i="25"/>
  <c r="R63" i="25"/>
  <c r="R33" i="25"/>
  <c r="R28" i="25"/>
  <c r="R52" i="25"/>
  <c r="R27" i="25"/>
  <c r="R30" i="25"/>
  <c r="R34" i="25"/>
  <c r="R41" i="25"/>
  <c r="R26" i="25"/>
  <c r="R69" i="25" s="1"/>
  <c r="R61" i="25"/>
  <c r="R32" i="25"/>
  <c r="R51" i="25"/>
  <c r="R31" i="25"/>
  <c r="R46" i="25"/>
  <c r="R50" i="25"/>
  <c r="R56" i="25"/>
  <c r="R60" i="25"/>
  <c r="R64" i="25"/>
  <c r="R37" i="25"/>
  <c r="R35" i="25"/>
  <c r="R38" i="25"/>
  <c r="R47" i="25"/>
  <c r="R57" i="25"/>
  <c r="R65" i="25"/>
  <c r="R39" i="25"/>
  <c r="Q74" i="25"/>
  <c r="Q97" i="25"/>
  <c r="Q100" i="25"/>
  <c r="Q70" i="25"/>
  <c r="Q99" i="25"/>
  <c r="Q108" i="25"/>
  <c r="Q82" i="25"/>
  <c r="Q102" i="25"/>
  <c r="Q77" i="25"/>
  <c r="Q72" i="25"/>
  <c r="Q75" i="25"/>
  <c r="Q89" i="25"/>
  <c r="Q4" i="25"/>
  <c r="Q5" i="25" s="1"/>
  <c r="Q92" i="25"/>
  <c r="Q87" i="25"/>
  <c r="Q91" i="25"/>
  <c r="Q88" i="25"/>
  <c r="Q78" i="25"/>
  <c r="Q98" i="25"/>
  <c r="Q104" i="25"/>
  <c r="Q73" i="25"/>
  <c r="Q105" i="25"/>
  <c r="Q94" i="25"/>
  <c r="Q17" i="14"/>
  <c r="L46" i="16"/>
  <c r="P7" i="13"/>
  <c r="P33" i="13"/>
  <c r="O27" i="13"/>
  <c r="O53" i="13"/>
  <c r="C40" i="10"/>
  <c r="P19" i="13"/>
  <c r="P36" i="13"/>
  <c r="R5" i="13"/>
  <c r="Q51" i="13"/>
  <c r="Q47" i="13"/>
  <c r="Q42" i="13"/>
  <c r="Q38" i="13"/>
  <c r="Q37" i="13"/>
  <c r="Q52" i="13"/>
  <c r="Q48" i="13"/>
  <c r="Q43" i="13"/>
  <c r="Q39" i="13"/>
  <c r="Q34" i="13"/>
  <c r="Q50" i="13"/>
  <c r="Q46" i="13"/>
  <c r="Q41" i="13"/>
  <c r="Q49" i="13"/>
  <c r="Q44" i="13"/>
  <c r="Q40" i="13"/>
  <c r="Q35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22" i="14"/>
  <c r="Q20" i="14"/>
  <c r="Q18" i="14"/>
  <c r="Q16" i="14"/>
  <c r="P10" i="13"/>
  <c r="P45" i="13"/>
  <c r="Q21" i="14"/>
  <c r="Q19" i="14"/>
  <c r="S2" i="14"/>
  <c r="R6" i="14"/>
  <c r="R10" i="14"/>
  <c r="R5" i="14"/>
  <c r="R9" i="14"/>
  <c r="R4" i="14"/>
  <c r="R15" i="14" s="1"/>
  <c r="R8" i="14"/>
  <c r="R11" i="14"/>
  <c r="R7" i="14"/>
  <c r="R90" i="25" l="1"/>
  <c r="R104" i="25"/>
  <c r="R100" i="25"/>
  <c r="R91" i="25"/>
  <c r="R82" i="25"/>
  <c r="R107" i="25"/>
  <c r="R103" i="25"/>
  <c r="R93" i="25"/>
  <c r="R6" i="25" s="1"/>
  <c r="R89" i="25"/>
  <c r="R106" i="25"/>
  <c r="R88" i="25"/>
  <c r="R108" i="25"/>
  <c r="R99" i="25"/>
  <c r="R98" i="25"/>
  <c r="R81" i="25"/>
  <c r="R74" i="25"/>
  <c r="D32" i="10"/>
  <c r="G32" i="10" s="1"/>
  <c r="R80" i="25"/>
  <c r="Q8" i="25"/>
  <c r="R75" i="25"/>
  <c r="R77" i="25"/>
  <c r="R71" i="25"/>
  <c r="R85" i="25"/>
  <c r="R72" i="25"/>
  <c r="R73" i="25"/>
  <c r="R76" i="25"/>
  <c r="R96" i="25"/>
  <c r="R105" i="25"/>
  <c r="R4" i="25"/>
  <c r="R5" i="25" s="1"/>
  <c r="R92" i="25"/>
  <c r="R87" i="25"/>
  <c r="R70" i="25"/>
  <c r="R83" i="25"/>
  <c r="R101" i="25"/>
  <c r="R7" i="25" s="1"/>
  <c r="R78" i="25"/>
  <c r="R94" i="25"/>
  <c r="R84" i="25"/>
  <c r="R95" i="25"/>
  <c r="R102" i="25"/>
  <c r="S48" i="25"/>
  <c r="S51" i="25"/>
  <c r="S26" i="25"/>
  <c r="S69" i="25" s="1"/>
  <c r="S57" i="25"/>
  <c r="S61" i="25"/>
  <c r="S65" i="25"/>
  <c r="S29" i="25"/>
  <c r="S41" i="25"/>
  <c r="S40" i="25"/>
  <c r="S44" i="25"/>
  <c r="S60" i="25"/>
  <c r="S36" i="25"/>
  <c r="T2" i="25"/>
  <c r="S45" i="25"/>
  <c r="S49" i="25"/>
  <c r="S52" i="25"/>
  <c r="S54" i="25"/>
  <c r="S58" i="25"/>
  <c r="S62" i="25"/>
  <c r="S30" i="25"/>
  <c r="S33" i="25"/>
  <c r="S28" i="25"/>
  <c r="S32" i="25"/>
  <c r="S63" i="25"/>
  <c r="S37" i="25"/>
  <c r="S31" i="25"/>
  <c r="X2" i="25"/>
  <c r="S47" i="25"/>
  <c r="S64" i="25"/>
  <c r="S39" i="25"/>
  <c r="S46" i="25"/>
  <c r="S50" i="25"/>
  <c r="S53" i="25"/>
  <c r="S55" i="25"/>
  <c r="S59" i="25"/>
  <c r="S34" i="25"/>
  <c r="S35" i="25"/>
  <c r="S27" i="25"/>
  <c r="S56" i="25"/>
  <c r="S38" i="25"/>
  <c r="S42" i="25"/>
  <c r="R79" i="25"/>
  <c r="R97" i="25"/>
  <c r="Q7" i="13"/>
  <c r="P53" i="13"/>
  <c r="P27" i="13"/>
  <c r="R22" i="14"/>
  <c r="R16" i="14"/>
  <c r="Q45" i="13"/>
  <c r="D37" i="10"/>
  <c r="G37" i="10" s="1"/>
  <c r="Q10" i="13"/>
  <c r="S5" i="13"/>
  <c r="K53" i="16" s="1"/>
  <c r="E48" i="10" s="1"/>
  <c r="R52" i="13"/>
  <c r="R48" i="13"/>
  <c r="R43" i="13"/>
  <c r="R39" i="13"/>
  <c r="R34" i="13"/>
  <c r="R51" i="13"/>
  <c r="R47" i="13"/>
  <c r="R49" i="13"/>
  <c r="R44" i="13"/>
  <c r="R40" i="13"/>
  <c r="R35" i="13"/>
  <c r="R50" i="13"/>
  <c r="R46" i="13"/>
  <c r="R41" i="13"/>
  <c r="R37" i="13"/>
  <c r="R42" i="13"/>
  <c r="R38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R17" i="14"/>
  <c r="Q33" i="13"/>
  <c r="Q19" i="13"/>
  <c r="R18" i="14"/>
  <c r="R20" i="14"/>
  <c r="T2" i="14"/>
  <c r="S7" i="14"/>
  <c r="S11" i="14"/>
  <c r="S5" i="14"/>
  <c r="S9" i="14"/>
  <c r="S10" i="14"/>
  <c r="S4" i="14"/>
  <c r="S15" i="14" s="1"/>
  <c r="S8" i="14"/>
  <c r="S6" i="14"/>
  <c r="Q36" i="13"/>
  <c r="S99" i="25" l="1"/>
  <c r="R8" i="25"/>
  <c r="S89" i="25"/>
  <c r="S90" i="25"/>
  <c r="S102" i="25"/>
  <c r="S75" i="25"/>
  <c r="S88" i="25"/>
  <c r="S105" i="25"/>
  <c r="S72" i="25"/>
  <c r="S81" i="25"/>
  <c r="S77" i="25"/>
  <c r="S93" i="25"/>
  <c r="S6" i="25" s="1"/>
  <c r="S73" i="25"/>
  <c r="S70" i="25"/>
  <c r="S82" i="25"/>
  <c r="S85" i="25"/>
  <c r="S78" i="25"/>
  <c r="S96" i="25"/>
  <c r="S107" i="25"/>
  <c r="S80" i="25"/>
  <c r="S76" i="25"/>
  <c r="S106" i="25"/>
  <c r="S79" i="25"/>
  <c r="S84" i="25"/>
  <c r="S95" i="25"/>
  <c r="S100" i="25"/>
  <c r="S97" i="25"/>
  <c r="X50" i="25"/>
  <c r="X45" i="25"/>
  <c r="X31" i="25"/>
  <c r="X34" i="25"/>
  <c r="X42" i="25"/>
  <c r="X56" i="25"/>
  <c r="X60" i="25"/>
  <c r="X64" i="25"/>
  <c r="X46" i="25"/>
  <c r="X27" i="25"/>
  <c r="AC2" i="25"/>
  <c r="X49" i="25"/>
  <c r="X54" i="25"/>
  <c r="X58" i="25"/>
  <c r="X37" i="25"/>
  <c r="X30" i="25"/>
  <c r="X55" i="25"/>
  <c r="X63" i="25"/>
  <c r="Y2" i="25"/>
  <c r="X51" i="25"/>
  <c r="X47" i="25"/>
  <c r="X35" i="25"/>
  <c r="X38" i="25"/>
  <c r="X28" i="25"/>
  <c r="X57" i="25"/>
  <c r="X61" i="25"/>
  <c r="X65" i="25"/>
  <c r="X29" i="25"/>
  <c r="X36" i="25"/>
  <c r="X52" i="25"/>
  <c r="X39" i="25"/>
  <c r="X48" i="25"/>
  <c r="X62" i="25"/>
  <c r="X32" i="25"/>
  <c r="X33" i="25"/>
  <c r="X59" i="25"/>
  <c r="X102" i="25" s="1"/>
  <c r="X41" i="25"/>
  <c r="X40" i="25"/>
  <c r="X44" i="25"/>
  <c r="X53" i="25"/>
  <c r="X26" i="25"/>
  <c r="X69" i="25" s="1"/>
  <c r="S103" i="25"/>
  <c r="S98" i="25"/>
  <c r="S74" i="25"/>
  <c r="S71" i="25"/>
  <c r="S101" i="25"/>
  <c r="S4" i="25"/>
  <c r="S5" i="25" s="1"/>
  <c r="S87" i="25"/>
  <c r="S92" i="25"/>
  <c r="S108" i="25"/>
  <c r="S94" i="25"/>
  <c r="T44" i="25"/>
  <c r="T47" i="25"/>
  <c r="T51" i="25"/>
  <c r="T31" i="25"/>
  <c r="T55" i="25"/>
  <c r="T59" i="25"/>
  <c r="T63" i="25"/>
  <c r="T34" i="25"/>
  <c r="T37" i="25"/>
  <c r="T33" i="25"/>
  <c r="T26" i="25"/>
  <c r="T69" i="25" s="1"/>
  <c r="U2" i="25"/>
  <c r="T28" i="25"/>
  <c r="T48" i="25"/>
  <c r="T52" i="25"/>
  <c r="T35" i="25"/>
  <c r="T56" i="25"/>
  <c r="T60" i="25"/>
  <c r="T64" i="25"/>
  <c r="T38" i="25"/>
  <c r="T42" i="25"/>
  <c r="T40" i="25"/>
  <c r="T57" i="25"/>
  <c r="T61" i="25"/>
  <c r="T65" i="25"/>
  <c r="T36" i="25"/>
  <c r="T32" i="25"/>
  <c r="T45" i="25"/>
  <c r="T49" i="25"/>
  <c r="T53" i="25"/>
  <c r="T39" i="25"/>
  <c r="T46" i="25"/>
  <c r="T50" i="25"/>
  <c r="T27" i="25"/>
  <c r="T54" i="25"/>
  <c r="T58" i="25"/>
  <c r="T62" i="25"/>
  <c r="T30" i="25"/>
  <c r="T29" i="25"/>
  <c r="T41" i="25"/>
  <c r="S83" i="25"/>
  <c r="S104" i="25"/>
  <c r="S91" i="25"/>
  <c r="D40" i="10"/>
  <c r="G40" i="10" s="1"/>
  <c r="R7" i="13"/>
  <c r="Q53" i="13"/>
  <c r="Q27" i="13"/>
  <c r="S19" i="14"/>
  <c r="S16" i="14"/>
  <c r="S22" i="14"/>
  <c r="R45" i="13"/>
  <c r="R33" i="13"/>
  <c r="S21" i="14"/>
  <c r="S18" i="14"/>
  <c r="R19" i="13"/>
  <c r="R10" i="13"/>
  <c r="T5" i="13"/>
  <c r="K66" i="16" s="1"/>
  <c r="E61" i="10" s="1"/>
  <c r="S49" i="13"/>
  <c r="S44" i="13"/>
  <c r="S40" i="13"/>
  <c r="S35" i="13"/>
  <c r="S43" i="13"/>
  <c r="S39" i="13"/>
  <c r="S50" i="13"/>
  <c r="S46" i="13"/>
  <c r="S41" i="13"/>
  <c r="S37" i="13"/>
  <c r="S51" i="13"/>
  <c r="S47" i="13"/>
  <c r="S42" i="13"/>
  <c r="S38" i="13"/>
  <c r="S52" i="13"/>
  <c r="S48" i="13"/>
  <c r="S34" i="13"/>
  <c r="J52" i="16"/>
  <c r="H54" i="16"/>
  <c r="I51" i="16"/>
  <c r="C46" i="10" s="1"/>
  <c r="J51" i="16"/>
  <c r="H51" i="16"/>
  <c r="S22" i="13"/>
  <c r="J56" i="16"/>
  <c r="S11" i="13"/>
  <c r="J53" i="16"/>
  <c r="S26" i="13"/>
  <c r="S8" i="13"/>
  <c r="J57" i="16"/>
  <c r="H56" i="16"/>
  <c r="S16" i="13"/>
  <c r="S17" i="13"/>
  <c r="I58" i="16"/>
  <c r="J54" i="16"/>
  <c r="I52" i="16"/>
  <c r="I53" i="16"/>
  <c r="C48" i="10" s="1"/>
  <c r="K58" i="16"/>
  <c r="S25" i="13"/>
  <c r="K56" i="16"/>
  <c r="S9" i="13"/>
  <c r="K54" i="16"/>
  <c r="S12" i="13"/>
  <c r="S14" i="13"/>
  <c r="I54" i="16"/>
  <c r="S18" i="13"/>
  <c r="S24" i="13"/>
  <c r="H52" i="16"/>
  <c r="H57" i="16"/>
  <c r="H58" i="16"/>
  <c r="S20" i="13"/>
  <c r="K57" i="16"/>
  <c r="K52" i="16"/>
  <c r="S13" i="13"/>
  <c r="K51" i="16"/>
  <c r="E46" i="10" s="1"/>
  <c r="S15" i="13"/>
  <c r="S21" i="13"/>
  <c r="H53" i="16"/>
  <c r="J58" i="16"/>
  <c r="I56" i="16"/>
  <c r="I57" i="16"/>
  <c r="S23" i="13"/>
  <c r="S17" i="14"/>
  <c r="S20" i="14"/>
  <c r="U2" i="14"/>
  <c r="T7" i="14"/>
  <c r="T11" i="14"/>
  <c r="T4" i="14"/>
  <c r="T15" i="14" s="1"/>
  <c r="T8" i="14"/>
  <c r="T5" i="14"/>
  <c r="T10" i="14"/>
  <c r="T9" i="14"/>
  <c r="T6" i="14"/>
  <c r="R36" i="13"/>
  <c r="T89" i="25" l="1"/>
  <c r="J17" i="25"/>
  <c r="J16" i="25"/>
  <c r="X105" i="25"/>
  <c r="J13" i="25"/>
  <c r="AL34" i="13"/>
  <c r="T105" i="25"/>
  <c r="X96" i="25"/>
  <c r="T93" i="25"/>
  <c r="T6" i="25" s="1"/>
  <c r="T82" i="25"/>
  <c r="X94" i="25"/>
  <c r="J18" i="25"/>
  <c r="T72" i="25"/>
  <c r="T75" i="25"/>
  <c r="T91" i="25"/>
  <c r="T88" i="25"/>
  <c r="T96" i="25"/>
  <c r="T103" i="25"/>
  <c r="T90" i="25"/>
  <c r="X100" i="25"/>
  <c r="X98" i="25"/>
  <c r="X97" i="25"/>
  <c r="T97" i="25"/>
  <c r="T101" i="25"/>
  <c r="T7" i="25" s="1"/>
  <c r="T100" i="25"/>
  <c r="T107" i="25"/>
  <c r="J14" i="25"/>
  <c r="X108" i="25"/>
  <c r="T84" i="25"/>
  <c r="X95" i="25"/>
  <c r="X104" i="25"/>
  <c r="X106" i="25"/>
  <c r="X101" i="25"/>
  <c r="X7" i="25" s="1"/>
  <c r="T104" i="25"/>
  <c r="T81" i="25"/>
  <c r="T78" i="25"/>
  <c r="T77" i="25"/>
  <c r="T74" i="25"/>
  <c r="X76" i="25"/>
  <c r="X82" i="25"/>
  <c r="X81" i="25"/>
  <c r="X80" i="25"/>
  <c r="X103" i="25"/>
  <c r="X74" i="25"/>
  <c r="T95" i="25"/>
  <c r="T106" i="25"/>
  <c r="T94" i="25"/>
  <c r="X83" i="25"/>
  <c r="X75" i="25"/>
  <c r="X99" i="25"/>
  <c r="X4" i="25"/>
  <c r="X5" i="25" s="1"/>
  <c r="X87" i="25"/>
  <c r="X92" i="25"/>
  <c r="X78" i="25"/>
  <c r="X70" i="25"/>
  <c r="X88" i="25"/>
  <c r="U44" i="25"/>
  <c r="U45" i="25"/>
  <c r="U49" i="25"/>
  <c r="U53" i="25"/>
  <c r="U57" i="25"/>
  <c r="U61" i="25"/>
  <c r="U65" i="25"/>
  <c r="U27" i="25"/>
  <c r="U38" i="25"/>
  <c r="U29" i="25"/>
  <c r="U46" i="25"/>
  <c r="U50" i="25"/>
  <c r="U54" i="25"/>
  <c r="U58" i="25"/>
  <c r="U62" i="25"/>
  <c r="U28" i="25"/>
  <c r="U31" i="25"/>
  <c r="U41" i="25"/>
  <c r="U37" i="25"/>
  <c r="U33" i="25"/>
  <c r="V2" i="25"/>
  <c r="U56" i="25"/>
  <c r="U64" i="25"/>
  <c r="U26" i="25"/>
  <c r="U69" i="25" s="1"/>
  <c r="Z2" i="25"/>
  <c r="U47" i="25"/>
  <c r="U51" i="25"/>
  <c r="U55" i="25"/>
  <c r="U59" i="25"/>
  <c r="U63" i="25"/>
  <c r="U32" i="25"/>
  <c r="U35" i="25"/>
  <c r="U40" i="25"/>
  <c r="U42" i="25"/>
  <c r="U48" i="25"/>
  <c r="U52" i="25"/>
  <c r="U60" i="25"/>
  <c r="U36" i="25"/>
  <c r="U30" i="25"/>
  <c r="U34" i="25"/>
  <c r="U39" i="25"/>
  <c r="Y44" i="25"/>
  <c r="Y53" i="25"/>
  <c r="Y57" i="25"/>
  <c r="Y61" i="25"/>
  <c r="Y65" i="25"/>
  <c r="Y36" i="25"/>
  <c r="Y26" i="25"/>
  <c r="Y69" i="25" s="1"/>
  <c r="Y46" i="25"/>
  <c r="Y39" i="25"/>
  <c r="Y50" i="25"/>
  <c r="Y54" i="25"/>
  <c r="Y58" i="25"/>
  <c r="Y62" i="25"/>
  <c r="Y27" i="25"/>
  <c r="Y45" i="25"/>
  <c r="Y31" i="25"/>
  <c r="Y29" i="25"/>
  <c r="Y42" i="25"/>
  <c r="Y37" i="25"/>
  <c r="Y51" i="25"/>
  <c r="Y55" i="25"/>
  <c r="Y59" i="25"/>
  <c r="Y63" i="25"/>
  <c r="Y28" i="25"/>
  <c r="Y47" i="25"/>
  <c r="Y90" i="25" s="1"/>
  <c r="Y35" i="25"/>
  <c r="Y48" i="25"/>
  <c r="Y30" i="25"/>
  <c r="Y40" i="25"/>
  <c r="AD2" i="25"/>
  <c r="Y52" i="25"/>
  <c r="Y56" i="25"/>
  <c r="Y60" i="25"/>
  <c r="Y64" i="25"/>
  <c r="Y32" i="25"/>
  <c r="Y49" i="25"/>
  <c r="Y34" i="25"/>
  <c r="Y33" i="25"/>
  <c r="Y38" i="25"/>
  <c r="Y41" i="25"/>
  <c r="AC52" i="25"/>
  <c r="AC47" i="25"/>
  <c r="AC55" i="25"/>
  <c r="AC59" i="25"/>
  <c r="AC63" i="25"/>
  <c r="AC32" i="25"/>
  <c r="AC30" i="25"/>
  <c r="AC33" i="25"/>
  <c r="AC37" i="25"/>
  <c r="AC44" i="25"/>
  <c r="AC53" i="25"/>
  <c r="AC48" i="25"/>
  <c r="AC56" i="25"/>
  <c r="AC60" i="25"/>
  <c r="AC64" i="25"/>
  <c r="AC36" i="25"/>
  <c r="AC38" i="25"/>
  <c r="AC40" i="25"/>
  <c r="AC42" i="25"/>
  <c r="AC50" i="25"/>
  <c r="AC45" i="25"/>
  <c r="AC49" i="25"/>
  <c r="AC57" i="25"/>
  <c r="AC61" i="25"/>
  <c r="AC65" i="25"/>
  <c r="AC31" i="25"/>
  <c r="AC39" i="25"/>
  <c r="AC27" i="25"/>
  <c r="AC34" i="25"/>
  <c r="AH2" i="25"/>
  <c r="AC51" i="25"/>
  <c r="AC46" i="25"/>
  <c r="AC54" i="25"/>
  <c r="AC58" i="25"/>
  <c r="AC101" i="25" s="1"/>
  <c r="AC7" i="25" s="1"/>
  <c r="AC62" i="25"/>
  <c r="AC28" i="25"/>
  <c r="AC35" i="25"/>
  <c r="AC41" i="25"/>
  <c r="AC29" i="25"/>
  <c r="AC26" i="25"/>
  <c r="AC69" i="25" s="1"/>
  <c r="T73" i="25"/>
  <c r="T70" i="25"/>
  <c r="T79" i="25"/>
  <c r="T83" i="25"/>
  <c r="T76" i="25"/>
  <c r="T102" i="25"/>
  <c r="J15" i="25"/>
  <c r="S7" i="25"/>
  <c r="S8" i="25" s="1"/>
  <c r="X84" i="25"/>
  <c r="X79" i="25"/>
  <c r="X90" i="25"/>
  <c r="X89" i="25"/>
  <c r="X85" i="25"/>
  <c r="X93" i="25"/>
  <c r="X6" i="25" s="1"/>
  <c r="T108" i="25"/>
  <c r="T85" i="25"/>
  <c r="T99" i="25"/>
  <c r="T71" i="25"/>
  <c r="T80" i="25"/>
  <c r="T98" i="25"/>
  <c r="T4" i="25"/>
  <c r="T5" i="25" s="1"/>
  <c r="T87" i="25"/>
  <c r="T92" i="25"/>
  <c r="X91" i="25"/>
  <c r="X72" i="25"/>
  <c r="X71" i="25"/>
  <c r="X73" i="25"/>
  <c r="X107" i="25"/>
  <c r="X77" i="25"/>
  <c r="T20" i="14"/>
  <c r="AA17" i="14"/>
  <c r="I55" i="16"/>
  <c r="L53" i="16"/>
  <c r="S33" i="13"/>
  <c r="AG33" i="13" s="1"/>
  <c r="T21" i="14"/>
  <c r="T22" i="14"/>
  <c r="T16" i="14"/>
  <c r="T18" i="14"/>
  <c r="L58" i="16"/>
  <c r="R27" i="13"/>
  <c r="T17" i="14"/>
  <c r="AA19" i="14"/>
  <c r="H50" i="16"/>
  <c r="L51" i="16"/>
  <c r="S36" i="13"/>
  <c r="AB33" i="13" s="1"/>
  <c r="R53" i="13"/>
  <c r="T19" i="14"/>
  <c r="V2" i="14"/>
  <c r="U7" i="14"/>
  <c r="U11" i="14"/>
  <c r="U6" i="14"/>
  <c r="U4" i="14"/>
  <c r="U15" i="14" s="1"/>
  <c r="U8" i="14"/>
  <c r="U5" i="14"/>
  <c r="U9" i="14"/>
  <c r="U10" i="14"/>
  <c r="S10" i="13"/>
  <c r="J50" i="16"/>
  <c r="AA18" i="14"/>
  <c r="H55" i="16"/>
  <c r="L56" i="16"/>
  <c r="L57" i="16"/>
  <c r="S7" i="13"/>
  <c r="J55" i="16"/>
  <c r="I50" i="16"/>
  <c r="AL33" i="13"/>
  <c r="S45" i="13"/>
  <c r="U5" i="13"/>
  <c r="T44" i="13"/>
  <c r="T46" i="13"/>
  <c r="T42" i="13"/>
  <c r="T43" i="13"/>
  <c r="J71" i="16"/>
  <c r="I64" i="16"/>
  <c r="C59" i="10" s="1"/>
  <c r="J65" i="16"/>
  <c r="K67" i="16"/>
  <c r="I70" i="16"/>
  <c r="T17" i="13"/>
  <c r="H65" i="16"/>
  <c r="H64" i="16"/>
  <c r="T12" i="13"/>
  <c r="H70" i="16"/>
  <c r="T18" i="13"/>
  <c r="T15" i="13"/>
  <c r="T35" i="13"/>
  <c r="T47" i="13"/>
  <c r="I71" i="16"/>
  <c r="K65" i="16"/>
  <c r="H69" i="16"/>
  <c r="H67" i="16"/>
  <c r="H66" i="16"/>
  <c r="T13" i="13"/>
  <c r="T40" i="13"/>
  <c r="T41" i="13"/>
  <c r="T38" i="13"/>
  <c r="T52" i="13"/>
  <c r="J66" i="16"/>
  <c r="K71" i="16"/>
  <c r="K64" i="16"/>
  <c r="E59" i="10" s="1"/>
  <c r="J69" i="16"/>
  <c r="J64" i="16"/>
  <c r="T21" i="13"/>
  <c r="J70" i="16"/>
  <c r="T23" i="13"/>
  <c r="T11" i="13"/>
  <c r="T22" i="13"/>
  <c r="T25" i="13"/>
  <c r="T39" i="13"/>
  <c r="T14" i="13"/>
  <c r="T16" i="13"/>
  <c r="T34" i="13"/>
  <c r="T37" i="13"/>
  <c r="T51" i="13"/>
  <c r="T48" i="13"/>
  <c r="K69" i="16"/>
  <c r="I65" i="16"/>
  <c r="I69" i="16"/>
  <c r="I67" i="16"/>
  <c r="I66" i="16"/>
  <c r="C61" i="10" s="1"/>
  <c r="T20" i="13"/>
  <c r="H71" i="16"/>
  <c r="T26" i="13"/>
  <c r="J67" i="16"/>
  <c r="T24" i="13"/>
  <c r="T9" i="13"/>
  <c r="T49" i="13"/>
  <c r="T50" i="13"/>
  <c r="K70" i="16"/>
  <c r="T8" i="13"/>
  <c r="E45" i="10"/>
  <c r="E53" i="10" s="1"/>
  <c r="K50" i="16"/>
  <c r="S19" i="13"/>
  <c r="L52" i="16"/>
  <c r="K55" i="16"/>
  <c r="L54" i="16"/>
  <c r="AL35" i="13" l="1"/>
  <c r="Y80" i="25"/>
  <c r="T8" i="25"/>
  <c r="I84" i="16"/>
  <c r="I83" i="16"/>
  <c r="J82" i="16"/>
  <c r="H80" i="16"/>
  <c r="H79" i="16"/>
  <c r="H78" i="16"/>
  <c r="H77" i="16"/>
  <c r="I82" i="16"/>
  <c r="K78" i="16"/>
  <c r="K77" i="16"/>
  <c r="J79" i="16"/>
  <c r="J78" i="16"/>
  <c r="K82" i="16"/>
  <c r="I77" i="16"/>
  <c r="H84" i="16"/>
  <c r="H83" i="16"/>
  <c r="K80" i="16"/>
  <c r="K79" i="16"/>
  <c r="H82" i="16"/>
  <c r="J83" i="16"/>
  <c r="K84" i="16"/>
  <c r="K83" i="16"/>
  <c r="J80" i="16"/>
  <c r="J77" i="16"/>
  <c r="J76" i="16" s="1"/>
  <c r="I80" i="16"/>
  <c r="I79" i="16"/>
  <c r="I78" i="16"/>
  <c r="J84" i="16"/>
  <c r="U98" i="25"/>
  <c r="J19" i="25"/>
  <c r="X8" i="25"/>
  <c r="U105" i="25"/>
  <c r="U106" i="25"/>
  <c r="U95" i="25"/>
  <c r="U94" i="25"/>
  <c r="Y85" i="25"/>
  <c r="U107" i="25"/>
  <c r="Y83" i="25"/>
  <c r="U108" i="25"/>
  <c r="Y81" i="25"/>
  <c r="U78" i="25"/>
  <c r="Y76" i="25"/>
  <c r="Y78" i="25"/>
  <c r="Y70" i="25"/>
  <c r="U75" i="25"/>
  <c r="Y77" i="25"/>
  <c r="Y75" i="25"/>
  <c r="U77" i="25"/>
  <c r="U73" i="25"/>
  <c r="Y91" i="25"/>
  <c r="U93" i="25"/>
  <c r="U6" i="25" s="1"/>
  <c r="Y72" i="25"/>
  <c r="U79" i="25"/>
  <c r="U85" i="25"/>
  <c r="U99" i="25"/>
  <c r="U101" i="25"/>
  <c r="U7" i="25" s="1"/>
  <c r="AC89" i="25"/>
  <c r="Y84" i="25"/>
  <c r="Y73" i="25"/>
  <c r="Y71" i="25"/>
  <c r="U82" i="25"/>
  <c r="U103" i="25"/>
  <c r="U102" i="25"/>
  <c r="U97" i="25"/>
  <c r="U100" i="25"/>
  <c r="AC104" i="25"/>
  <c r="AC93" i="25"/>
  <c r="AC6" i="25" s="1"/>
  <c r="AC8" i="25" s="1"/>
  <c r="AC91" i="25"/>
  <c r="Y74" i="25"/>
  <c r="U83" i="25"/>
  <c r="U74" i="25"/>
  <c r="U81" i="25"/>
  <c r="Y88" i="25"/>
  <c r="Y79" i="25"/>
  <c r="AC71" i="25"/>
  <c r="AC102" i="25"/>
  <c r="Y89" i="25"/>
  <c r="AC70" i="25"/>
  <c r="AC79" i="25"/>
  <c r="AC76" i="25"/>
  <c r="Y94" i="25"/>
  <c r="Y101" i="25"/>
  <c r="Y7" i="25" s="1"/>
  <c r="Y104" i="25"/>
  <c r="Z45" i="25"/>
  <c r="Z49" i="25"/>
  <c r="Z52" i="25"/>
  <c r="Z56" i="25"/>
  <c r="Z60" i="25"/>
  <c r="Z64" i="25"/>
  <c r="Z37" i="25"/>
  <c r="Z36" i="25"/>
  <c r="Z30" i="25"/>
  <c r="Z42" i="25"/>
  <c r="AA2" i="25"/>
  <c r="Z34" i="25"/>
  <c r="AE2" i="25"/>
  <c r="Z50" i="25"/>
  <c r="Z93" i="25" s="1"/>
  <c r="Z6" i="25" s="1"/>
  <c r="Z46" i="25"/>
  <c r="Z26" i="25"/>
  <c r="Z69" i="25" s="1"/>
  <c r="Z53" i="25"/>
  <c r="Z57" i="25"/>
  <c r="Z61" i="25"/>
  <c r="Z65" i="25"/>
  <c r="Z27" i="25"/>
  <c r="Z44" i="25"/>
  <c r="Z38" i="25"/>
  <c r="Z47" i="25"/>
  <c r="Z48" i="25"/>
  <c r="Z51" i="25"/>
  <c r="Z55" i="25"/>
  <c r="Z59" i="25"/>
  <c r="Z63" i="25"/>
  <c r="Z33" i="25"/>
  <c r="Z32" i="25"/>
  <c r="Z40" i="25"/>
  <c r="Z39" i="25"/>
  <c r="Z54" i="25"/>
  <c r="Z28" i="25"/>
  <c r="Z35" i="25"/>
  <c r="Z58" i="25"/>
  <c r="Z62" i="25"/>
  <c r="Z105" i="25" s="1"/>
  <c r="Z31" i="25"/>
  <c r="Z29" i="25"/>
  <c r="Z41" i="25"/>
  <c r="V48" i="25"/>
  <c r="V54" i="25"/>
  <c r="V58" i="25"/>
  <c r="V62" i="25"/>
  <c r="V50" i="25"/>
  <c r="V29" i="25"/>
  <c r="V32" i="25"/>
  <c r="V42" i="25"/>
  <c r="V27" i="25"/>
  <c r="V45" i="25"/>
  <c r="V49" i="25"/>
  <c r="V55" i="25"/>
  <c r="V59" i="25"/>
  <c r="V63" i="25"/>
  <c r="V51" i="25"/>
  <c r="V33" i="25"/>
  <c r="V36" i="25"/>
  <c r="V41" i="25"/>
  <c r="V35" i="25"/>
  <c r="V46" i="25"/>
  <c r="V26" i="25"/>
  <c r="V69" i="25" s="1"/>
  <c r="V56" i="25"/>
  <c r="V60" i="25"/>
  <c r="V64" i="25"/>
  <c r="V52" i="25"/>
  <c r="V37" i="25"/>
  <c r="V31" i="25"/>
  <c r="V30" i="25"/>
  <c r="V34" i="25"/>
  <c r="V47" i="25"/>
  <c r="V44" i="25"/>
  <c r="V57" i="25"/>
  <c r="V61" i="25"/>
  <c r="V65" i="25"/>
  <c r="V53" i="25"/>
  <c r="V28" i="25"/>
  <c r="V40" i="25"/>
  <c r="V38" i="25"/>
  <c r="V39" i="25"/>
  <c r="W2" i="25"/>
  <c r="AC72" i="25"/>
  <c r="AC105" i="25"/>
  <c r="AC94" i="25"/>
  <c r="AC82" i="25"/>
  <c r="AC100" i="25"/>
  <c r="AC85" i="25"/>
  <c r="AC107" i="25"/>
  <c r="AC96" i="25"/>
  <c r="AC73" i="25"/>
  <c r="AC98" i="25"/>
  <c r="Y95" i="25"/>
  <c r="Y106" i="25"/>
  <c r="Y97" i="25"/>
  <c r="Y100" i="25"/>
  <c r="U76" i="25"/>
  <c r="U71" i="25"/>
  <c r="U70" i="25"/>
  <c r="U96" i="25"/>
  <c r="AC84" i="25"/>
  <c r="AH55" i="25"/>
  <c r="AH59" i="25"/>
  <c r="AH63" i="25"/>
  <c r="AH48" i="25"/>
  <c r="AH50" i="25"/>
  <c r="AH28" i="25"/>
  <c r="AH35" i="25"/>
  <c r="AH49" i="25"/>
  <c r="AH31" i="25"/>
  <c r="AH30" i="25"/>
  <c r="AH44" i="25"/>
  <c r="AH56" i="25"/>
  <c r="AH60" i="25"/>
  <c r="AH64" i="25"/>
  <c r="AH29" i="25"/>
  <c r="AH51" i="25"/>
  <c r="AH32" i="25"/>
  <c r="AH40" i="25"/>
  <c r="AH34" i="25"/>
  <c r="AH42" i="25"/>
  <c r="AH26" i="25"/>
  <c r="AH69" i="25" s="1"/>
  <c r="AH57" i="25"/>
  <c r="AH61" i="25"/>
  <c r="AH65" i="25"/>
  <c r="AH33" i="25"/>
  <c r="AH52" i="25"/>
  <c r="AH36" i="25"/>
  <c r="AH27" i="25"/>
  <c r="AH54" i="25"/>
  <c r="AH58" i="25"/>
  <c r="AH62" i="25"/>
  <c r="AH46" i="25"/>
  <c r="AH37" i="25"/>
  <c r="AH53" i="25"/>
  <c r="AH45" i="25"/>
  <c r="AH88" i="25" s="1"/>
  <c r="AH38" i="25"/>
  <c r="AH47" i="25"/>
  <c r="AH41" i="25"/>
  <c r="AH39" i="25"/>
  <c r="AM2" i="25"/>
  <c r="AC74" i="25"/>
  <c r="AC83" i="25"/>
  <c r="AC103" i="25"/>
  <c r="AC4" i="25"/>
  <c r="AC5" i="25" s="1"/>
  <c r="AC87" i="25"/>
  <c r="AC92" i="25"/>
  <c r="AC75" i="25"/>
  <c r="AC90" i="25"/>
  <c r="Y107" i="25"/>
  <c r="AD44" i="25"/>
  <c r="AD53" i="25"/>
  <c r="AD47" i="25"/>
  <c r="AD55" i="25"/>
  <c r="AD59" i="25"/>
  <c r="AD63" i="25"/>
  <c r="AD29" i="25"/>
  <c r="AD32" i="25"/>
  <c r="AD42" i="25"/>
  <c r="AD38" i="25"/>
  <c r="AI2" i="25"/>
  <c r="AD50" i="25"/>
  <c r="AD26" i="25"/>
  <c r="AD69" i="25" s="1"/>
  <c r="AD48" i="25"/>
  <c r="AD56" i="25"/>
  <c r="AD60" i="25"/>
  <c r="AD64" i="25"/>
  <c r="AD33" i="25"/>
  <c r="AD36" i="25"/>
  <c r="AD34" i="25"/>
  <c r="AD39" i="25"/>
  <c r="AD51" i="25"/>
  <c r="AD45" i="25"/>
  <c r="AD49" i="25"/>
  <c r="AD57" i="25"/>
  <c r="AD61" i="25"/>
  <c r="AD65" i="25"/>
  <c r="AD37" i="25"/>
  <c r="AD31" i="25"/>
  <c r="AD41" i="25"/>
  <c r="AD35" i="25"/>
  <c r="AD52" i="25"/>
  <c r="AD46" i="25"/>
  <c r="AD54" i="25"/>
  <c r="AD58" i="25"/>
  <c r="AD62" i="25"/>
  <c r="AD27" i="25"/>
  <c r="AD28" i="25"/>
  <c r="AD40" i="25"/>
  <c r="AD30" i="25"/>
  <c r="Y102" i="25"/>
  <c r="Y93" i="25"/>
  <c r="Y6" i="25" s="1"/>
  <c r="Y8" i="25" s="1"/>
  <c r="Y96" i="25"/>
  <c r="U91" i="25"/>
  <c r="U80" i="25"/>
  <c r="U89" i="25"/>
  <c r="Y99" i="25"/>
  <c r="U4" i="25"/>
  <c r="U5" i="25" s="1"/>
  <c r="U92" i="25"/>
  <c r="U87" i="25"/>
  <c r="AC78" i="25"/>
  <c r="AC97" i="25"/>
  <c r="AC77" i="25"/>
  <c r="AC108" i="25"/>
  <c r="AC88" i="25"/>
  <c r="AC81" i="25"/>
  <c r="AC99" i="25"/>
  <c r="AC80" i="25"/>
  <c r="AC106" i="25"/>
  <c r="AC95" i="25"/>
  <c r="Y103" i="25"/>
  <c r="Y98" i="25"/>
  <c r="Y105" i="25"/>
  <c r="Y82" i="25"/>
  <c r="Y108" i="25"/>
  <c r="Y4" i="25"/>
  <c r="Y5" i="25" s="1"/>
  <c r="Y92" i="25"/>
  <c r="Y87" i="25"/>
  <c r="U90" i="25"/>
  <c r="U84" i="25"/>
  <c r="U72" i="25"/>
  <c r="U104" i="25"/>
  <c r="U88" i="25"/>
  <c r="I59" i="16"/>
  <c r="AA20" i="14"/>
  <c r="AG34" i="13"/>
  <c r="AG35" i="13" s="1"/>
  <c r="U21" i="14"/>
  <c r="AB35" i="13"/>
  <c r="S27" i="13"/>
  <c r="AB8" i="13" s="1"/>
  <c r="AB37" i="13"/>
  <c r="S53" i="13"/>
  <c r="AB36" i="13"/>
  <c r="U16" i="14"/>
  <c r="U19" i="14"/>
  <c r="U20" i="14"/>
  <c r="T7" i="13"/>
  <c r="U22" i="14"/>
  <c r="U18" i="14"/>
  <c r="AB38" i="13"/>
  <c r="U17" i="14"/>
  <c r="K59" i="16"/>
  <c r="T33" i="13"/>
  <c r="AB34" i="13"/>
  <c r="L71" i="16"/>
  <c r="I68" i="16"/>
  <c r="L67" i="16"/>
  <c r="L70" i="16"/>
  <c r="L55" i="16"/>
  <c r="T19" i="13"/>
  <c r="T36" i="13"/>
  <c r="T10" i="13"/>
  <c r="J63" i="16"/>
  <c r="H68" i="16"/>
  <c r="L69" i="16"/>
  <c r="H59" i="16"/>
  <c r="L50" i="16"/>
  <c r="K68" i="16"/>
  <c r="J68" i="16"/>
  <c r="L64" i="16"/>
  <c r="H63" i="16"/>
  <c r="V5" i="13"/>
  <c r="U50" i="13"/>
  <c r="U46" i="13"/>
  <c r="U41" i="13"/>
  <c r="U37" i="13"/>
  <c r="U35" i="13"/>
  <c r="U51" i="13"/>
  <c r="U47" i="13"/>
  <c r="U42" i="13"/>
  <c r="U38" i="13"/>
  <c r="U49" i="13"/>
  <c r="U44" i="13"/>
  <c r="U40" i="13"/>
  <c r="U52" i="13"/>
  <c r="U48" i="13"/>
  <c r="U43" i="13"/>
  <c r="U39" i="13"/>
  <c r="U34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W2" i="14"/>
  <c r="V4" i="14"/>
  <c r="V15" i="14" s="1"/>
  <c r="V8" i="14"/>
  <c r="V7" i="14"/>
  <c r="V5" i="14"/>
  <c r="V9" i="14"/>
  <c r="V11" i="14"/>
  <c r="V6" i="14"/>
  <c r="V10" i="14"/>
  <c r="C58" i="10"/>
  <c r="C66" i="10" s="1"/>
  <c r="I63" i="16"/>
  <c r="T45" i="13"/>
  <c r="E58" i="10"/>
  <c r="E66" i="10" s="1"/>
  <c r="K63" i="16"/>
  <c r="L66" i="16"/>
  <c r="L65" i="16"/>
  <c r="C45" i="10"/>
  <c r="J59" i="16"/>
  <c r="AH96" i="25" l="1"/>
  <c r="AH100" i="25"/>
  <c r="K81" i="16"/>
  <c r="L79" i="16"/>
  <c r="L83" i="16"/>
  <c r="L80" i="16"/>
  <c r="L82" i="16"/>
  <c r="H81" i="16"/>
  <c r="L84" i="16"/>
  <c r="L77" i="16"/>
  <c r="H76" i="16"/>
  <c r="J81" i="16"/>
  <c r="J85" i="16" s="1"/>
  <c r="I76" i="16"/>
  <c r="K76" i="16"/>
  <c r="L78" i="16"/>
  <c r="I81" i="16"/>
  <c r="AH80" i="25"/>
  <c r="K72" i="16"/>
  <c r="U33" i="13"/>
  <c r="Z98" i="25"/>
  <c r="AH101" i="25"/>
  <c r="AH7" i="25" s="1"/>
  <c r="AH108" i="25"/>
  <c r="AH99" i="25"/>
  <c r="AD105" i="25"/>
  <c r="AH76" i="25"/>
  <c r="AD70" i="25"/>
  <c r="V96" i="25"/>
  <c r="AD89" i="25"/>
  <c r="AD82" i="25"/>
  <c r="AD74" i="25"/>
  <c r="Z72" i="25"/>
  <c r="AD95" i="25"/>
  <c r="V100" i="25"/>
  <c r="Z78" i="25"/>
  <c r="V108" i="25"/>
  <c r="Z74" i="25"/>
  <c r="AH105" i="25"/>
  <c r="Z71" i="25"/>
  <c r="Z81" i="25"/>
  <c r="Z94" i="25"/>
  <c r="V77" i="25"/>
  <c r="Z97" i="25"/>
  <c r="Z82" i="25"/>
  <c r="V103" i="25"/>
  <c r="V104" i="25"/>
  <c r="AH94" i="25"/>
  <c r="V94" i="25"/>
  <c r="Z83" i="25"/>
  <c r="Z75" i="25"/>
  <c r="Z104" i="25"/>
  <c r="AH95" i="25"/>
  <c r="V83" i="25"/>
  <c r="V95" i="25"/>
  <c r="V102" i="25"/>
  <c r="Z76" i="25"/>
  <c r="Z100" i="25"/>
  <c r="Z107" i="25"/>
  <c r="Z84" i="25"/>
  <c r="U8" i="25"/>
  <c r="AD100" i="25"/>
  <c r="AH84" i="25"/>
  <c r="AD71" i="25"/>
  <c r="AH82" i="25"/>
  <c r="AD101" i="25"/>
  <c r="AD7" i="25" s="1"/>
  <c r="AH81" i="25"/>
  <c r="AH90" i="25"/>
  <c r="AH97" i="25"/>
  <c r="V107" i="25"/>
  <c r="Z101" i="25"/>
  <c r="Z7" i="25" s="1"/>
  <c r="Z8" i="25" s="1"/>
  <c r="AH89" i="25"/>
  <c r="Z102" i="25"/>
  <c r="AD73" i="25"/>
  <c r="AD80" i="25"/>
  <c r="V71" i="25"/>
  <c r="Z106" i="25"/>
  <c r="Z96" i="25"/>
  <c r="Z103" i="25"/>
  <c r="AD83" i="25"/>
  <c r="AD78" i="25"/>
  <c r="AD88" i="25"/>
  <c r="AD90" i="25"/>
  <c r="AH91" i="25"/>
  <c r="V82" i="25"/>
  <c r="Z108" i="25"/>
  <c r="D52" i="10"/>
  <c r="G52" i="10" s="1"/>
  <c r="D46" i="10"/>
  <c r="D49" i="10"/>
  <c r="G49" i="10" s="1"/>
  <c r="M10" i="10" s="1"/>
  <c r="D51" i="10"/>
  <c r="D48" i="10"/>
  <c r="D47" i="10"/>
  <c r="G47" i="10" s="1"/>
  <c r="V74" i="25"/>
  <c r="Z90" i="25"/>
  <c r="Z99" i="25"/>
  <c r="AD97" i="25"/>
  <c r="AD84" i="25"/>
  <c r="AD104" i="25"/>
  <c r="AD94" i="25"/>
  <c r="AD76" i="25"/>
  <c r="AD91" i="25"/>
  <c r="AD81" i="25"/>
  <c r="AD106" i="25"/>
  <c r="AD96" i="25"/>
  <c r="AH104" i="25"/>
  <c r="V81" i="25"/>
  <c r="V99" i="25"/>
  <c r="Z95" i="25"/>
  <c r="AD77" i="25"/>
  <c r="AH103" i="25"/>
  <c r="AH93" i="25"/>
  <c r="AH6" i="25" s="1"/>
  <c r="V73" i="25"/>
  <c r="V98" i="25"/>
  <c r="Z91" i="25"/>
  <c r="Z70" i="25"/>
  <c r="AD107" i="25"/>
  <c r="AD85" i="25"/>
  <c r="AD102" i="25"/>
  <c r="AD4" i="25"/>
  <c r="AD5" i="25" s="1"/>
  <c r="AD92" i="25"/>
  <c r="AD87" i="25"/>
  <c r="AH83" i="25"/>
  <c r="AH107" i="25"/>
  <c r="AH73" i="25"/>
  <c r="AH71" i="25"/>
  <c r="AH102" i="25"/>
  <c r="V79" i="25"/>
  <c r="V70" i="25"/>
  <c r="V93" i="25"/>
  <c r="V6" i="25" s="1"/>
  <c r="V91" i="25"/>
  <c r="Z4" i="25"/>
  <c r="Z5" i="25" s="1"/>
  <c r="Z87" i="25"/>
  <c r="Z92" i="25"/>
  <c r="Z85" i="25"/>
  <c r="AD103" i="25"/>
  <c r="AD93" i="25"/>
  <c r="AD6" i="25" s="1"/>
  <c r="AD75" i="25"/>
  <c r="AD98" i="25"/>
  <c r="AH75" i="25"/>
  <c r="AH74" i="25"/>
  <c r="AH98" i="25"/>
  <c r="W46" i="25"/>
  <c r="W44" i="25"/>
  <c r="W34" i="25"/>
  <c r="W52" i="25"/>
  <c r="W37" i="25"/>
  <c r="W57" i="25"/>
  <c r="W61" i="25"/>
  <c r="W65" i="25"/>
  <c r="W42" i="25"/>
  <c r="W36" i="25"/>
  <c r="W47" i="25"/>
  <c r="W27" i="25"/>
  <c r="W38" i="25"/>
  <c r="W53" i="25"/>
  <c r="W54" i="25"/>
  <c r="W58" i="25"/>
  <c r="W62" i="25"/>
  <c r="W32" i="25"/>
  <c r="W31" i="25"/>
  <c r="W35" i="25"/>
  <c r="AB2" i="25"/>
  <c r="W45" i="25"/>
  <c r="W30" i="25"/>
  <c r="W33" i="25"/>
  <c r="W60" i="25"/>
  <c r="W41" i="25"/>
  <c r="W63" i="25"/>
  <c r="W48" i="25"/>
  <c r="W50" i="25"/>
  <c r="W55" i="25"/>
  <c r="W49" i="25"/>
  <c r="W51" i="25"/>
  <c r="W56" i="25"/>
  <c r="W64" i="25"/>
  <c r="W28" i="25"/>
  <c r="W26" i="25"/>
  <c r="W69" i="25" s="1"/>
  <c r="W29" i="25"/>
  <c r="W59" i="25"/>
  <c r="W39" i="25"/>
  <c r="W40" i="25"/>
  <c r="V89" i="25"/>
  <c r="V76" i="25"/>
  <c r="V85" i="25"/>
  <c r="V105" i="25"/>
  <c r="AE46" i="25"/>
  <c r="AE44" i="25"/>
  <c r="AE52" i="25"/>
  <c r="AE34" i="25"/>
  <c r="AE37" i="25"/>
  <c r="AE42" i="25"/>
  <c r="AE55" i="25"/>
  <c r="AE59" i="25"/>
  <c r="AE63" i="25"/>
  <c r="AE36" i="25"/>
  <c r="AE47" i="25"/>
  <c r="AE27" i="25"/>
  <c r="AE53" i="25"/>
  <c r="AE38" i="25"/>
  <c r="AE32" i="25"/>
  <c r="AE31" i="25"/>
  <c r="AE56" i="25"/>
  <c r="AE60" i="25"/>
  <c r="AE64" i="25"/>
  <c r="AE39" i="25"/>
  <c r="AE48" i="25"/>
  <c r="AE50" i="25"/>
  <c r="AE26" i="25"/>
  <c r="AE69" i="25" s="1"/>
  <c r="AE29" i="25"/>
  <c r="AE41" i="25"/>
  <c r="AE40" i="25"/>
  <c r="AE57" i="25"/>
  <c r="AE61" i="25"/>
  <c r="AE65" i="25"/>
  <c r="AE45" i="25"/>
  <c r="AE49" i="25"/>
  <c r="AE51" i="25"/>
  <c r="AE30" i="25"/>
  <c r="AE33" i="25"/>
  <c r="AE35" i="25"/>
  <c r="AE54" i="25"/>
  <c r="AE58" i="25"/>
  <c r="AE62" i="25"/>
  <c r="AE28" i="25"/>
  <c r="AJ2" i="25"/>
  <c r="Z73" i="25"/>
  <c r="Z88" i="25"/>
  <c r="AD108" i="25"/>
  <c r="AD79" i="25"/>
  <c r="AD99" i="25"/>
  <c r="AI48" i="25"/>
  <c r="AI51" i="25"/>
  <c r="AI26" i="25"/>
  <c r="AI69" i="25" s="1"/>
  <c r="AI57" i="25"/>
  <c r="AI61" i="25"/>
  <c r="AI65" i="25"/>
  <c r="AI29" i="25"/>
  <c r="AI36" i="25"/>
  <c r="AI32" i="25"/>
  <c r="AI45" i="25"/>
  <c r="AI49" i="25"/>
  <c r="AI52" i="25"/>
  <c r="AI54" i="25"/>
  <c r="AI58" i="25"/>
  <c r="AI62" i="25"/>
  <c r="AI30" i="25"/>
  <c r="AI33" i="25"/>
  <c r="AI41" i="25"/>
  <c r="AI39" i="25"/>
  <c r="AI46" i="25"/>
  <c r="AI44" i="25"/>
  <c r="AI53" i="25"/>
  <c r="AI55" i="25"/>
  <c r="AI59" i="25"/>
  <c r="AI63" i="25"/>
  <c r="AI34" i="25"/>
  <c r="AI37" i="25"/>
  <c r="AI35" i="25"/>
  <c r="AI31" i="25"/>
  <c r="AI47" i="25"/>
  <c r="AI50" i="25"/>
  <c r="AI27" i="25"/>
  <c r="AI56" i="25"/>
  <c r="AI60" i="25"/>
  <c r="AI64" i="25"/>
  <c r="AI38" i="25"/>
  <c r="AI28" i="25"/>
  <c r="AI40" i="25"/>
  <c r="AI42" i="25"/>
  <c r="AD72" i="25"/>
  <c r="AM47" i="25"/>
  <c r="AM27" i="25"/>
  <c r="AM38" i="25"/>
  <c r="AM54" i="25"/>
  <c r="AM58" i="25"/>
  <c r="AM62" i="25"/>
  <c r="AM32" i="25"/>
  <c r="AM51" i="25"/>
  <c r="AM28" i="25"/>
  <c r="AM35" i="25"/>
  <c r="AM48" i="25"/>
  <c r="AM26" i="25"/>
  <c r="AM69" i="25" s="1"/>
  <c r="AM29" i="25"/>
  <c r="AM55" i="25"/>
  <c r="AM59" i="25"/>
  <c r="AM63" i="25"/>
  <c r="AM41" i="25"/>
  <c r="AM53" i="25"/>
  <c r="AM36" i="25"/>
  <c r="AM45" i="25"/>
  <c r="AM49" i="25"/>
  <c r="AM30" i="25"/>
  <c r="AM33" i="25"/>
  <c r="AM56" i="25"/>
  <c r="AM60" i="25"/>
  <c r="AM64" i="25"/>
  <c r="AM50" i="25"/>
  <c r="AM31" i="25"/>
  <c r="AM39" i="25"/>
  <c r="AM46" i="25"/>
  <c r="AM44" i="25"/>
  <c r="AM34" i="25"/>
  <c r="AM37" i="25"/>
  <c r="AM57" i="25"/>
  <c r="AM61" i="25"/>
  <c r="AM65" i="25"/>
  <c r="AM42" i="25"/>
  <c r="AM40" i="25"/>
  <c r="AM52" i="25"/>
  <c r="AH70" i="25"/>
  <c r="AH85" i="25"/>
  <c r="V4" i="25"/>
  <c r="V5" i="25" s="1"/>
  <c r="V87" i="25"/>
  <c r="V92" i="25"/>
  <c r="V78" i="25"/>
  <c r="V75" i="25"/>
  <c r="V101" i="25"/>
  <c r="V7" i="25" s="1"/>
  <c r="Z77" i="25"/>
  <c r="Z79" i="25"/>
  <c r="AH79" i="25"/>
  <c r="AH77" i="25"/>
  <c r="AH72" i="25"/>
  <c r="AH4" i="25"/>
  <c r="AH5" i="25" s="1"/>
  <c r="AH92" i="25"/>
  <c r="AH87" i="25"/>
  <c r="AH78" i="25"/>
  <c r="AH106" i="25"/>
  <c r="V90" i="25"/>
  <c r="V80" i="25"/>
  <c r="V84" i="25"/>
  <c r="V106" i="25"/>
  <c r="V88" i="25"/>
  <c r="V72" i="25"/>
  <c r="V97" i="25"/>
  <c r="Z89" i="25"/>
  <c r="AA45" i="25"/>
  <c r="AA49" i="25"/>
  <c r="AA55" i="25"/>
  <c r="AA59" i="25"/>
  <c r="AA63" i="25"/>
  <c r="AA34" i="25"/>
  <c r="AA37" i="25"/>
  <c r="AA36" i="25"/>
  <c r="AA44" i="25"/>
  <c r="AA53" i="25"/>
  <c r="AA46" i="25"/>
  <c r="AA27" i="25"/>
  <c r="AA56" i="25"/>
  <c r="AA60" i="25"/>
  <c r="AA64" i="25"/>
  <c r="AA38" i="25"/>
  <c r="AA50" i="25"/>
  <c r="AA41" i="25"/>
  <c r="AA35" i="25"/>
  <c r="AA32" i="25"/>
  <c r="AF2" i="25"/>
  <c r="AA47" i="25"/>
  <c r="AA48" i="25"/>
  <c r="AA54" i="25"/>
  <c r="AA58" i="25"/>
  <c r="AA62" i="25"/>
  <c r="AA30" i="25"/>
  <c r="AA33" i="25"/>
  <c r="AA28" i="25"/>
  <c r="AA39" i="25"/>
  <c r="AA51" i="25"/>
  <c r="AA26" i="25"/>
  <c r="AA69" i="25" s="1"/>
  <c r="AA29" i="25"/>
  <c r="AA42" i="25"/>
  <c r="AA57" i="25"/>
  <c r="AA52" i="25"/>
  <c r="AA61" i="25"/>
  <c r="AA31" i="25"/>
  <c r="AA65" i="25"/>
  <c r="AA40" i="25"/>
  <c r="Z80" i="25"/>
  <c r="T53" i="13"/>
  <c r="I72" i="16"/>
  <c r="AB39" i="13"/>
  <c r="T27" i="13"/>
  <c r="J72" i="16"/>
  <c r="U36" i="13"/>
  <c r="W5" i="13"/>
  <c r="V51" i="13"/>
  <c r="V47" i="13"/>
  <c r="V42" i="13"/>
  <c r="V38" i="13"/>
  <c r="V50" i="13"/>
  <c r="V46" i="13"/>
  <c r="V41" i="13"/>
  <c r="V37" i="13"/>
  <c r="V52" i="13"/>
  <c r="V48" i="13"/>
  <c r="V43" i="13"/>
  <c r="V39" i="13"/>
  <c r="V34" i="13"/>
  <c r="V49" i="13"/>
  <c r="V44" i="13"/>
  <c r="V40" i="13"/>
  <c r="V35" i="13"/>
  <c r="V8" i="13"/>
  <c r="V11" i="13"/>
  <c r="V13" i="13"/>
  <c r="V15" i="13"/>
  <c r="V17" i="13"/>
  <c r="V20" i="13"/>
  <c r="V22" i="13"/>
  <c r="V24" i="13"/>
  <c r="V26" i="13"/>
  <c r="V16" i="13"/>
  <c r="V25" i="13"/>
  <c r="V14" i="13"/>
  <c r="V9" i="13"/>
  <c r="V18" i="13"/>
  <c r="V12" i="13"/>
  <c r="V21" i="13"/>
  <c r="V23" i="13"/>
  <c r="V21" i="14"/>
  <c r="V16" i="14"/>
  <c r="W4" i="14"/>
  <c r="W15" i="14" s="1"/>
  <c r="W8" i="14"/>
  <c r="W7" i="14"/>
  <c r="W5" i="14"/>
  <c r="W9" i="14"/>
  <c r="W11" i="14"/>
  <c r="W6" i="14"/>
  <c r="W10" i="14"/>
  <c r="U19" i="13"/>
  <c r="U10" i="13"/>
  <c r="L63" i="16"/>
  <c r="H72" i="16"/>
  <c r="L68" i="16"/>
  <c r="V20" i="14"/>
  <c r="V17" i="14"/>
  <c r="V18" i="14"/>
  <c r="U7" i="13"/>
  <c r="U45" i="13"/>
  <c r="L59" i="16"/>
  <c r="C53" i="10"/>
  <c r="V22" i="14"/>
  <c r="V19" i="14"/>
  <c r="AH8" i="25" l="1"/>
  <c r="K85" i="16"/>
  <c r="I85" i="16"/>
  <c r="H85" i="16"/>
  <c r="AI78" i="25"/>
  <c r="AI73" i="25"/>
  <c r="L81" i="16"/>
  <c r="L76" i="16"/>
  <c r="AE71" i="25"/>
  <c r="AI85" i="25"/>
  <c r="AE78" i="25"/>
  <c r="AI80" i="25"/>
  <c r="AI81" i="25"/>
  <c r="AI70" i="25"/>
  <c r="AI82" i="25"/>
  <c r="AD8" i="25"/>
  <c r="AA105" i="25"/>
  <c r="K92" i="16"/>
  <c r="W91" i="25"/>
  <c r="AA72" i="25"/>
  <c r="AI90" i="25"/>
  <c r="W90" i="25"/>
  <c r="AM103" i="25"/>
  <c r="W88" i="25"/>
  <c r="AI107" i="25"/>
  <c r="AA94" i="25"/>
  <c r="AM100" i="25"/>
  <c r="AI105" i="25"/>
  <c r="AA71" i="25"/>
  <c r="AE90" i="25"/>
  <c r="AA83" i="25"/>
  <c r="AA108" i="25"/>
  <c r="AA107" i="25"/>
  <c r="AM77" i="25"/>
  <c r="AI102" i="25"/>
  <c r="AE91" i="25"/>
  <c r="L72" i="16"/>
  <c r="AI98" i="25"/>
  <c r="AE88" i="25"/>
  <c r="AA103" i="25"/>
  <c r="AA100" i="25"/>
  <c r="AM74" i="25"/>
  <c r="AI79" i="25"/>
  <c r="AA96" i="25"/>
  <c r="AI93" i="25"/>
  <c r="AI6" i="25" s="1"/>
  <c r="AE105" i="25"/>
  <c r="AE76" i="25"/>
  <c r="W102" i="25"/>
  <c r="W107" i="25"/>
  <c r="AM79" i="25"/>
  <c r="W83" i="25"/>
  <c r="U53" i="13"/>
  <c r="AA104" i="25"/>
  <c r="AA101" i="25"/>
  <c r="AA7" i="25" s="1"/>
  <c r="AA93" i="25"/>
  <c r="AA6" i="25" s="1"/>
  <c r="AM83" i="25"/>
  <c r="AI83" i="25"/>
  <c r="AI103" i="25"/>
  <c r="AI77" i="25"/>
  <c r="AI96" i="25"/>
  <c r="AI84" i="25"/>
  <c r="AM76" i="25"/>
  <c r="AI72" i="25"/>
  <c r="AA95" i="25"/>
  <c r="AM85" i="25"/>
  <c r="AM80" i="25"/>
  <c r="AM82" i="25"/>
  <c r="AI71" i="25"/>
  <c r="AI99" i="25"/>
  <c r="AI74" i="25"/>
  <c r="AI106" i="25"/>
  <c r="AI76" i="25"/>
  <c r="AI95" i="25"/>
  <c r="AA99" i="25"/>
  <c r="AA106" i="25"/>
  <c r="AM89" i="25"/>
  <c r="AM73" i="25"/>
  <c r="AM78" i="25"/>
  <c r="AM70" i="25"/>
  <c r="AI101" i="25"/>
  <c r="AI7" i="25" s="1"/>
  <c r="AI108" i="25"/>
  <c r="AI94" i="25"/>
  <c r="AA97" i="25"/>
  <c r="AA102" i="25"/>
  <c r="AM84" i="25"/>
  <c r="AM72" i="25"/>
  <c r="AM71" i="25"/>
  <c r="AI97" i="25"/>
  <c r="AI75" i="25"/>
  <c r="AI104" i="25"/>
  <c r="D64" i="10"/>
  <c r="G64" i="10" s="1"/>
  <c r="D65" i="10"/>
  <c r="G65" i="10" s="1"/>
  <c r="D62" i="10"/>
  <c r="G62" i="10" s="1"/>
  <c r="D60" i="10"/>
  <c r="G60" i="10" s="1"/>
  <c r="D59" i="10"/>
  <c r="G59" i="10" s="1"/>
  <c r="D61" i="10"/>
  <c r="G61" i="10" s="1"/>
  <c r="AE101" i="25"/>
  <c r="AE7" i="25" s="1"/>
  <c r="AE73" i="25"/>
  <c r="AE83" i="25"/>
  <c r="AA74" i="25"/>
  <c r="AA85" i="25"/>
  <c r="AA82" i="25"/>
  <c r="AA90" i="25"/>
  <c r="AA84" i="25"/>
  <c r="AA77" i="25"/>
  <c r="AM95" i="25"/>
  <c r="AM104" i="25"/>
  <c r="AM4" i="25"/>
  <c r="AM5" i="25" s="1"/>
  <c r="AM87" i="25"/>
  <c r="AM92" i="25"/>
  <c r="AM93" i="25"/>
  <c r="AM102" i="25"/>
  <c r="AM91" i="25"/>
  <c r="AM75" i="25"/>
  <c r="AM81" i="25"/>
  <c r="AJ51" i="25"/>
  <c r="AJ27" i="25"/>
  <c r="AJ48" i="25"/>
  <c r="AJ57" i="25"/>
  <c r="AJ61" i="25"/>
  <c r="AJ65" i="25"/>
  <c r="AJ26" i="25"/>
  <c r="AJ69" i="25" s="1"/>
  <c r="AJ39" i="25"/>
  <c r="AJ41" i="25"/>
  <c r="AJ32" i="25"/>
  <c r="AJ52" i="25"/>
  <c r="AJ31" i="25"/>
  <c r="AJ54" i="25"/>
  <c r="AJ58" i="25"/>
  <c r="AJ62" i="25"/>
  <c r="AJ30" i="25"/>
  <c r="AJ29" i="25"/>
  <c r="AJ45" i="25"/>
  <c r="AJ33" i="25"/>
  <c r="AJ49" i="25"/>
  <c r="AJ53" i="25"/>
  <c r="AJ35" i="25"/>
  <c r="AJ55" i="25"/>
  <c r="AJ59" i="25"/>
  <c r="AJ63" i="25"/>
  <c r="AJ34" i="25"/>
  <c r="AJ37" i="25"/>
  <c r="AJ28" i="25"/>
  <c r="AJ40" i="25"/>
  <c r="AJ46" i="25"/>
  <c r="AJ38" i="25"/>
  <c r="AJ42" i="25"/>
  <c r="AJ47" i="25"/>
  <c r="AJ50" i="25"/>
  <c r="AJ44" i="25"/>
  <c r="AJ56" i="25"/>
  <c r="AJ60" i="25"/>
  <c r="AJ64" i="25"/>
  <c r="AJ36" i="25"/>
  <c r="AE97" i="25"/>
  <c r="AE94" i="25"/>
  <c r="AE104" i="25"/>
  <c r="AE72" i="25"/>
  <c r="AE82" i="25"/>
  <c r="AE74" i="25"/>
  <c r="AE70" i="25"/>
  <c r="AE102" i="25"/>
  <c r="AE77" i="25"/>
  <c r="W94" i="25"/>
  <c r="W76" i="25"/>
  <c r="W78" i="25"/>
  <c r="W101" i="25"/>
  <c r="W7" i="25" s="1"/>
  <c r="W70" i="25"/>
  <c r="W108" i="25"/>
  <c r="W95" i="25"/>
  <c r="AF46" i="25"/>
  <c r="AF44" i="25"/>
  <c r="AF53" i="25"/>
  <c r="AF27" i="25"/>
  <c r="AF33" i="25"/>
  <c r="AF56" i="25"/>
  <c r="AF60" i="25"/>
  <c r="AF64" i="25"/>
  <c r="AF41" i="25"/>
  <c r="AF28" i="25"/>
  <c r="AF47" i="25"/>
  <c r="AF50" i="25"/>
  <c r="AF26" i="25"/>
  <c r="AF69" i="25" s="1"/>
  <c r="AF30" i="25"/>
  <c r="AF42" i="25"/>
  <c r="AF57" i="25"/>
  <c r="AF61" i="25"/>
  <c r="AF65" i="25"/>
  <c r="AF29" i="25"/>
  <c r="AF39" i="25"/>
  <c r="AK2" i="25"/>
  <c r="AF48" i="25"/>
  <c r="AF51" i="25"/>
  <c r="AF31" i="25"/>
  <c r="AF34" i="25"/>
  <c r="AF54" i="25"/>
  <c r="AF58" i="25"/>
  <c r="AF62" i="25"/>
  <c r="AF36" i="25"/>
  <c r="AF37" i="25"/>
  <c r="AF45" i="25"/>
  <c r="AF49" i="25"/>
  <c r="AF52" i="25"/>
  <c r="AF35" i="25"/>
  <c r="AF38" i="25"/>
  <c r="AF55" i="25"/>
  <c r="AF59" i="25"/>
  <c r="AF63" i="25"/>
  <c r="AF32" i="25"/>
  <c r="AF40" i="25"/>
  <c r="AA4" i="25"/>
  <c r="AA5" i="25" s="1"/>
  <c r="AA87" i="25"/>
  <c r="AA92" i="25"/>
  <c r="AA88" i="25"/>
  <c r="AM107" i="25"/>
  <c r="AM96" i="25"/>
  <c r="AM98" i="25"/>
  <c r="AM105" i="25"/>
  <c r="AI88" i="25"/>
  <c r="AE100" i="25"/>
  <c r="AE107" i="25"/>
  <c r="AE75" i="25"/>
  <c r="AE98" i="25"/>
  <c r="AE95" i="25"/>
  <c r="W82" i="25"/>
  <c r="W71" i="25"/>
  <c r="W106" i="25"/>
  <c r="W73" i="25"/>
  <c r="W74" i="25"/>
  <c r="W97" i="25"/>
  <c r="W104" i="25"/>
  <c r="W77" i="25"/>
  <c r="AA76" i="25"/>
  <c r="AA75" i="25"/>
  <c r="AA81" i="25"/>
  <c r="AA70" i="25"/>
  <c r="AA79" i="25"/>
  <c r="AM101" i="25"/>
  <c r="AM90" i="25"/>
  <c r="AI4" i="25"/>
  <c r="AI5" i="25" s="1"/>
  <c r="AI87" i="25"/>
  <c r="AI92" i="25"/>
  <c r="AI91" i="25"/>
  <c r="AE93" i="25"/>
  <c r="AE6" i="25" s="1"/>
  <c r="AE103" i="25"/>
  <c r="AE81" i="25"/>
  <c r="AE79" i="25"/>
  <c r="AE85" i="25"/>
  <c r="AE4" i="25"/>
  <c r="AE5" i="25" s="1"/>
  <c r="AE87" i="25"/>
  <c r="AE92" i="25"/>
  <c r="W98" i="25"/>
  <c r="W84" i="25"/>
  <c r="W75" i="25"/>
  <c r="W96" i="25"/>
  <c r="W79" i="25"/>
  <c r="W100" i="25"/>
  <c r="W4" i="25"/>
  <c r="W5" i="25" s="1"/>
  <c r="W92" i="25"/>
  <c r="W87" i="25"/>
  <c r="V8" i="25"/>
  <c r="AA73" i="25"/>
  <c r="AA91" i="25"/>
  <c r="AA78" i="25"/>
  <c r="AA89" i="25"/>
  <c r="AA80" i="25"/>
  <c r="AA98" i="25"/>
  <c r="AM108" i="25"/>
  <c r="AM99" i="25"/>
  <c r="AM88" i="25"/>
  <c r="AM106" i="25"/>
  <c r="AM94" i="25"/>
  <c r="AM97" i="25"/>
  <c r="AI89" i="25"/>
  <c r="AI100" i="25"/>
  <c r="AE108" i="25"/>
  <c r="AE84" i="25"/>
  <c r="AE99" i="25"/>
  <c r="AE96" i="25"/>
  <c r="AE106" i="25"/>
  <c r="AE80" i="25"/>
  <c r="AE89" i="25"/>
  <c r="W72" i="25"/>
  <c r="W99" i="25"/>
  <c r="W93" i="25"/>
  <c r="W6" i="25" s="1"/>
  <c r="W103" i="25"/>
  <c r="AB46" i="25"/>
  <c r="AB31" i="25"/>
  <c r="AB55" i="25"/>
  <c r="AB59" i="25"/>
  <c r="AB63" i="25"/>
  <c r="AB34" i="25"/>
  <c r="AB37" i="25"/>
  <c r="AB50" i="25"/>
  <c r="AB41" i="25"/>
  <c r="AB51" i="25"/>
  <c r="AB60" i="25"/>
  <c r="AB38" i="25"/>
  <c r="AB42" i="25"/>
  <c r="AB26" i="25"/>
  <c r="AB69" i="25" s="1"/>
  <c r="AB47" i="25"/>
  <c r="AB35" i="25"/>
  <c r="AB56" i="25"/>
  <c r="AB64" i="25"/>
  <c r="AB52" i="25"/>
  <c r="AB62" i="25"/>
  <c r="AB44" i="25"/>
  <c r="AB48" i="25"/>
  <c r="AB39" i="25"/>
  <c r="AB57" i="25"/>
  <c r="AB61" i="25"/>
  <c r="AB65" i="25"/>
  <c r="AB27" i="25"/>
  <c r="AB53" i="25"/>
  <c r="AB28" i="25"/>
  <c r="AB33" i="25"/>
  <c r="AG2" i="25"/>
  <c r="AB49" i="25"/>
  <c r="AB45" i="25"/>
  <c r="AB88" i="25" s="1"/>
  <c r="AB54" i="25"/>
  <c r="AB58" i="25"/>
  <c r="AB30" i="25"/>
  <c r="AB40" i="25"/>
  <c r="AB29" i="25"/>
  <c r="AB32" i="25"/>
  <c r="AB36" i="25"/>
  <c r="W105" i="25"/>
  <c r="W81" i="25"/>
  <c r="W85" i="25"/>
  <c r="W80" i="25"/>
  <c r="W89" i="25"/>
  <c r="W20" i="14"/>
  <c r="W21" i="14"/>
  <c r="W22" i="14"/>
  <c r="W19" i="14"/>
  <c r="U27" i="13"/>
  <c r="W16" i="14"/>
  <c r="W17" i="14"/>
  <c r="V36" i="13"/>
  <c r="W39" i="13"/>
  <c r="W34" i="13"/>
  <c r="W46" i="13"/>
  <c r="W51" i="13"/>
  <c r="I97" i="16"/>
  <c r="K97" i="16"/>
  <c r="K91" i="16"/>
  <c r="K96" i="16"/>
  <c r="W26" i="13"/>
  <c r="W21" i="13"/>
  <c r="W11" i="13"/>
  <c r="I93" i="16"/>
  <c r="W16" i="13"/>
  <c r="W9" i="13"/>
  <c r="W20" i="13"/>
  <c r="W23" i="13"/>
  <c r="W18" i="13"/>
  <c r="W52" i="13"/>
  <c r="W49" i="13"/>
  <c r="W41" i="13"/>
  <c r="W37" i="13"/>
  <c r="W38" i="13"/>
  <c r="H91" i="16"/>
  <c r="J97" i="16"/>
  <c r="J95" i="16"/>
  <c r="H90" i="16"/>
  <c r="W25" i="13"/>
  <c r="H97" i="16"/>
  <c r="W8" i="13"/>
  <c r="I90" i="16"/>
  <c r="W15" i="13"/>
  <c r="J92" i="16"/>
  <c r="I91" i="16"/>
  <c r="H95" i="16"/>
  <c r="I92" i="16"/>
  <c r="W14" i="13"/>
  <c r="W43" i="13"/>
  <c r="W40" i="13"/>
  <c r="W50" i="13"/>
  <c r="W42" i="13"/>
  <c r="H93" i="16"/>
  <c r="K95" i="16"/>
  <c r="W22" i="13"/>
  <c r="W17" i="13"/>
  <c r="W48" i="13"/>
  <c r="W44" i="13"/>
  <c r="W47" i="13"/>
  <c r="W35" i="13"/>
  <c r="H92" i="16"/>
  <c r="J91" i="16"/>
  <c r="K93" i="16"/>
  <c r="J90" i="16"/>
  <c r="W24" i="13"/>
  <c r="I95" i="16"/>
  <c r="J96" i="16"/>
  <c r="W13" i="13"/>
  <c r="J93" i="16"/>
  <c r="K90" i="16"/>
  <c r="I96" i="16"/>
  <c r="H96" i="16"/>
  <c r="W12" i="13"/>
  <c r="W18" i="14"/>
  <c r="G48" i="10"/>
  <c r="M9" i="10" s="1"/>
  <c r="V19" i="13"/>
  <c r="V10" i="13"/>
  <c r="D45" i="10"/>
  <c r="G45" i="10" s="1"/>
  <c r="M8" i="10" s="1"/>
  <c r="G46" i="10"/>
  <c r="D50" i="10"/>
  <c r="G50" i="10" s="1"/>
  <c r="M11" i="10" s="1"/>
  <c r="G51" i="10"/>
  <c r="V7" i="13"/>
  <c r="V45" i="13"/>
  <c r="V33" i="13"/>
  <c r="L85" i="16" l="1"/>
  <c r="Q111" i="16"/>
  <c r="J111" i="16"/>
  <c r="K110" i="16"/>
  <c r="R110" i="16"/>
  <c r="I112" i="16"/>
  <c r="P112" i="16"/>
  <c r="J106" i="16"/>
  <c r="Q106" i="16"/>
  <c r="H105" i="16"/>
  <c r="O105" i="16"/>
  <c r="E74" i="10"/>
  <c r="K107" i="16"/>
  <c r="R107" i="16"/>
  <c r="H107" i="16"/>
  <c r="O107" i="16"/>
  <c r="J110" i="16"/>
  <c r="Q110" i="16"/>
  <c r="J112" i="16"/>
  <c r="Q112" i="16"/>
  <c r="I108" i="16"/>
  <c r="P108" i="16"/>
  <c r="K112" i="16"/>
  <c r="R112" i="16"/>
  <c r="H108" i="16"/>
  <c r="O108" i="16"/>
  <c r="Q105" i="16"/>
  <c r="J105" i="16"/>
  <c r="I111" i="16"/>
  <c r="P111" i="16"/>
  <c r="C74" i="10"/>
  <c r="I107" i="16"/>
  <c r="P107" i="16"/>
  <c r="H106" i="16"/>
  <c r="O106" i="16"/>
  <c r="C72" i="10"/>
  <c r="I105" i="16"/>
  <c r="P105" i="16"/>
  <c r="H112" i="16"/>
  <c r="O112" i="16"/>
  <c r="H111" i="16"/>
  <c r="O111" i="16"/>
  <c r="E72" i="10"/>
  <c r="E71" i="10" s="1"/>
  <c r="R105" i="16"/>
  <c r="K105" i="16"/>
  <c r="H110" i="16"/>
  <c r="O110" i="16"/>
  <c r="I110" i="16"/>
  <c r="P110" i="16"/>
  <c r="K108" i="16"/>
  <c r="R108" i="16"/>
  <c r="J108" i="16"/>
  <c r="Q108" i="16"/>
  <c r="I106" i="16"/>
  <c r="P106" i="16"/>
  <c r="K106" i="16"/>
  <c r="R106" i="16"/>
  <c r="J107" i="16"/>
  <c r="Q107" i="16"/>
  <c r="K111" i="16"/>
  <c r="R111" i="16"/>
  <c r="AI8" i="25"/>
  <c r="K16" i="25"/>
  <c r="AF98" i="25"/>
  <c r="AB104" i="25"/>
  <c r="AB97" i="25"/>
  <c r="AA8" i="25"/>
  <c r="AB72" i="25"/>
  <c r="AF83" i="25"/>
  <c r="AF75" i="25"/>
  <c r="AJ93" i="25"/>
  <c r="AJ6" i="25" s="1"/>
  <c r="AF77" i="25"/>
  <c r="AF81" i="25"/>
  <c r="AF78" i="25"/>
  <c r="AF91" i="25"/>
  <c r="AJ76" i="25"/>
  <c r="W8" i="25"/>
  <c r="AJ81" i="25"/>
  <c r="AJ107" i="25"/>
  <c r="AF80" i="25"/>
  <c r="AJ103" i="25"/>
  <c r="AJ106" i="25"/>
  <c r="AF79" i="25"/>
  <c r="AJ99" i="25"/>
  <c r="AJ102" i="25"/>
  <c r="AJ79" i="25"/>
  <c r="AJ77" i="25"/>
  <c r="AJ80" i="25"/>
  <c r="AB76" i="25"/>
  <c r="AF101" i="25"/>
  <c r="AF7" i="25" s="1"/>
  <c r="AJ78" i="25"/>
  <c r="AB83" i="25"/>
  <c r="AB71" i="25"/>
  <c r="AF106" i="25"/>
  <c r="AJ83" i="25"/>
  <c r="AJ85" i="25"/>
  <c r="AJ71" i="25"/>
  <c r="AJ72" i="25"/>
  <c r="AJ89" i="25"/>
  <c r="AE8" i="25"/>
  <c r="AF88" i="25"/>
  <c r="AB101" i="25"/>
  <c r="AB7" i="25" s="1"/>
  <c r="AF74" i="25"/>
  <c r="AF82" i="25"/>
  <c r="AJ98" i="25"/>
  <c r="AJ105" i="25"/>
  <c r="AB108" i="25"/>
  <c r="AB91" i="25"/>
  <c r="AF72" i="25"/>
  <c r="AF85" i="25"/>
  <c r="AF90" i="25"/>
  <c r="AJ96" i="25"/>
  <c r="AB79" i="25"/>
  <c r="AB73" i="25"/>
  <c r="AF102" i="25"/>
  <c r="AB75" i="25"/>
  <c r="AG51" i="25"/>
  <c r="AG46" i="25"/>
  <c r="AG55" i="25"/>
  <c r="AG59" i="25"/>
  <c r="AG63" i="25"/>
  <c r="AG32" i="25"/>
  <c r="AG35" i="25"/>
  <c r="AG37" i="25"/>
  <c r="AG30" i="25"/>
  <c r="AG40" i="25"/>
  <c r="AG60" i="25"/>
  <c r="AG36" i="25"/>
  <c r="AG33" i="25"/>
  <c r="AG38" i="25"/>
  <c r="AG45" i="25"/>
  <c r="AG31" i="25"/>
  <c r="AG52" i="25"/>
  <c r="AG47" i="25"/>
  <c r="AG56" i="25"/>
  <c r="AG64" i="25"/>
  <c r="AG49" i="25"/>
  <c r="AG58" i="25"/>
  <c r="AG29" i="25"/>
  <c r="AG44" i="25"/>
  <c r="AG53" i="25"/>
  <c r="AG48" i="25"/>
  <c r="AG57" i="25"/>
  <c r="AG61" i="25"/>
  <c r="AG65" i="25"/>
  <c r="AG26" i="25"/>
  <c r="AG69" i="25" s="1"/>
  <c r="AG34" i="25"/>
  <c r="AG42" i="25"/>
  <c r="AG41" i="25"/>
  <c r="AG54" i="25"/>
  <c r="AG62" i="25"/>
  <c r="AG27" i="25"/>
  <c r="AG50" i="25"/>
  <c r="AG28" i="25"/>
  <c r="AG39" i="25"/>
  <c r="AL2" i="25"/>
  <c r="AB70" i="25"/>
  <c r="AB82" i="25"/>
  <c r="AB95" i="25"/>
  <c r="AB90" i="25"/>
  <c r="AB103" i="25"/>
  <c r="AB80" i="25"/>
  <c r="AB98" i="25"/>
  <c r="AF105" i="25"/>
  <c r="AF100" i="25"/>
  <c r="AF93" i="25"/>
  <c r="AF6" i="25" s="1"/>
  <c r="AF107" i="25"/>
  <c r="AF70" i="25"/>
  <c r="AJ4" i="25"/>
  <c r="AJ5" i="25" s="1"/>
  <c r="AJ92" i="25"/>
  <c r="AJ87" i="25"/>
  <c r="AJ95" i="25"/>
  <c r="AJ91" i="25"/>
  <c r="AM6" i="25"/>
  <c r="K14" i="25"/>
  <c r="K13" i="25"/>
  <c r="K17" i="25"/>
  <c r="AB107" i="25"/>
  <c r="AB94" i="25"/>
  <c r="AB77" i="25"/>
  <c r="AB74" i="25"/>
  <c r="AF94" i="25"/>
  <c r="AF103" i="25"/>
  <c r="AF96" i="25"/>
  <c r="AJ88" i="25"/>
  <c r="AJ101" i="25"/>
  <c r="AJ7" i="25" s="1"/>
  <c r="AJ75" i="25"/>
  <c r="AJ108" i="25"/>
  <c r="AJ70" i="25"/>
  <c r="AB4" i="25"/>
  <c r="AB5" i="25" s="1"/>
  <c r="AB87" i="25"/>
  <c r="AB92" i="25"/>
  <c r="AB99" i="25"/>
  <c r="AB85" i="25"/>
  <c r="AB84" i="25"/>
  <c r="AB106" i="25"/>
  <c r="AB89" i="25"/>
  <c r="K18" i="25"/>
  <c r="AF97" i="25"/>
  <c r="AF108" i="25"/>
  <c r="AF73" i="25"/>
  <c r="AF71" i="25"/>
  <c r="AF99" i="25"/>
  <c r="AF4" i="25"/>
  <c r="AF5" i="25" s="1"/>
  <c r="AF92" i="25"/>
  <c r="AF87" i="25"/>
  <c r="AJ90" i="25"/>
  <c r="AJ97" i="25"/>
  <c r="AJ84" i="25"/>
  <c r="AJ104" i="25"/>
  <c r="AJ94" i="25"/>
  <c r="AB96" i="25"/>
  <c r="AB100" i="25"/>
  <c r="AB105" i="25"/>
  <c r="AB78" i="25"/>
  <c r="AB81" i="25"/>
  <c r="AB93" i="25"/>
  <c r="AB6" i="25" s="1"/>
  <c r="AB102" i="25"/>
  <c r="AM7" i="25"/>
  <c r="K15" i="25"/>
  <c r="AF95" i="25"/>
  <c r="AK47" i="25"/>
  <c r="AK51" i="25"/>
  <c r="AK55" i="25"/>
  <c r="AK59" i="25"/>
  <c r="AK63" i="25"/>
  <c r="AK32" i="25"/>
  <c r="AK35" i="25"/>
  <c r="AK41" i="25"/>
  <c r="AK37" i="25"/>
  <c r="AK29" i="25"/>
  <c r="AK44" i="25"/>
  <c r="AK48" i="25"/>
  <c r="AK52" i="25"/>
  <c r="AK56" i="25"/>
  <c r="AK60" i="25"/>
  <c r="AK64" i="25"/>
  <c r="AK36" i="25"/>
  <c r="AK30" i="25"/>
  <c r="AK40" i="25"/>
  <c r="AK42" i="25"/>
  <c r="AK39" i="25"/>
  <c r="AK45" i="25"/>
  <c r="AK49" i="25"/>
  <c r="AK53" i="25"/>
  <c r="AK57" i="25"/>
  <c r="AK61" i="25"/>
  <c r="AK65" i="25"/>
  <c r="AK27" i="25"/>
  <c r="AK38" i="25"/>
  <c r="AK26" i="25"/>
  <c r="AK69" i="25" s="1"/>
  <c r="AK34" i="25"/>
  <c r="AK33" i="25"/>
  <c r="AK46" i="25"/>
  <c r="AK50" i="25"/>
  <c r="AK54" i="25"/>
  <c r="AK58" i="25"/>
  <c r="AK62" i="25"/>
  <c r="AK28" i="25"/>
  <c r="AK31" i="25"/>
  <c r="AF104" i="25"/>
  <c r="AF84" i="25"/>
  <c r="AF76" i="25"/>
  <c r="AF89" i="25"/>
  <c r="AJ73" i="25"/>
  <c r="AJ74" i="25"/>
  <c r="AJ82" i="25"/>
  <c r="AJ100" i="25"/>
  <c r="AM34" i="13"/>
  <c r="K94" i="16"/>
  <c r="I94" i="16"/>
  <c r="J94" i="16"/>
  <c r="D63" i="10"/>
  <c r="G63" i="10" s="1"/>
  <c r="AB19" i="14"/>
  <c r="AB18" i="14"/>
  <c r="D58" i="10"/>
  <c r="V27" i="13"/>
  <c r="V53" i="13"/>
  <c r="M12" i="10"/>
  <c r="L92" i="16"/>
  <c r="W7" i="13"/>
  <c r="L97" i="16"/>
  <c r="AB17" i="14"/>
  <c r="K89" i="16"/>
  <c r="L95" i="16"/>
  <c r="H94" i="16"/>
  <c r="I89" i="16"/>
  <c r="H89" i="16"/>
  <c r="L90" i="16"/>
  <c r="W33" i="13"/>
  <c r="AH33" i="13" s="1"/>
  <c r="W36" i="13"/>
  <c r="AC34" i="13" s="1"/>
  <c r="L93" i="16"/>
  <c r="D53" i="10"/>
  <c r="G53" i="10" s="1"/>
  <c r="L96" i="16"/>
  <c r="J89" i="16"/>
  <c r="L91" i="16"/>
  <c r="W19" i="13"/>
  <c r="W10" i="13"/>
  <c r="AM33" i="13"/>
  <c r="W45" i="13"/>
  <c r="AK101" i="25" l="1"/>
  <c r="AK7" i="25" s="1"/>
  <c r="AK105" i="25"/>
  <c r="AK100" i="25"/>
  <c r="H104" i="16"/>
  <c r="O104" i="16"/>
  <c r="S106" i="16"/>
  <c r="L106" i="16"/>
  <c r="E79" i="10"/>
  <c r="J109" i="16"/>
  <c r="Q109" i="16"/>
  <c r="K104" i="16"/>
  <c r="R104" i="16"/>
  <c r="J104" i="16"/>
  <c r="Q104" i="16"/>
  <c r="L111" i="16"/>
  <c r="S111" i="16"/>
  <c r="I109" i="16"/>
  <c r="P109" i="16"/>
  <c r="H109" i="16"/>
  <c r="O109" i="16"/>
  <c r="L108" i="16"/>
  <c r="S108" i="16"/>
  <c r="I104" i="16"/>
  <c r="P104" i="16"/>
  <c r="L112" i="16"/>
  <c r="S112" i="16"/>
  <c r="K109" i="16"/>
  <c r="R109" i="16"/>
  <c r="L107" i="16"/>
  <c r="S107" i="16"/>
  <c r="L110" i="16"/>
  <c r="S110" i="16"/>
  <c r="S105" i="16"/>
  <c r="L105" i="16"/>
  <c r="AJ8" i="25"/>
  <c r="AK95" i="25"/>
  <c r="AK90" i="25"/>
  <c r="K19" i="25"/>
  <c r="AG97" i="25"/>
  <c r="AK97" i="25"/>
  <c r="AK89" i="25"/>
  <c r="AK108" i="25"/>
  <c r="AG105" i="25"/>
  <c r="AG108" i="25"/>
  <c r="AG104" i="25"/>
  <c r="AB8" i="25"/>
  <c r="AG100" i="25"/>
  <c r="AF8" i="25"/>
  <c r="AG71" i="25"/>
  <c r="AG93" i="25"/>
  <c r="AG6" i="25" s="1"/>
  <c r="AG96" i="25"/>
  <c r="AK88" i="25"/>
  <c r="AK71" i="25"/>
  <c r="AM35" i="13"/>
  <c r="AG99" i="25"/>
  <c r="AG70" i="25"/>
  <c r="AG85" i="25"/>
  <c r="AG107" i="25"/>
  <c r="AG74" i="25"/>
  <c r="AG79" i="25"/>
  <c r="AG80" i="25"/>
  <c r="AG102" i="25"/>
  <c r="AK93" i="25"/>
  <c r="AK6" i="25" s="1"/>
  <c r="AK104" i="25"/>
  <c r="AK99" i="25"/>
  <c r="AK94" i="25"/>
  <c r="AG82" i="25"/>
  <c r="AG77" i="25"/>
  <c r="AG72" i="25"/>
  <c r="AG103" i="25"/>
  <c r="AG78" i="25"/>
  <c r="AG84" i="25"/>
  <c r="AK81" i="25"/>
  <c r="AK82" i="25"/>
  <c r="AK79" i="25"/>
  <c r="AK80" i="25"/>
  <c r="AK106" i="25"/>
  <c r="AG88" i="25"/>
  <c r="AG98" i="25"/>
  <c r="AK72" i="25"/>
  <c r="AK76" i="25"/>
  <c r="AK70" i="25"/>
  <c r="AK96" i="25"/>
  <c r="AK85" i="25"/>
  <c r="AK107" i="25"/>
  <c r="AK91" i="25"/>
  <c r="AK84" i="25"/>
  <c r="AK102" i="25"/>
  <c r="AM8" i="25"/>
  <c r="AG91" i="25"/>
  <c r="AG101" i="25"/>
  <c r="AG7" i="25" s="1"/>
  <c r="AG90" i="25"/>
  <c r="AG81" i="25"/>
  <c r="AG83" i="25"/>
  <c r="AG75" i="25"/>
  <c r="AG89" i="25"/>
  <c r="AK73" i="25"/>
  <c r="AK75" i="25"/>
  <c r="AL48" i="25"/>
  <c r="AL55" i="25"/>
  <c r="AL59" i="25"/>
  <c r="AL63" i="25"/>
  <c r="AL33" i="25"/>
  <c r="AL32" i="25"/>
  <c r="AL27" i="25"/>
  <c r="AL41" i="25"/>
  <c r="AL50" i="25"/>
  <c r="AL45" i="25"/>
  <c r="AL26" i="25"/>
  <c r="AL69" i="25" s="1"/>
  <c r="AL56" i="25"/>
  <c r="AL60" i="25"/>
  <c r="AL64" i="25"/>
  <c r="AL37" i="25"/>
  <c r="AL36" i="25"/>
  <c r="AL31" i="25"/>
  <c r="AL30" i="25"/>
  <c r="AL52" i="25"/>
  <c r="AL35" i="25"/>
  <c r="AL46" i="25"/>
  <c r="AL49" i="25"/>
  <c r="AL57" i="25"/>
  <c r="AL61" i="25"/>
  <c r="AL65" i="25"/>
  <c r="AL44" i="25"/>
  <c r="AL51" i="25"/>
  <c r="AL40" i="25"/>
  <c r="AL38" i="25"/>
  <c r="AL47" i="25"/>
  <c r="AL54" i="25"/>
  <c r="AL58" i="25"/>
  <c r="AL62" i="25"/>
  <c r="AL29" i="25"/>
  <c r="AL28" i="25"/>
  <c r="AL53" i="25"/>
  <c r="AL42" i="25"/>
  <c r="AL39" i="25"/>
  <c r="AL34" i="25"/>
  <c r="AG4" i="25"/>
  <c r="AG5" i="25" s="1"/>
  <c r="AG87" i="25"/>
  <c r="AG92" i="25"/>
  <c r="AK74" i="25"/>
  <c r="AK77" i="25"/>
  <c r="AK83" i="25"/>
  <c r="AK103" i="25"/>
  <c r="AK4" i="25"/>
  <c r="AK5" i="25" s="1"/>
  <c r="AK92" i="25"/>
  <c r="AK87" i="25"/>
  <c r="AK78" i="25"/>
  <c r="AK98" i="25"/>
  <c r="AG95" i="25"/>
  <c r="AG76" i="25"/>
  <c r="AG73" i="25"/>
  <c r="AG106" i="25"/>
  <c r="AG94" i="25"/>
  <c r="L89" i="16"/>
  <c r="I98" i="16"/>
  <c r="L94" i="16"/>
  <c r="AB20" i="14"/>
  <c r="K98" i="16"/>
  <c r="G58" i="10"/>
  <c r="D66" i="10"/>
  <c r="G66" i="10" s="1"/>
  <c r="W27" i="13"/>
  <c r="AC8" i="13" s="1"/>
  <c r="AC36" i="13"/>
  <c r="AC35" i="13"/>
  <c r="W53" i="13"/>
  <c r="J98" i="16"/>
  <c r="AC38" i="13"/>
  <c r="AC33" i="13"/>
  <c r="C71" i="10"/>
  <c r="AC37" i="13"/>
  <c r="AH34" i="13"/>
  <c r="AH35" i="13" s="1"/>
  <c r="H98" i="16"/>
  <c r="AK8" i="25" l="1"/>
  <c r="AL85" i="25"/>
  <c r="L109" i="16"/>
  <c r="S109" i="16"/>
  <c r="I113" i="16"/>
  <c r="P113" i="16"/>
  <c r="L104" i="16"/>
  <c r="S104" i="16"/>
  <c r="J113" i="16"/>
  <c r="Q113" i="16"/>
  <c r="K113" i="16"/>
  <c r="R113" i="16"/>
  <c r="H113" i="16"/>
  <c r="O113" i="16"/>
  <c r="AG8" i="25"/>
  <c r="AL90" i="25"/>
  <c r="AL73" i="25"/>
  <c r="AL81" i="25"/>
  <c r="AL74" i="25"/>
  <c r="AL83" i="25"/>
  <c r="AL71" i="25"/>
  <c r="AL72" i="25"/>
  <c r="AL77" i="25"/>
  <c r="AL80" i="25"/>
  <c r="AL82" i="25"/>
  <c r="AL78" i="25"/>
  <c r="AL105" i="25"/>
  <c r="AL89" i="25"/>
  <c r="AL108" i="25"/>
  <c r="AL96" i="25"/>
  <c r="AL101" i="25"/>
  <c r="AL7" i="25" s="1"/>
  <c r="AL97" i="25"/>
  <c r="AL94" i="25"/>
  <c r="D72" i="10"/>
  <c r="G72" i="10" s="1"/>
  <c r="D75" i="10"/>
  <c r="G75" i="10" s="1"/>
  <c r="N10" i="10" s="1"/>
  <c r="D74" i="10"/>
  <c r="G74" i="10" s="1"/>
  <c r="N9" i="10" s="1"/>
  <c r="D77" i="10"/>
  <c r="D78" i="10"/>
  <c r="G78" i="10" s="1"/>
  <c r="D73" i="10"/>
  <c r="G73" i="10" s="1"/>
  <c r="AL4" i="25"/>
  <c r="AL5" i="25" s="1"/>
  <c r="AL87" i="25"/>
  <c r="AL92" i="25"/>
  <c r="AL107" i="25"/>
  <c r="AL88" i="25"/>
  <c r="AL75" i="25"/>
  <c r="AL98" i="25"/>
  <c r="AL103" i="25"/>
  <c r="AL93" i="25"/>
  <c r="AL6" i="25" s="1"/>
  <c r="AL76" i="25"/>
  <c r="AL91" i="25"/>
  <c r="AL104" i="25"/>
  <c r="AL79" i="25"/>
  <c r="AL99" i="25"/>
  <c r="AL84" i="25"/>
  <c r="AL106" i="25"/>
  <c r="AL100" i="25"/>
  <c r="AL95" i="25"/>
  <c r="AL70" i="25"/>
  <c r="AL102" i="25"/>
  <c r="AC39" i="13"/>
  <c r="L98" i="16"/>
  <c r="C79" i="10"/>
  <c r="L113" i="16" l="1"/>
  <c r="S113" i="16"/>
  <c r="AL8" i="25"/>
  <c r="D76" i="10"/>
  <c r="G76" i="10" s="1"/>
  <c r="N11" i="10" s="1"/>
  <c r="D71" i="10"/>
  <c r="G71" i="10" s="1"/>
  <c r="N8" i="10" s="1"/>
  <c r="G77" i="10"/>
  <c r="N12" i="10" l="1"/>
  <c r="D79" i="10"/>
  <c r="G7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S24" authorId="0" shapeId="0" xr:uid="{F86CD7AA-0F0A-450A-97D4-56659CCC8F07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Année spéciale Covid, le transport sera calibré plutôt sur 2025.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G1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différence correspond au consommation de gaz du secteur 2201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8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<sst xmlns="http://schemas.openxmlformats.org/spreadsheetml/2006/main" count="1216" uniqueCount="537">
  <si>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</si>
  <si>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</si>
  <si>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</si>
  <si>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</si>
  <si>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</si>
  <si>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</si>
  <si>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</si>
  <si>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</si>
  <si>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</si>
  <si>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</si>
  <si>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</si>
  <si>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</si>
  <si>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</si>
  <si>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</si>
  <si>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</si>
  <si>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</si>
  <si>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</si>
  <si>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</si>
  <si>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</si>
  <si>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</si>
  <si>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</si>
  <si>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</si>
  <si>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</si>
  <si>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</si>
  <si>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</si>
  <si>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</si>
  <si>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</si>
  <si>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</si>
  <si>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</si>
  <si>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</si>
  <si>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</si>
  <si>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</si>
  <si>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</si>
  <si>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</si>
  <si>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</si>
  <si>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</si>
  <si>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</si>
  <si>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</si>
  <si>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</si>
  <si>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</si>
  <si>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</si>
  <si>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</si>
  <si>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</si>
  <si>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</si>
  <si>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</si>
  <si>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ER_OIL_0</t>
  </si>
  <si>
    <t>ER_OIL_2201_0</t>
  </si>
  <si>
    <t>ER_OIL_2202_0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</si>
  <si>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</si>
  <si>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</si>
  <si>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</si>
  <si>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</si>
  <si>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</si>
  <si>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</si>
  <si>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</si>
  <si>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</si>
  <si>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ER_ELEC_0</t>
  </si>
  <si>
    <t>ER_GAS_0</t>
  </si>
  <si>
    <t>ER_GAS_2401_0</t>
  </si>
  <si>
    <t>ER_GAS_2402_0</t>
  </si>
  <si>
    <t>ER_GAS_2403_0</t>
  </si>
  <si>
    <t>ER_GAS_2404_0</t>
  </si>
  <si>
    <t>ER_GAS_2405_0</t>
  </si>
  <si>
    <t>ER_GAS_2406_0</t>
  </si>
  <si>
    <t>ER_COAL_0</t>
  </si>
  <si>
    <t>ER_TOTAL_0</t>
  </si>
  <si>
    <t>ER_AGRICULTURE_0</t>
  </si>
  <si>
    <t>ER_INDUS_0</t>
  </si>
  <si>
    <t>ER_RESIDENTIAL_0</t>
  </si>
  <si>
    <t>ER_TERTIARY_0</t>
  </si>
  <si>
    <t>ER_TRANS_PRIVATE_0</t>
  </si>
  <si>
    <t>ER_TRANS_PUBLIC_0</t>
  </si>
  <si>
    <t>ER_AUTO_0</t>
  </si>
  <si>
    <t>ER_AUTO_TH_A_0</t>
  </si>
  <si>
    <t>ER_AUTO_TH_B_0</t>
  </si>
  <si>
    <t>ER_AUTO_TH_C_0</t>
  </si>
  <si>
    <t>ER_AUTO_TH_D_0</t>
  </si>
  <si>
    <t>ER_AUTO_TH_E_0</t>
  </si>
  <si>
    <t>ER_AUTO_TH_F_0</t>
  </si>
  <si>
    <t>ER_AUTO_TH_G_0</t>
  </si>
  <si>
    <t>ER_AUTO_ELEC_A_0</t>
  </si>
  <si>
    <t>ER_AUTO_ELEC_B_0</t>
  </si>
  <si>
    <t>ER_AUTO_ELEC_C_0</t>
  </si>
  <si>
    <t>ER_AUTO_ELEC_D_0</t>
  </si>
  <si>
    <t>ER_AUTO_ELEC_E_0</t>
  </si>
  <si>
    <t>ER_AUTO_ELEC_F_0</t>
  </si>
  <si>
    <t>ER_AUTO_ELEC_G_0</t>
  </si>
  <si>
    <t>ER_AUTO_COAL_0</t>
  </si>
  <si>
    <t>ER_AUTO_TH_0</t>
  </si>
  <si>
    <t>ER_AUTO_ELEC_0</t>
  </si>
  <si>
    <t>ER_AUTO_GAS_0</t>
  </si>
  <si>
    <t>ER_NEWAUTO_0</t>
  </si>
  <si>
    <t>ER_NEWAUTO_TH_0</t>
  </si>
  <si>
    <t>ER_NEWAUTO_TH_A_0</t>
  </si>
  <si>
    <t>ER_NEWAUTO_TH_B_0</t>
  </si>
  <si>
    <t>ER_NEWAUTO_TH_C_0</t>
  </si>
  <si>
    <t>ER_NEWAUTO_TH_D_0</t>
  </si>
  <si>
    <t>ER_NEWAUTO_TH_E_0</t>
  </si>
  <si>
    <t>ER_NEWAUTO_TH_F_0</t>
  </si>
  <si>
    <t>ER_NEWAUTO_TH_G_0</t>
  </si>
  <si>
    <t>ER_NEWAUTO_ELEC_0</t>
  </si>
  <si>
    <t>ER_NEWAUTO_ELEC_A_0</t>
  </si>
  <si>
    <t>ER_NEWAUTO_ELEC_B_0</t>
  </si>
  <si>
    <t>ER_NEWAUTO_ELEC_C_0</t>
  </si>
  <si>
    <t>ER_NEWAUTO_ELEC_D_0</t>
  </si>
  <si>
    <t>ER_NEWAUTO_ELEC_E_0</t>
  </si>
  <si>
    <t>ER_NEWAUTO_ELEC_F_0</t>
  </si>
  <si>
    <t>ER_NEWAUTO_ELEC_G_0</t>
  </si>
  <si>
    <t>ER_AGRICULTURE_COAL_0</t>
  </si>
  <si>
    <t>ER_INDUS_COAL_0</t>
  </si>
  <si>
    <t>ER_RESIDENTIAL_COAL_0</t>
  </si>
  <si>
    <t>ER_TERTIARY_COAL_0</t>
  </si>
  <si>
    <t>ER_TRANS_PRIVATE_COAL_0</t>
  </si>
  <si>
    <t>ER_TRANS_PUBLIC_COAL_0</t>
  </si>
  <si>
    <t>ER_AGRICULTURE_OIL_0</t>
  </si>
  <si>
    <t>ER_INDUS_OIL_0</t>
  </si>
  <si>
    <t>ER_RESIDENTIAL_OIL_0</t>
  </si>
  <si>
    <t>ER_TERTIARY_OIL_0</t>
  </si>
  <si>
    <t>ER_TRANS_PRIVATE_OIL_0</t>
  </si>
  <si>
    <t>ER_TRANS_PUBLIC_OIL_0</t>
  </si>
  <si>
    <t>ER_AGRICULTURE_ELEC_0</t>
  </si>
  <si>
    <t>ER_INDUS_ELEC_0</t>
  </si>
  <si>
    <t>ER_RESIDENTIAL_ELEC_0</t>
  </si>
  <si>
    <t>ER_TERTIARY_ELEC_0</t>
  </si>
  <si>
    <t>ER_TRANS_PRIVATE_ELEC_0</t>
  </si>
  <si>
    <t>ER_TRANS_PUBLIC_ELEC_0</t>
  </si>
  <si>
    <t>ER_AGRICULTURE_GAS_0</t>
  </si>
  <si>
    <t>ER_INDUS_GAS_0</t>
  </si>
  <si>
    <t>ER_RESIDENTIAL_GAS_0</t>
  </si>
  <si>
    <t>ER_TERTIARY_GAS_0</t>
  </si>
  <si>
    <t>ER_TRANS_PRIVATE_GAS_0</t>
  </si>
  <si>
    <t>ER_TRANS_PUBLIC_GAS_0</t>
  </si>
  <si>
    <t>ER_BUIL_0</t>
  </si>
  <si>
    <t>ER_BUIL_A_0</t>
  </si>
  <si>
    <t>ER_BUIL_B_0</t>
  </si>
  <si>
    <t>ER_BUIL_C_0</t>
  </si>
  <si>
    <t>ER_BUIL_D_0</t>
  </si>
  <si>
    <t>ER_BUIL_E_0</t>
  </si>
  <si>
    <t>ER_BUIL_F_0</t>
  </si>
  <si>
    <t>ER_BUIL_G_0</t>
  </si>
  <si>
    <t>EMS_DC_04_0</t>
  </si>
  <si>
    <t>EMS_DC_05_0</t>
  </si>
  <si>
    <t>EMS_DC_0</t>
  </si>
  <si>
    <t>EMS_HH_0</t>
  </si>
  <si>
    <t>EMS_HH_21_0</t>
  </si>
  <si>
    <t>EMS_HH_21_H01_0</t>
  </si>
  <si>
    <t>EMS_HH_22_0</t>
  </si>
  <si>
    <t>EMS_HH_22_H01_0</t>
  </si>
  <si>
    <t>EMS_HH_24_0</t>
  </si>
  <si>
    <t>EMS_HH_24_H01_0</t>
  </si>
  <si>
    <t>EMS_SECSOU_0</t>
  </si>
  <si>
    <t>EMS_SECSOU_21_0</t>
  </si>
  <si>
    <t>EMS_SECSOU_22_0</t>
  </si>
  <si>
    <t>EMS_SECSOU_24_0</t>
  </si>
  <si>
    <t>EMS_SOU_0</t>
  </si>
  <si>
    <t>EMS_SOU_21_0</t>
  </si>
  <si>
    <t>EMS_SOU_22_0</t>
  </si>
  <si>
    <t>EMS_SOU_24_0</t>
  </si>
  <si>
    <t>EMS_TOT_0</t>
  </si>
  <si>
    <t>ER_TRANS_PRIVATE_coal_0</t>
  </si>
  <si>
    <t>ER_TRANS_PRIVATE_oil_0</t>
  </si>
  <si>
    <t>ER_TRANS_PRIVATE_elec_0</t>
  </si>
  <si>
    <t>ER_TRANS_PRIVATE_gas_0</t>
  </si>
  <si>
    <t>ER_TRANS_PUBLIC_coal_0</t>
  </si>
  <si>
    <t>ER_TRANS_PUBLIC_oil_0</t>
  </si>
  <si>
    <t>ER_TRANS_PUBLIC_elec_0</t>
  </si>
  <si>
    <t>ER_TRANS_PUBLIC_gas_0</t>
  </si>
  <si>
    <t>ER_RESIDENTIAL_coal_0</t>
  </si>
  <si>
    <t>ER_RESIDENTIAL_oil_0</t>
  </si>
  <si>
    <t>ER_RESIDENTIAL_elec_0</t>
  </si>
  <si>
    <t>ER_RESIDENTIAL_gas_0</t>
  </si>
  <si>
    <t>ER_TERTIARY_coal_0</t>
  </si>
  <si>
    <t>ER_TERTIARY_oil_0</t>
  </si>
  <si>
    <t>ER_TERTIARY_elec_0</t>
  </si>
  <si>
    <t>ER_TERTIARY_gas_0</t>
  </si>
  <si>
    <t>ER_INDUS_coal_0</t>
  </si>
  <si>
    <t>ER_INDUS_oil_0</t>
  </si>
  <si>
    <t>ER_INDUS_elec_0</t>
  </si>
  <si>
    <t>ER_INDUS_gas_0</t>
  </si>
  <si>
    <t>ER_AGRICULTURE_coal_0</t>
  </si>
  <si>
    <t>ER_AGRICULTURE_oil_0</t>
  </si>
  <si>
    <t>ER_AGRICULTURE_elec_0</t>
  </si>
  <si>
    <t>ER_AGRICULTURE_gas_0</t>
  </si>
  <si>
    <t>ER_Oil_0</t>
  </si>
  <si>
    <t>ER_elec_0</t>
  </si>
  <si>
    <t>ER_Gas_0</t>
  </si>
  <si>
    <t>ER_coal_0</t>
  </si>
  <si>
    <t>ER_Total_0</t>
  </si>
  <si>
    <t>electric</t>
  </si>
  <si>
    <t>Combustion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</si>
  <si>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</si>
  <si>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</si>
  <si>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</si>
  <si>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</si>
  <si>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</si>
  <si>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</si>
  <si>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</si>
  <si>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</si>
  <si>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ER_oil_2201_0</t>
  </si>
  <si>
    <t>ER_oil_2202_0</t>
  </si>
  <si>
    <t>ER_Gas_2401_0</t>
  </si>
  <si>
    <t>ER_Gas_2402_0</t>
  </si>
  <si>
    <t>ER_Gas_2403_0</t>
  </si>
  <si>
    <t>ER_Gas_2404_0</t>
  </si>
  <si>
    <t>ER_Gas_2405_0</t>
  </si>
  <si>
    <t>ER_Gas_2406_0</t>
  </si>
  <si>
    <t>Q_Mtep_ep_2201_0</t>
  </si>
  <si>
    <t>Q_MTEP_EP_2201_0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</si>
  <si>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</si>
  <si>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</si>
  <si>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</si>
  <si>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</si>
  <si>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</si>
  <si>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</si>
  <si>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</si>
  <si>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</si>
  <si>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</si>
  <si>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</si>
  <si>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</si>
  <si>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</si>
  <si>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</si>
  <si>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</si>
  <si>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</si>
  <si>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</si>
  <si>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</si>
  <si>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</si>
  <si>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</si>
  <si>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</si>
  <si>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</si>
  <si>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</si>
  <si>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</si>
  <si>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</si>
  <si>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</si>
  <si>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</si>
  <si>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</si>
  <si>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</si>
  <si>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</si>
  <si>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</si>
  <si>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Q_Mtep_ep_21_0</t>
  </si>
  <si>
    <t>Q_MTEP_EP_0</t>
  </si>
  <si>
    <t>Q_MTEP_EP_21_0</t>
  </si>
  <si>
    <t>Q_MTEP_EP_21_21_0</t>
  </si>
  <si>
    <t>Q_MTEP_EP_22_2201_0</t>
  </si>
  <si>
    <t>Q_MTEP_EP_22_2202_0</t>
  </si>
  <si>
    <t>Q_MTEP_EP_23_2301_0</t>
  </si>
  <si>
    <t>Q_MTEP_EP_23_2302_0</t>
  </si>
  <si>
    <t>Q_MTEP_EP_23_2303_0</t>
  </si>
  <si>
    <t>Q_MTEP_EP_23_2304_0</t>
  </si>
  <si>
    <t>Q_MTEP_EP_23_2305_0</t>
  </si>
  <si>
    <t>Q_MTEP_EP_23_2306_0</t>
  </si>
  <si>
    <t>Q_MTEP_EP_23_2307_0</t>
  </si>
  <si>
    <t>Q_MTEP_EP_23_2308_0</t>
  </si>
  <si>
    <t>Q_MTEP_EP_24_2401_0</t>
  </si>
  <si>
    <t>Q_MTEP_EP_24_2402_0</t>
  </si>
  <si>
    <t>Q_MTEP_EP_24_2403_0</t>
  </si>
  <si>
    <t>Q_MTEP_EP_24_2404_0</t>
  </si>
  <si>
    <t>Q_MTEP_EP_24_2405_0</t>
  </si>
  <si>
    <t>Q_MTEP_EP_24_2406_0</t>
  </si>
  <si>
    <t>Industry non energetic uses</t>
  </si>
  <si>
    <t>Q_Mtep_indus_21_0</t>
  </si>
  <si>
    <t>Q_Mtep_indus_22_0</t>
  </si>
  <si>
    <t>Q_Mtep_indus_23_0</t>
  </si>
  <si>
    <t>Q_Mtep_indus_24_0</t>
  </si>
  <si>
    <t>Q_MTEP_INDUS_21_0</t>
  </si>
  <si>
    <t>Q_MTEP_INDUS_22_0</t>
  </si>
  <si>
    <t>Q_MTEP_INDUS_23_0</t>
  </si>
  <si>
    <t>Q_MTEP_INDUS_24_0</t>
  </si>
  <si>
    <t>gas biogas biomass</t>
  </si>
  <si>
    <t>fuel and biofuel</t>
  </si>
  <si>
    <t>Hors bois domestique non marchand, avec consommation à double usage</t>
  </si>
  <si>
    <t>PHIY_EF_TOT_22_2201_0</t>
  </si>
  <si>
    <t>PHIY_EF_TOT_22_2202_0</t>
  </si>
  <si>
    <t>PHIY_EF_TOT_23_2301_0</t>
  </si>
  <si>
    <t>PHIY_EF_TOT_23_2302_0</t>
  </si>
  <si>
    <t>PHIY_EF_TOT_23_2303_0</t>
  </si>
  <si>
    <t>PHIY_EF_TOT_23_2304_0</t>
  </si>
  <si>
    <t>PHIY_EF_TOT_23_2305_0</t>
  </si>
  <si>
    <t>PHIY_EF_TOT_23_2306_0</t>
  </si>
  <si>
    <t>PHIY_EF_TOT_23_2307_0</t>
  </si>
  <si>
    <t>PHIY_EF_TOT_23_2308_0</t>
  </si>
  <si>
    <t>PHIY_EF_TOT_24_2401_0</t>
  </si>
  <si>
    <t>PHIY_EF_TOT_24_2402_0</t>
  </si>
  <si>
    <t>PHIY_EF_TOT_24_2403_0</t>
  </si>
  <si>
    <t>PHIY_EF_TOT_24_2404_0</t>
  </si>
  <si>
    <t>PHIY_EF_TOT_24_2405_0</t>
  </si>
  <si>
    <t>PHIY_EF_TOT_24_2406_0</t>
  </si>
  <si>
    <t>EMS_SEC_TOT_22_01_0</t>
  </si>
  <si>
    <t>EMS_SEC_TOT_22_02_0</t>
  </si>
  <si>
    <t>EMS_SEC_TOT_22_03_0</t>
  </si>
  <si>
    <t>EMS_SEC_TOT_22_04_0</t>
  </si>
  <si>
    <t>EMS_SEC_TOT_22_05_0</t>
  </si>
  <si>
    <t>EMS_SEC_TOT_22_06_0</t>
  </si>
  <si>
    <t>EMS_SEC_TOT_22_07_0</t>
  </si>
  <si>
    <t>EMS_SEC_TOT_22_08_0</t>
  </si>
  <si>
    <t>EMS_SEC_TOT_22_09_0</t>
  </si>
  <si>
    <t>EMS_SEC_TOT_22_12_0</t>
  </si>
  <si>
    <t>EMS_SEC_TOT_22_13_0</t>
  </si>
  <si>
    <t>EMS_SEC_TOT_22_14_0</t>
  </si>
  <si>
    <t>EMS_SEC_TOT_22_15_0</t>
  </si>
  <si>
    <t>EMS_SEC_TOT_22_16_0</t>
  </si>
  <si>
    <t>EMS_SEC_TOT_22_17_0</t>
  </si>
  <si>
    <t>EMS_SEC_TOT_22_18_0</t>
  </si>
  <si>
    <t>EMS_SEC_TOT_22_19_0</t>
  </si>
  <si>
    <t>EMS_SEC_TOT_22_20_0</t>
  </si>
  <si>
    <t>EMS_SEC_TOT_24_01_0</t>
  </si>
  <si>
    <t>EMS_SEC_TOT_24_02_0</t>
  </si>
  <si>
    <t>EMS_SEC_TOT_24_03_0</t>
  </si>
  <si>
    <t>EMS_SEC_TOT_24_04_0</t>
  </si>
  <si>
    <t>EMS_SEC_TOT_24_05_0</t>
  </si>
  <si>
    <t>EMS_SEC_TOT_24_06_0</t>
  </si>
  <si>
    <t>EMS_SEC_TOT_24_07_0</t>
  </si>
  <si>
    <t>EMS_SEC_TOT_24_08_0</t>
  </si>
  <si>
    <t>EMS_SEC_TOT_24_09_0</t>
  </si>
  <si>
    <t>EMS_SEC_TOT_24_10_0</t>
  </si>
  <si>
    <t>EMS_SEC_TOT_24_11_0</t>
  </si>
  <si>
    <t>EMS_SEC_TOT_24_12_0</t>
  </si>
  <si>
    <t>EMS_SEC_TOT_24_13_0</t>
  </si>
  <si>
    <t>EMS_SEC_TOT_24_14_0</t>
  </si>
  <si>
    <t>EMS_SEC_TOT_24_15_0</t>
  </si>
  <si>
    <t>EMS_SEC_TOT_24_16_0</t>
  </si>
  <si>
    <t>EMS_SEC_TOT_24_17_0</t>
  </si>
  <si>
    <t>EMS_SEC_TOT_24_18_0</t>
  </si>
  <si>
    <t>EMS_SEC_TOT_24_19_0</t>
  </si>
  <si>
    <t>EMS_SEC_TOT_24_20_0</t>
  </si>
  <si>
    <t>EMS_SEC_TOT_21_05_0</t>
  </si>
  <si>
    <t>EMS_SEC_TOT_21_06_0</t>
  </si>
  <si>
    <t>EMS_SEC_TOT_21_07_0</t>
  </si>
  <si>
    <t>EMS_SEC_TOT_21_08_0</t>
  </si>
  <si>
    <t>EMS_SEC_TOT_21_10_0</t>
  </si>
  <si>
    <t>EMS_SEC_TOT_21_12_0</t>
  </si>
  <si>
    <t>EMS_SEC_TOT_01_0</t>
  </si>
  <si>
    <t>EMS_SEC_TOT_02_0</t>
  </si>
  <si>
    <t>EMS_SEC_TOT_03_0</t>
  </si>
  <si>
    <t>EMS_SEC_TOT_04_0</t>
  </si>
  <si>
    <t>EMS_SEC_TOT_05_0</t>
  </si>
  <si>
    <t>EMS_SEC_TOT_06_0</t>
  </si>
  <si>
    <t>EMS_SEC_TOT_07_0</t>
  </si>
  <si>
    <t>EMS_SEC_TOT_08_0</t>
  </si>
  <si>
    <t>EMS_SEC_TOT_09_0</t>
  </si>
  <si>
    <t>EMS_SEC_TOT_10_0</t>
  </si>
  <si>
    <t>EMS_SEC_TOT_11_0</t>
  </si>
  <si>
    <t>EMS_SEC_TOT_12_0</t>
  </si>
  <si>
    <t>EMS_SEC_TOT_13_0</t>
  </si>
  <si>
    <t>EMS_SEC_TOT_14_0</t>
  </si>
  <si>
    <t>EMS_SEC_TOT_15_0</t>
  </si>
  <si>
    <t>EMS_SEC_TOT_16_0</t>
  </si>
  <si>
    <t>EMS_SEC_TOT_17_0</t>
  </si>
  <si>
    <t>EMS_SEC_TOT_18_0</t>
  </si>
  <si>
    <t>EMS_SEC_TOT_19_0</t>
  </si>
  <si>
    <t>EMS_SEC_TOT_0</t>
  </si>
  <si>
    <t>EMS_SEC_TOT_20_0</t>
  </si>
  <si>
    <t>EMS_SEC_TOT_21_19_0</t>
  </si>
  <si>
    <t>EMS_SEC_TOT_21_20_0</t>
  </si>
  <si>
    <t>EMS_SEC_TOT_21_2304_0</t>
  </si>
  <si>
    <t>EMS_SEC_TOT_2201_0</t>
  </si>
  <si>
    <t>EMS_SEC_TOT_22_2201_0</t>
  </si>
  <si>
    <t>EMS_SEC_TOT_22_2302_0</t>
  </si>
  <si>
    <t>EMS_SEC_TOT_2302_0</t>
  </si>
  <si>
    <t>EMS_SEC_TOT_2303_0</t>
  </si>
  <si>
    <t>EMS_SEC_TOT_2304_0</t>
  </si>
  <si>
    <t>EMS_SEC_TOT_2401_0</t>
  </si>
  <si>
    <t>EMS_SEC_TOT_24_2201_0</t>
  </si>
  <si>
    <t>EMS_SEC_TOT_24_2303_0</t>
  </si>
  <si>
    <t>EMS_SEC_TOT_24_2401_0</t>
  </si>
  <si>
    <t>IC_HH_22_H01_0</t>
  </si>
  <si>
    <t>IC_HH_24_H01_0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</si>
  <si>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</si>
  <si>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</si>
  <si>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</si>
  <si>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</si>
  <si>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</si>
  <si>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</si>
  <si>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</si>
  <si>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</si>
  <si>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</si>
  <si>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</si>
  <si>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</si>
  <si>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</si>
  <si>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</si>
  <si>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</si>
  <si>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</si>
  <si>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</si>
  <si>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</si>
  <si>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</si>
  <si>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</si>
  <si>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</si>
  <si>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</si>
  <si>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</si>
  <si>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</si>
  <si>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</si>
  <si>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TEND</t>
  </si>
  <si>
    <t>ER_AUTO_0/1000</t>
  </si>
  <si>
    <t>ER_AUTO_ELEC_0/ER_AUTO_0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</si>
  <si>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</si>
  <si>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</si>
  <si>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</si>
  <si>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</si>
  <si>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</si>
  <si>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</si>
  <si>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ER_NEWAUTO_ELEC_0/ER_NEWAUTO_0</t>
  </si>
  <si>
    <t>ER_NEWAUTO_ELEC_A_0/ER_NEWAUTO_0</t>
  </si>
  <si>
    <t>ER_NEWAUTO_ELEC_B_0/ER_NEWAUTO_0</t>
  </si>
  <si>
    <t>ER_NEWAUTO_ELEC_C_0/ER_NEWAUTO_0</t>
  </si>
  <si>
    <t>ER_NEWAUTO_ELEC_D_0/ER_NEWAUTO_0</t>
  </si>
  <si>
    <t>ER_NEWAUTO_ELEC_E_0/ER_NEWAUTO_0</t>
  </si>
  <si>
    <t>ER_NEWAUTO_ELEC_F_0/ER_NEWAUTO_0</t>
  </si>
  <si>
    <t>ER_NEWAUTO_ELEC_G_0/ER_NEWAUTO_0</t>
  </si>
  <si>
    <t>ER_NEWAUTO_TH_0/ER_NEWAUTO_0</t>
  </si>
  <si>
    <t>ER_NEWAUTO_TH_A_0/ER_NEWAUTO_0</t>
  </si>
  <si>
    <t>ER_NEWAUTO_TH_B_0/ER_NEWAUTO_0</t>
  </si>
  <si>
    <t>ER_NEWAUTO_TH_C_0/ER_NEWAUTO_0</t>
  </si>
  <si>
    <t>ER_NEWAUTO_TH_D_0/ER_NEWAUTO_0</t>
  </si>
  <si>
    <t>ER_NEWAUTO_TH_E_0/ER_NEWAUTO_0</t>
  </si>
  <si>
    <t>ER_NEWAUTO_TH_F_0/ER_NEWAUTO_0</t>
  </si>
  <si>
    <t>ER_NEWAUTO_TH_G_0/ER_NEWAUTO_0</t>
  </si>
  <si>
    <t>ER_AUTO_COAL_0/ER_AUTO_0</t>
  </si>
  <si>
    <t>ER_AUTO_TH_0/ER_AUTO_0</t>
  </si>
  <si>
    <t>ER_AUTO_GAS_0/ER_AUTO_0</t>
  </si>
  <si>
    <t>ER_AUTO_ELEC_A_0/ER_AUTO_0</t>
  </si>
  <si>
    <t>ER_AUTO_ELEC_B_0/ER_AUTO_0</t>
  </si>
  <si>
    <t>ER_AUTO_ELEC_C_0/ER_AUTO_0</t>
  </si>
  <si>
    <t>ER_AUTO_ELEC_D_0/ER_AUTO_0</t>
  </si>
  <si>
    <t>ER_AUTO_ELEC_E_0/ER_AUTO_0</t>
  </si>
  <si>
    <t>ER_AUTO_ELEC_F_0/ER_AUTO_0</t>
  </si>
  <si>
    <t>ER_AUTO_ELEC_G_0/ER_AUTO_0</t>
  </si>
  <si>
    <t>ER_AUTO_TH_A_0/ER_AUTO_0</t>
  </si>
  <si>
    <t>ER_AUTO_TH_B_0/ER_AUTO_0</t>
  </si>
  <si>
    <t>ER_AUTO_TH_C_0/ER_AUTO_0</t>
  </si>
  <si>
    <t>ER_AUTO_TH_D_0/ER_AUTO_0</t>
  </si>
  <si>
    <t>ER_AUTO_TH_E_0/ER_AUTO_0</t>
  </si>
  <si>
    <t>ER_AUTO_TH_F_0/ER_AUTO_0</t>
  </si>
  <si>
    <t>ER_AUTO_TH_G_0/ER_AUTO_0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</si>
  <si>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</si>
  <si>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</si>
  <si>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</si>
  <si>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</si>
  <si>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</si>
  <si>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</si>
  <si>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</si>
  <si>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</si>
  <si>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</si>
  <si>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</si>
  <si>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</si>
  <si>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</si>
  <si>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</si>
  <si>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</si>
  <si>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</si>
  <si>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</si>
  <si>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</si>
  <si>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</si>
  <si>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</si>
  <si>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</si>
  <si>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</si>
  <si>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</si>
  <si>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1) Copier-coller sorties Eviews en B2
2) veillez à ce que les données commencent en 2004
3) modifier le scénario si besoin en B1</t>
  </si>
  <si>
    <t>Différences en 2050 résultant des modifs de chocs</t>
  </si>
  <si>
    <t>Ecarts par rapport à la cible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</si>
  <si>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</si>
  <si>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</si>
  <si>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</si>
  <si>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</si>
  <si>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</si>
  <si>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</si>
  <si>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</si>
  <si>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</si>
  <si>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</si>
  <si>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</si>
  <si>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</si>
  <si>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</si>
  <si>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</si>
  <si>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</si>
  <si>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</si>
  <si>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</si>
  <si>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</si>
  <si>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</si>
  <si>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</si>
  <si>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</si>
  <si>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</si>
  <si>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</si>
  <si>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</si>
  <si>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</si>
  <si>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</si>
  <si>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</si>
  <si>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</si>
  <si>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</si>
  <si>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Industry</t>
  </si>
  <si>
    <t>Industry energetic uses</t>
  </si>
  <si>
    <t>Bilan 2015 v2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</si>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</sst>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"/>
    <numFmt numFmtId="167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27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7" fillId="0" borderId="0" xfId="0" applyFont="1" applyAlignment="1">
      <alignment horizontal="left" indent="2"/>
    </xf>
    <xf numFmtId="0" fontId="9" fillId="0" borderId="0" xfId="0" applyFont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0" fillId="0" borderId="0" xfId="0" applyNumberFormat="1"/>
    <xf numFmtId="3" fontId="2" fillId="3" borderId="3" xfId="0" applyNumberFormat="1" applyFont="1" applyFill="1" applyBorder="1" applyAlignment="1">
      <alignment horizontal="right"/>
    </xf>
    <xf numFmtId="0" fontId="2" fillId="0" borderId="0" xfId="0" applyFont="1"/>
    <xf numFmtId="1" fontId="0" fillId="0" borderId="0" xfId="0" applyNumberFormat="1"/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64" fontId="0" fillId="0" borderId="0" xfId="0" applyNumberFormat="1"/>
    <xf numFmtId="1" fontId="11" fillId="6" borderId="4" xfId="0" applyNumberFormat="1" applyFont="1" applyFill="1" applyBorder="1"/>
    <xf numFmtId="1" fontId="1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11" fillId="0" borderId="0" xfId="0" applyNumberFormat="1" applyFont="1"/>
    <xf numFmtId="1" fontId="2" fillId="0" borderId="0" xfId="0" applyNumberFormat="1" applyFont="1"/>
    <xf numFmtId="164" fontId="14" fillId="0" borderId="0" xfId="0" applyNumberFormat="1" applyFont="1"/>
    <xf numFmtId="1" fontId="13" fillId="0" borderId="0" xfId="0" applyNumberFormat="1" applyFont="1"/>
    <xf numFmtId="2" fontId="2" fillId="0" borderId="0" xfId="0" applyNumberFormat="1" applyFont="1"/>
    <xf numFmtId="165" fontId="2" fillId="0" borderId="0" xfId="1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65" fontId="2" fillId="0" borderId="0" xfId="1" applyNumberFormat="1" applyFont="1" applyFill="1" applyBorder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64" fontId="2" fillId="8" borderId="1" xfId="0" applyNumberFormat="1" applyFont="1" applyFill="1" applyBorder="1"/>
    <xf numFmtId="164" fontId="2" fillId="7" borderId="1" xfId="0" applyNumberFormat="1" applyFont="1" applyFill="1" applyBorder="1" applyAlignment="1">
      <alignment horizontal="right"/>
    </xf>
    <xf numFmtId="0" fontId="19" fillId="0" borderId="0" xfId="3" applyFill="1"/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1" fontId="0" fillId="0" borderId="0" xfId="0" applyNumberFormat="1"/>
    <xf numFmtId="0" fontId="2" fillId="2" borderId="1" xfId="0" applyFont="1" applyFill="1" applyBorder="1" applyAlignment="1">
      <alignment horizontal="right" wrapText="1" shrinkToFit="1"/>
    </xf>
    <xf numFmtId="164" fontId="11" fillId="5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165" fontId="0" fillId="0" borderId="36" xfId="0" applyNumberFormat="1" applyBorder="1"/>
    <xf numFmtId="165" fontId="2" fillId="3" borderId="21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/>
    </xf>
    <xf numFmtId="1" fontId="21" fillId="2" borderId="0" xfId="0" applyNumberFormat="1" applyFont="1" applyFill="1" applyAlignment="1">
      <alignment horizontal="right"/>
    </xf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9" fontId="22" fillId="0" borderId="0" xfId="4" applyNumberFormat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5" fontId="0" fillId="2" borderId="37" xfId="0" applyNumberForma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165" fontId="22" fillId="2" borderId="17" xfId="4" applyNumberFormat="1" applyFill="1" applyBorder="1" applyAlignment="1">
      <alignment vertical="center"/>
    </xf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164" fontId="2" fillId="8" borderId="15" xfId="0" applyNumberFormat="1" applyFont="1" applyFill="1" applyBorder="1"/>
    <xf numFmtId="0" fontId="22" fillId="2" borderId="0" xfId="4" applyFill="1"/>
    <xf numFmtId="2" fontId="22" fillId="2" borderId="0" xfId="4" applyNumberFormat="1" applyFill="1" applyBorder="1" applyAlignment="1">
      <alignment horizontal="right"/>
    </xf>
    <xf numFmtId="164" fontId="22" fillId="2" borderId="0" xfId="4" applyNumberFormat="1" applyFill="1"/>
    <xf numFmtId="1" fontId="22" fillId="2" borderId="0" xfId="4" applyNumberFormat="1" applyFill="1"/>
    <xf numFmtId="164" fontId="22" fillId="2" borderId="0" xfId="4" applyNumberFormat="1" applyFill="1" applyBorder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2" fontId="2" fillId="0" borderId="8" xfId="0" applyNumberFormat="1" applyFont="1" applyBorder="1"/>
    <xf numFmtId="1" fontId="2" fillId="0" borderId="2" xfId="0" applyNumberFormat="1" applyFont="1" applyBorder="1"/>
    <xf numFmtId="1" fontId="2" fillId="0" borderId="7" xfId="0" applyNumberFormat="1" applyFont="1" applyBorder="1"/>
    <xf numFmtId="2" fontId="2" fillId="0" borderId="5" xfId="0" applyNumberFormat="1" applyFont="1" applyBorder="1"/>
    <xf numFmtId="0" fontId="2" fillId="0" borderId="5" xfId="0" applyFont="1" applyBorder="1"/>
    <xf numFmtId="2" fontId="2" fillId="0" borderId="9" xfId="0" applyNumberFormat="1" applyFont="1" applyBorder="1"/>
    <xf numFmtId="1" fontId="0" fillId="0" borderId="6" xfId="0" applyNumberFormat="1" applyBorder="1" applyAlignment="1">
      <alignment horizontal="right"/>
    </xf>
    <xf numFmtId="1" fontId="0" fillId="0" borderId="3" xfId="0" applyNumberFormat="1" applyBorder="1"/>
    <xf numFmtId="1" fontId="0" fillId="0" borderId="10" xfId="0" applyNumberFormat="1" applyBorder="1" applyAlignment="1">
      <alignment horizontal="right"/>
    </xf>
    <xf numFmtId="2" fontId="22" fillId="0" borderId="0" xfId="4" applyNumberFormat="1" applyFill="1" applyBorder="1"/>
    <xf numFmtId="1" fontId="22" fillId="0" borderId="0" xfId="4" applyNumberFormat="1" applyFill="1" applyBorder="1"/>
    <xf numFmtId="1" fontId="22" fillId="0" borderId="0" xfId="4" applyNumberFormat="1" applyFill="1" applyBorder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6" xfId="0" applyNumberFormat="1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9" fontId="22" fillId="0" borderId="0" xfId="4" applyNumberFormat="1" applyFill="1" applyBorder="1" applyAlignment="1">
      <alignment horizontal="right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0" fillId="0" borderId="8" xfId="0" applyBorder="1"/>
    <xf numFmtId="0" fontId="0" fillId="0" borderId="5" xfId="0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" fillId="0" borderId="6" xfId="0" applyFont="1" applyBorder="1"/>
    <xf numFmtId="0" fontId="9" fillId="2" borderId="0" xfId="0" applyFont="1" applyFill="1"/>
    <xf numFmtId="0" fontId="0" fillId="2" borderId="6" xfId="0" applyFill="1" applyBorder="1"/>
    <xf numFmtId="0" fontId="2" fillId="2" borderId="6" xfId="0" applyFont="1" applyFill="1" applyBorder="1"/>
    <xf numFmtId="0" fontId="2" fillId="5" borderId="41" xfId="0" applyFont="1" applyFill="1" applyBorder="1" applyAlignment="1">
      <alignment horizontal="center" vertical="center"/>
    </xf>
    <xf numFmtId="1" fontId="11" fillId="5" borderId="4" xfId="0" quotePrefix="1" applyNumberFormat="1" applyFont="1" applyFill="1" applyBorder="1" applyAlignment="1">
      <alignment horizontal="right"/>
    </xf>
    <xf numFmtId="167" fontId="2" fillId="3" borderId="1" xfId="0" applyNumberFormat="1" applyFont="1" applyFill="1" applyBorder="1" applyAlignment="1">
      <alignment horizontal="right"/>
    </xf>
    <xf numFmtId="164" fontId="21" fillId="2" borderId="0" xfId="0" applyNumberFormat="1" applyFont="1" applyFill="1" applyAlignment="1">
      <alignment horizontal="right"/>
    </xf>
    <xf numFmtId="0" fontId="10" fillId="10" borderId="0" xfId="0" applyFont="1" applyFill="1"/>
    <xf numFmtId="0" fontId="16" fillId="0" borderId="0" xfId="0" applyFont="1"/>
    <xf numFmtId="1" fontId="2" fillId="12" borderId="4" xfId="0" applyNumberFormat="1" applyFont="1" applyFill="1" applyBorder="1" applyAlignment="1">
      <alignment horizontal="left"/>
    </xf>
    <xf numFmtId="0" fontId="0" fillId="12" borderId="0" xfId="0" applyFill="1"/>
    <xf numFmtId="164" fontId="11" fillId="12" borderId="4" xfId="0" quotePrefix="1" applyNumberFormat="1" applyFont="1" applyFill="1" applyBorder="1" applyAlignment="1">
      <alignment horizontal="right"/>
    </xf>
    <xf numFmtId="164" fontId="11" fillId="12" borderId="1" xfId="0" applyNumberFormat="1" applyFont="1" applyFill="1" applyBorder="1" applyAlignment="1">
      <alignment horizontal="right"/>
    </xf>
    <xf numFmtId="164" fontId="11" fillId="12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64" fontId="11" fillId="12" borderId="4" xfId="0" applyNumberFormat="1" applyFont="1" applyFill="1" applyBorder="1" applyAlignment="1">
      <alignment horizontal="right"/>
    </xf>
    <xf numFmtId="164" fontId="16" fillId="2" borderId="0" xfId="0" applyNumberFormat="1" applyFont="1" applyFill="1" applyAlignment="1">
      <alignment horizontal="right"/>
    </xf>
    <xf numFmtId="164" fontId="0" fillId="2" borderId="5" xfId="0" applyNumberFormat="1" applyFill="1" applyBorder="1" applyAlignment="1">
      <alignment horizontal="right"/>
    </xf>
    <xf numFmtId="1" fontId="2" fillId="13" borderId="4" xfId="0" applyNumberFormat="1" applyFont="1" applyFill="1" applyBorder="1"/>
    <xf numFmtId="0" fontId="0" fillId="13" borderId="3" xfId="0" applyFill="1" applyBorder="1"/>
    <xf numFmtId="164" fontId="11" fillId="13" borderId="4" xfId="0" applyNumberFormat="1" applyFont="1" applyFill="1" applyBorder="1"/>
    <xf numFmtId="164" fontId="11" fillId="13" borderId="1" xfId="0" applyNumberFormat="1" applyFont="1" applyFill="1" applyBorder="1"/>
    <xf numFmtId="164" fontId="11" fillId="13" borderId="15" xfId="0" applyNumberFormat="1" applyFont="1" applyFill="1" applyBorder="1"/>
    <xf numFmtId="1" fontId="13" fillId="2" borderId="0" xfId="0" applyNumberFormat="1" applyFont="1" applyFill="1" applyAlignment="1">
      <alignment horizontal="right"/>
    </xf>
    <xf numFmtId="2" fontId="13" fillId="2" borderId="0" xfId="0" applyNumberFormat="1" applyFont="1" applyFill="1" applyAlignment="1">
      <alignment horizontal="right"/>
    </xf>
    <xf numFmtId="1" fontId="13" fillId="2" borderId="18" xfId="0" applyNumberFormat="1" applyFont="1" applyFill="1" applyBorder="1" applyAlignment="1">
      <alignment horizontal="right"/>
    </xf>
    <xf numFmtId="1" fontId="14" fillId="3" borderId="1" xfId="0" applyNumberFormat="1" applyFont="1" applyFill="1" applyBorder="1" applyAlignment="1">
      <alignment horizontal="right"/>
    </xf>
    <xf numFmtId="1" fontId="14" fillId="3" borderId="15" xfId="0" applyNumberFormat="1" applyFont="1" applyFill="1" applyBorder="1" applyAlignment="1">
      <alignment horizontal="right"/>
    </xf>
    <xf numFmtId="1" fontId="14" fillId="4" borderId="1" xfId="0" applyNumberFormat="1" applyFont="1" applyFill="1" applyBorder="1"/>
    <xf numFmtId="1" fontId="14" fillId="4" borderId="15" xfId="0" applyNumberFormat="1" applyFont="1" applyFill="1" applyBorder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2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TEND : Energie finale par usage et énergie primaire (Mtep)</c:v>
            </c:pt>
          </c:strCache>
        </c:strRef>
      </c:tx>
      <c:layout>
        <c:manualLayout>
          <c:xMode val="edge"/>
          <c:yMode val="edge"/>
          <c:x val="4.565027119818825E-2"/>
          <c:y val="1.8790840800072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230.61301517369998</c:v>
                </c:pt>
                <c:pt idx="1">
                  <c:v>231.3390456667</c:v>
                </c:pt>
                <c:pt idx="2">
                  <c:v>207.40686388830002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19613166221479E-17"/>
                  <c:y val="-4.388714733542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D-40DB-A16C-DFF8C658DFE3}"/>
                </c:ext>
              </c:extLst>
            </c:dLbl>
            <c:dLbl>
              <c:idx val="1"/>
              <c:layout>
                <c:manualLayout>
                  <c:x val="-1.3647219379051519E-3"/>
                  <c:y val="-3.7617554858934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D-40DB-A16C-DFF8C658DFE3}"/>
                </c:ext>
              </c:extLst>
            </c:dLbl>
            <c:dLbl>
              <c:idx val="2"/>
              <c:layout>
                <c:manualLayout>
                  <c:x val="0"/>
                  <c:y val="-5.01567398119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D-40DB-A16C-DFF8C658DFE3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4BD-40DB-A16C-DFF8C658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34802754671340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8.641375775862133E-3</c:v>
                </c:pt>
                <c:pt idx="1">
                  <c:v>6.9572056936583228E-3</c:v>
                </c:pt>
                <c:pt idx="2">
                  <c:v>7.0660959985463824E-3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0.69408091298907915</c:v>
                </c:pt>
                <c:pt idx="1">
                  <c:v>0.6484685861933831</c:v>
                </c:pt>
                <c:pt idx="2">
                  <c:v>0.37300389183025745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0.10258601323815467</c:v>
                </c:pt>
                <c:pt idx="1">
                  <c:v>0.10222058432311602</c:v>
                </c:pt>
                <c:pt idx="2">
                  <c:v>9.7911814010841924E-2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3.6998234291614029E-2</c:v>
                </c:pt>
                <c:pt idx="1">
                  <c:v>6.0326902231007597E-2</c:v>
                </c:pt>
                <c:pt idx="2">
                  <c:v>0.1765622875498776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8.3952357053768217E-2</c:v>
                </c:pt>
                <c:pt idx="1">
                  <c:v>0.13922108433796146</c:v>
                </c:pt>
                <c:pt idx="2">
                  <c:v>0.26336672849951293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7.374110665152174E-2</c:v>
                </c:pt>
                <c:pt idx="1">
                  <c:v>4.2805637220873514E-2</c:v>
                </c:pt>
                <c:pt idx="2">
                  <c:v>8.2089182110963638E-2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TEND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558547377074E-2"/>
              <c:y val="5.2149515793284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0.95161573824692725</c:v>
                </c:pt>
                <c:pt idx="1">
                  <c:v>0.93912696518773819</c:v>
                </c:pt>
                <c:pt idx="2">
                  <c:v>0.93651036759252149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4.8384261753072658E-2</c:v>
                </c:pt>
                <c:pt idx="1">
                  <c:v>6.087303481226182E-2</c:v>
                </c:pt>
                <c:pt idx="2">
                  <c:v>6.3489632407478513E-2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TEND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0.98439656250231278</c:v>
                </c:pt>
                <c:pt idx="1">
                  <c:v>0.97850009738834487</c:v>
                </c:pt>
                <c:pt idx="2">
                  <c:v>0.9569367643733373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1.5603437497687262E-2</c:v>
                </c:pt>
                <c:pt idx="1">
                  <c:v>2.1499902611655217E-2</c:v>
                </c:pt>
                <c:pt idx="2">
                  <c:v>4.3063235626662651E-2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TEND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26833710782E-2"/>
              <c:y val="4.6784653485712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48.066845372329205</c:v>
                </c:pt>
                <c:pt idx="1">
                  <c:v>36.432438885349569</c:v>
                </c:pt>
                <c:pt idx="2">
                  <c:v>28.967306195007072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131.42708919867701</c:v>
                </c:pt>
                <c:pt idx="1">
                  <c:v>119.19293360482774</c:v>
                </c:pt>
                <c:pt idx="2">
                  <c:v>90.226051825951458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25.093045547931801</c:v>
                </c:pt>
                <c:pt idx="1">
                  <c:v>18.554740936927665</c:v>
                </c:pt>
                <c:pt idx="2">
                  <c:v>21.323353548612381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110.31673723138249</c:v>
                </c:pt>
                <c:pt idx="1">
                  <c:v>117.80687383614134</c:v>
                </c:pt>
                <c:pt idx="2">
                  <c:v>154.2627288318813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TEND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Graphs'!$B$9</c:f>
          <c:strCache>
            <c:ptCount val="1"/>
            <c:pt idx="0">
              <c:v>TEND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0.0%</c:formatCode>
                <c:ptCount val="3"/>
                <c:pt idx="0">
                  <c:v>0.10383954338094208</c:v>
                </c:pt>
                <c:pt idx="1">
                  <c:v>5.8205343681978161E-2</c:v>
                </c:pt>
                <c:pt idx="2">
                  <c:v>1.5195456753711143E-2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0.0%</c:formatCode>
                <c:ptCount val="3"/>
                <c:pt idx="0">
                  <c:v>0.71137273095013442</c:v>
                </c:pt>
                <c:pt idx="1">
                  <c:v>0.61280979003183211</c:v>
                </c:pt>
                <c:pt idx="2">
                  <c:v>0.22246574421264564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0.0%</c:formatCode>
                <c:ptCount val="3"/>
                <c:pt idx="0">
                  <c:v>0.17621775300637815</c:v>
                </c:pt>
                <c:pt idx="1">
                  <c:v>0.21062231457842598</c:v>
                </c:pt>
                <c:pt idx="2">
                  <c:v>9.9914415271271345E-2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0.0%</c:formatCode>
                <c:ptCount val="3"/>
                <c:pt idx="0">
                  <c:v>8.5699726798540449E-3</c:v>
                </c:pt>
                <c:pt idx="1">
                  <c:v>0.11836255163265946</c:v>
                </c:pt>
                <c:pt idx="2">
                  <c:v>0.66242438387159985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TEND : Ventilation du parc de logements (%)</c:v>
            </c:pt>
          </c:strCache>
        </c:strRef>
      </c:tx>
      <c:layout>
        <c:manualLayout>
          <c:xMode val="edge"/>
          <c:yMode val="edge"/>
          <c:x val="7.517898543132466E-2"/>
          <c:y val="1.671710315207464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0.15571015449744879</c:v>
                </c:pt>
                <c:pt idx="1">
                  <c:v>0.10501572502443662</c:v>
                </c:pt>
                <c:pt idx="2">
                  <c:v>6.497110186239699E-2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0.75980315825318556</c:v>
                </c:pt>
                <c:pt idx="1">
                  <c:v>0.71716609496067041</c:v>
                </c:pt>
                <c:pt idx="2">
                  <c:v>0.59369931844781854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8.4486687438319052E-2</c:v>
                </c:pt>
                <c:pt idx="1">
                  <c:v>0.17781817996552815</c:v>
                </c:pt>
                <c:pt idx="2">
                  <c:v>0.34165958956463943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calibrations/Bilan%20BA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uedardh/threeme/data/calibrations/PER2050%20Run%20Final_Transports_Bilan%20NRJ%20modes%20et%20vecteurs_H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  <cell r="T13">
            <v>8.2455072704191767</v>
          </cell>
          <cell r="U13">
            <v>110.31623789955354</v>
          </cell>
          <cell r="V13">
            <v>168.17343522041736</v>
          </cell>
          <cell r="W13">
            <v>131.53831129097264</v>
          </cell>
          <cell r="X13">
            <v>17.908429224736064</v>
          </cell>
        </row>
        <row r="22">
          <cell r="T22">
            <v>2.4899238027122088</v>
          </cell>
          <cell r="U22">
            <v>112.28992403957399</v>
          </cell>
          <cell r="V22">
            <v>122.23887735132044</v>
          </cell>
          <cell r="W22">
            <v>68.197827273818135</v>
          </cell>
          <cell r="X22">
            <v>6.7841435265203538</v>
          </cell>
        </row>
        <row r="30">
          <cell r="T30">
            <v>0</v>
          </cell>
          <cell r="U30">
            <v>18.717898630882576</v>
          </cell>
          <cell r="V30">
            <v>15.992572069761611</v>
          </cell>
          <cell r="W30">
            <v>5.3259859771970728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0.70706396927287185</v>
          </cell>
          <cell r="U37">
            <v>17.593885172405454</v>
          </cell>
          <cell r="V37">
            <v>72.996556103181632</v>
          </cell>
          <cell r="W37">
            <v>3.9976752731894716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9.0201671928645533E-2</v>
          </cell>
          <cell r="U39">
            <v>3.8289980908217579E-4</v>
          </cell>
          <cell r="V39">
            <v>1.4994987295121316</v>
          </cell>
          <cell r="W39">
            <v>0.94378280475996701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32.811205728954405</v>
          </cell>
          <cell r="W40">
            <v>6.5080361221152287</v>
          </cell>
          <cell r="X40">
            <v>0</v>
          </cell>
        </row>
        <row r="41">
          <cell r="T41">
            <v>2.2606527751608563</v>
          </cell>
          <cell r="U41">
            <v>0.83302892187499988</v>
          </cell>
          <cell r="V41">
            <v>0</v>
          </cell>
          <cell r="W41">
            <v>0</v>
          </cell>
          <cell r="X41">
            <v>39.656272012198485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408.63289173322238</v>
          </cell>
        </row>
        <row r="43">
          <cell r="T43">
            <v>34.492480565946664</v>
          </cell>
          <cell r="U43">
            <v>27.107499244386606</v>
          </cell>
          <cell r="V43">
            <v>41.084750674599483</v>
          </cell>
          <cell r="W43">
            <v>21.278250753083572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7.0843993210285721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41.900781249999994</v>
          </cell>
        </row>
        <row r="53">
          <cell r="E53">
            <v>12.538633041459809</v>
          </cell>
        </row>
        <row r="54">
          <cell r="E54">
            <v>127.25135409198229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  <cell r="T13">
            <v>7.7746258142900144</v>
          </cell>
          <cell r="U13">
            <v>109.51907717242362</v>
          </cell>
          <cell r="V13">
            <v>175.94122104806229</v>
          </cell>
          <cell r="W13">
            <v>131.24016316985416</v>
          </cell>
          <cell r="X13">
            <v>30.235692409435519</v>
          </cell>
        </row>
        <row r="22">
          <cell r="T22">
            <v>2.2065468915632476</v>
          </cell>
          <cell r="U22">
            <v>107.57006290409642</v>
          </cell>
          <cell r="V22">
            <v>105.84038447625139</v>
          </cell>
          <cell r="W22">
            <v>63.626820842219111</v>
          </cell>
          <cell r="X22">
            <v>15.340301507466149</v>
          </cell>
        </row>
        <row r="30">
          <cell r="T30">
            <v>0</v>
          </cell>
          <cell r="U30">
            <v>18.104889666565256</v>
          </cell>
          <cell r="V30">
            <v>15.783130887728015</v>
          </cell>
          <cell r="W30">
            <v>4.3528828563662758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1.4487991994826963</v>
          </cell>
          <cell r="U37">
            <v>18.534460646102772</v>
          </cell>
          <cell r="V37">
            <v>78.735270640359559</v>
          </cell>
          <cell r="W37">
            <v>3.5803203712753549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8.4265288301735436E-2</v>
          </cell>
          <cell r="U39">
            <v>3.8267455312152764E-4</v>
          </cell>
          <cell r="V39">
            <v>1.9317269815068459</v>
          </cell>
          <cell r="W39">
            <v>0.83294326034961275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41.43976216997369</v>
          </cell>
          <cell r="W40">
            <v>8.0745890957481183</v>
          </cell>
          <cell r="X40">
            <v>0</v>
          </cell>
        </row>
        <row r="41">
          <cell r="T41">
            <v>2.4657875210358444</v>
          </cell>
          <cell r="U41">
            <v>0.85092246484375</v>
          </cell>
          <cell r="V41">
            <v>0</v>
          </cell>
          <cell r="W41">
            <v>0</v>
          </cell>
          <cell r="X41">
            <v>33.466916874810835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344.1701238998171</v>
          </cell>
        </row>
        <row r="43">
          <cell r="T43">
            <v>33.167847610565538</v>
          </cell>
          <cell r="U43">
            <v>25.052429385041094</v>
          </cell>
          <cell r="V43">
            <v>31.509183869953784</v>
          </cell>
          <cell r="W43">
            <v>13.089485167364064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6.5032741679727843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39.843501953124999</v>
          </cell>
        </row>
        <row r="53">
          <cell r="E53">
            <v>12.411293173801123</v>
          </cell>
        </row>
        <row r="54">
          <cell r="E54">
            <v>120.50577840542185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  <cell r="T13">
            <v>7.1029233048090266</v>
          </cell>
          <cell r="U13">
            <v>109.99437284793218</v>
          </cell>
          <cell r="V13">
            <v>183.08170703950353</v>
          </cell>
          <cell r="W13">
            <v>134.9475862077569</v>
          </cell>
          <cell r="X13">
            <v>46.654707564142761</v>
          </cell>
        </row>
        <row r="22">
          <cell r="T22">
            <v>1.7974129621234143</v>
          </cell>
          <cell r="U22">
            <v>103.53986201693733</v>
          </cell>
          <cell r="V22">
            <v>90.643497547790304</v>
          </cell>
          <cell r="W22">
            <v>64.079034982937259</v>
          </cell>
          <cell r="X22">
            <v>25.624578872483603</v>
          </cell>
        </row>
        <row r="30">
          <cell r="T30">
            <v>0</v>
          </cell>
          <cell r="U30">
            <v>17.877746900135776</v>
          </cell>
          <cell r="V30">
            <v>15.629207143582217</v>
          </cell>
          <cell r="W30">
            <v>3.8620862063760555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2.5129576329044134</v>
          </cell>
          <cell r="U37">
            <v>19.565687098295676</v>
          </cell>
          <cell r="V37">
            <v>86.298448588028648</v>
          </cell>
          <cell r="W37">
            <v>3.3792389882828151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7.8328904674825409E-2</v>
          </cell>
          <cell r="U39">
            <v>3.8067188808088001E-4</v>
          </cell>
          <cell r="V39">
            <v>1.9759423218950023</v>
          </cell>
          <cell r="W39">
            <v>0.77988306826531983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49.305914152356948</v>
          </cell>
          <cell r="W40">
            <v>8.5204805498073064</v>
          </cell>
          <cell r="X40">
            <v>0</v>
          </cell>
        </row>
        <row r="41">
          <cell r="T41">
            <v>2.7366524531426237</v>
          </cell>
          <cell r="U41">
            <v>0.87520713476562495</v>
          </cell>
          <cell r="V41">
            <v>0</v>
          </cell>
          <cell r="W41">
            <v>0</v>
          </cell>
          <cell r="X41">
            <v>28.280041762715456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291.38745921478562</v>
          </cell>
        </row>
        <row r="43">
          <cell r="T43">
            <v>31.378359933180146</v>
          </cell>
          <cell r="U43">
            <v>23.255205938178186</v>
          </cell>
          <cell r="V43">
            <v>24.366054746482678</v>
          </cell>
          <cell r="W43">
            <v>9.1434406229634497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6.2002081056415257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39.800271484375003</v>
          </cell>
        </row>
        <row r="53">
          <cell r="E53">
            <v>12.028714359769619</v>
          </cell>
        </row>
        <row r="54">
          <cell r="E54">
            <v>114.78425758185857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0.87448992412119186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  <cell r="T13">
            <v>6.3643203530837074</v>
          </cell>
          <cell r="U13">
            <v>111.80433548215856</v>
          </cell>
          <cell r="V13">
            <v>187.24843332836184</v>
          </cell>
          <cell r="W13">
            <v>138.68432478978596</v>
          </cell>
          <cell r="X13">
            <v>62.086065361885787</v>
          </cell>
        </row>
        <row r="22">
          <cell r="T22">
            <v>1.3434836260904512</v>
          </cell>
          <cell r="U22">
            <v>100.27567229981769</v>
          </cell>
          <cell r="V22">
            <v>84.522095564657249</v>
          </cell>
          <cell r="W22">
            <v>64.55833796318565</v>
          </cell>
          <cell r="X22">
            <v>32.444304612937295</v>
          </cell>
        </row>
        <row r="30">
          <cell r="T30">
            <v>0</v>
          </cell>
          <cell r="U30">
            <v>17.844652835962791</v>
          </cell>
          <cell r="V30">
            <v>15.504434202631401</v>
          </cell>
          <cell r="W30">
            <v>3.5758270456804375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3.6844952632387193</v>
          </cell>
          <cell r="U37">
            <v>20.699069714826329</v>
          </cell>
          <cell r="V37">
            <v>87.012401530952616</v>
          </cell>
          <cell r="W37">
            <v>3.243340348024236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7.2392521047915395E-2</v>
          </cell>
          <cell r="U39">
            <v>3.7866244598879411E-4</v>
          </cell>
          <cell r="V39">
            <v>2.0231633432731213</v>
          </cell>
          <cell r="W39">
            <v>0.74318365128395913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54.219025663639314</v>
          </cell>
          <cell r="W40">
            <v>8.6788063603893928</v>
          </cell>
          <cell r="X40">
            <v>0</v>
          </cell>
        </row>
        <row r="41">
          <cell r="T41">
            <v>3.0029030850571363</v>
          </cell>
          <cell r="U41">
            <v>0.9136629082031249</v>
          </cell>
          <cell r="V41">
            <v>0</v>
          </cell>
          <cell r="W41">
            <v>0</v>
          </cell>
          <cell r="X41">
            <v>24.125777410294155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249.23385066161848</v>
          </cell>
        </row>
        <row r="43">
          <cell r="T43">
            <v>29.471786733039881</v>
          </cell>
          <cell r="U43">
            <v>21.83935294215906</v>
          </cell>
          <cell r="V43">
            <v>17.698191750553285</v>
          </cell>
          <cell r="W43">
            <v>5.759525486283259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5.4657298257742912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39.745125000000002</v>
          </cell>
        </row>
        <row r="53">
          <cell r="E53">
            <v>11.766175832538266</v>
          </cell>
        </row>
        <row r="54">
          <cell r="E54">
            <v>109.69308299672531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1.8135973700674786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  <cell r="T13">
            <v>5.5235547180923223</v>
          </cell>
          <cell r="U13">
            <v>114.99790196708234</v>
          </cell>
          <cell r="V13">
            <v>194.47767196350526</v>
          </cell>
          <cell r="W13">
            <v>146.08879967332064</v>
          </cell>
          <cell r="X13">
            <v>80.819270278256823</v>
          </cell>
        </row>
        <row r="22">
          <cell r="T22">
            <v>0.82724150114229067</v>
          </cell>
          <cell r="U22">
            <v>93.244653189496177</v>
          </cell>
          <cell r="V22">
            <v>69.950393796181032</v>
          </cell>
          <cell r="W22">
            <v>63.855416891592903</v>
          </cell>
          <cell r="X22">
            <v>36.333214039569555</v>
          </cell>
        </row>
        <row r="30">
          <cell r="T30">
            <v>0</v>
          </cell>
          <cell r="U30">
            <v>17.911870236140274</v>
          </cell>
          <cell r="V30">
            <v>15.182773802844931</v>
          </cell>
          <cell r="W30">
            <v>3.3506823845440552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5.0054618408177598</v>
          </cell>
          <cell r="U37">
            <v>22.791437377983073</v>
          </cell>
          <cell r="V37">
            <v>86.155325304334795</v>
          </cell>
          <cell r="W37">
            <v>3.0090868580403627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6.051975379409523E-2</v>
          </cell>
          <cell r="U39">
            <v>3.7093504340600874E-4</v>
          </cell>
          <cell r="V39">
            <v>2.1206229173139883</v>
          </cell>
          <cell r="W39">
            <v>0.68093940948821108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66.478227859390046</v>
          </cell>
          <cell r="W40">
            <v>8.6055350400994808</v>
          </cell>
          <cell r="X40">
            <v>0</v>
          </cell>
        </row>
        <row r="41">
          <cell r="T41">
            <v>3.2629555410385191</v>
          </cell>
          <cell r="U41">
            <v>1.007010953125</v>
          </cell>
          <cell r="V41">
            <v>0</v>
          </cell>
          <cell r="W41">
            <v>0</v>
          </cell>
          <cell r="X41">
            <v>20.896591906701669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216.8751541495462</v>
          </cell>
        </row>
        <row r="43">
          <cell r="T43">
            <v>27.219719362233906</v>
          </cell>
          <cell r="U43">
            <v>19.397200033553816</v>
          </cell>
          <cell r="V43">
            <v>5.2094674308398901</v>
          </cell>
          <cell r="W43">
            <v>2.3181271880740835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3.6733927919712848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39.599712890625</v>
          </cell>
        </row>
        <row r="53">
          <cell r="E53">
            <v>11.196954266678716</v>
          </cell>
        </row>
        <row r="54">
          <cell r="E54">
            <v>100.05515171814793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3.9154347726113912</v>
          </cell>
        </row>
      </sheetData>
      <sheetData sheetId="20"/>
      <sheetData sheetId="21">
        <row r="13">
          <cell r="L13">
            <v>40.000032758951647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>
        <row r="43">
          <cell r="B43">
            <v>0.94932135581836274</v>
          </cell>
        </row>
      </sheetData>
      <sheetData sheetId="1">
        <row r="4">
          <cell r="AO4">
            <v>5.7685383911644614E-2</v>
          </cell>
        </row>
      </sheetData>
      <sheetData sheetId="2">
        <row r="5">
          <cell r="S5">
            <v>4.0180008871909827</v>
          </cell>
          <cell r="T5">
            <v>30.768734982691875</v>
          </cell>
          <cell r="U5">
            <v>33.587164295203614</v>
          </cell>
          <cell r="V5">
            <v>21.403403739642165</v>
          </cell>
          <cell r="W5">
            <v>42.550469711649903</v>
          </cell>
        </row>
        <row r="53">
          <cell r="E53">
            <v>0.2888533698158528</v>
          </cell>
        </row>
        <row r="54">
          <cell r="E54"/>
        </row>
        <row r="55">
          <cell r="E55"/>
        </row>
        <row r="56">
          <cell r="E56">
            <v>8.1685296646603608E-2</v>
          </cell>
        </row>
        <row r="57">
          <cell r="E57">
            <v>16.418508876414059</v>
          </cell>
        </row>
        <row r="58">
          <cell r="E58">
            <v>0</v>
          </cell>
        </row>
      </sheetData>
      <sheetData sheetId="3"/>
      <sheetData sheetId="4"/>
      <sheetData sheetId="5"/>
      <sheetData sheetId="6"/>
      <sheetData sheetId="7">
        <row r="13">
          <cell r="S13">
            <v>0.74651762682717104</v>
          </cell>
          <cell r="T13">
            <v>10.069552160228</v>
          </cell>
          <cell r="U13">
            <v>13.6203670581426</v>
          </cell>
          <cell r="V13">
            <v>12.701365476499801</v>
          </cell>
          <cell r="W13">
            <v>0.94471195184866696</v>
          </cell>
        </row>
        <row r="23">
          <cell r="S23">
            <v>0.20038837309893301</v>
          </cell>
          <cell r="T23">
            <v>10.2038364932448</v>
          </cell>
          <cell r="U23">
            <v>11.7825435723501</v>
          </cell>
          <cell r="V23">
            <v>7.13877632922933</v>
          </cell>
          <cell r="W23">
            <v>6.6215426095074303E-2</v>
          </cell>
        </row>
        <row r="29">
          <cell r="S29">
            <v>6.4536710533781398E-3</v>
          </cell>
          <cell r="T29">
            <v>1.1415347236508699</v>
          </cell>
          <cell r="U29">
            <v>1.21184436300186</v>
          </cell>
          <cell r="V29">
            <v>0.710753475039681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0.15947740517817899</v>
          </cell>
          <cell r="T37">
            <v>1.36555364478838</v>
          </cell>
          <cell r="U37">
            <v>5.7855655010651166</v>
          </cell>
          <cell r="V37">
            <v>0.19611511847279733</v>
          </cell>
          <cell r="W37">
            <v>5.1017483519633103E-2</v>
          </cell>
        </row>
        <row r="38">
          <cell r="S38">
            <v>0</v>
          </cell>
          <cell r="T38">
            <v>0</v>
          </cell>
          <cell r="U38">
            <v>9.0670749742659484E-2</v>
          </cell>
          <cell r="V38">
            <v>8.9099999999999999E-2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0.36223952016398392</v>
          </cell>
          <cell r="V39">
            <v>0.61136732184832765</v>
          </cell>
          <cell r="W39">
            <v>0</v>
          </cell>
        </row>
        <row r="40">
          <cell r="S40"/>
          <cell r="T40"/>
          <cell r="U40"/>
          <cell r="V40"/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2.9481554218018502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39.807000000000002</v>
          </cell>
        </row>
        <row r="43">
          <cell r="S43">
            <v>3.371</v>
          </cell>
          <cell r="T43">
            <v>2.3566094604778201</v>
          </cell>
          <cell r="U43">
            <v>6.6752954110546101</v>
          </cell>
          <cell r="V43">
            <v>3.01546564464017</v>
          </cell>
        </row>
        <row r="44">
          <cell r="S44"/>
          <cell r="T44"/>
          <cell r="U44"/>
          <cell r="V44"/>
          <cell r="W44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P46">
            <v>1.367053569012338</v>
          </cell>
          <cell r="S46">
            <v>2.2137192704974398E-3</v>
          </cell>
          <cell r="U46">
            <v>3.6764196608413298E-2</v>
          </cell>
          <cell r="V46">
            <v>4.3073392295861899E-2</v>
          </cell>
          <cell r="W46">
            <v>0</v>
          </cell>
        </row>
        <row r="51">
          <cell r="E51">
            <v>4.2518176113648583</v>
          </cell>
        </row>
        <row r="52">
          <cell r="E52">
            <v>1.1015862413247299</v>
          </cell>
        </row>
        <row r="53">
          <cell r="E53">
            <v>13.661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50 3me"/>
      <sheetName val="2030 3me"/>
      <sheetName val="2015 3me"/>
      <sheetName val="TEND"/>
    </sheetNames>
    <sheetDataSet>
      <sheetData sheetId="0" refreshError="1"/>
      <sheetData sheetId="1" refreshError="1"/>
      <sheetData sheetId="2" refreshError="1">
        <row r="6">
          <cell r="C6">
            <v>24.955144671922621</v>
          </cell>
          <cell r="D6">
            <v>0.45893974508638563</v>
          </cell>
          <cell r="E6">
            <v>1.0033520234968822</v>
          </cell>
          <cell r="F6">
            <v>14.872727037738935</v>
          </cell>
          <cell r="G6">
            <v>0.51996440733239224</v>
          </cell>
          <cell r="H6">
            <v>1.0147952642584237</v>
          </cell>
        </row>
        <row r="7">
          <cell r="C7">
            <v>1.6032250661677957E-2</v>
          </cell>
          <cell r="D7">
            <v>0.92867970118698906</v>
          </cell>
          <cell r="E7">
            <v>0</v>
          </cell>
          <cell r="F7">
            <v>0</v>
          </cell>
          <cell r="G7">
            <v>0</v>
          </cell>
          <cell r="H7"/>
        </row>
        <row r="8">
          <cell r="C8"/>
          <cell r="D8">
            <v>0</v>
          </cell>
          <cell r="E8">
            <v>0.04</v>
          </cell>
          <cell r="F8">
            <v>0</v>
          </cell>
          <cell r="G8">
            <v>0</v>
          </cell>
          <cell r="H8"/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0"/>
  <sheetViews>
    <sheetView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:AW251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5" max="50" width="11.7109375" customWidth="1"/>
  </cols>
  <sheetData>
    <row r="1" spans="1:49" ht="51.75" thickBot="1" x14ac:dyDescent="0.3">
      <c r="A1" s="238" t="s">
        <v>454</v>
      </c>
      <c r="B1" s="244" t="s">
        <v>390</v>
      </c>
      <c r="C1" s="239">
        <v>2</v>
      </c>
      <c r="D1" s="239">
        <f>C1+1</f>
        <v>3</v>
      </c>
      <c r="E1" s="239">
        <f t="shared" ref="E1:AS1" si="0">D1+1</f>
        <v>4</v>
      </c>
      <c r="F1" s="239">
        <f t="shared" si="0"/>
        <v>5</v>
      </c>
      <c r="G1" s="239">
        <f t="shared" si="0"/>
        <v>6</v>
      </c>
      <c r="H1" s="239">
        <f t="shared" si="0"/>
        <v>7</v>
      </c>
      <c r="I1" s="239">
        <f t="shared" si="0"/>
        <v>8</v>
      </c>
      <c r="J1" s="239">
        <f t="shared" si="0"/>
        <v>9</v>
      </c>
      <c r="K1" s="239">
        <f t="shared" si="0"/>
        <v>10</v>
      </c>
      <c r="L1" s="239">
        <f t="shared" si="0"/>
        <v>11</v>
      </c>
      <c r="M1" s="239">
        <f t="shared" si="0"/>
        <v>12</v>
      </c>
      <c r="N1" s="239">
        <f t="shared" si="0"/>
        <v>13</v>
      </c>
      <c r="O1" s="239">
        <f>N1+1</f>
        <v>14</v>
      </c>
      <c r="P1" s="239">
        <f t="shared" si="0"/>
        <v>15</v>
      </c>
      <c r="Q1" s="239">
        <f t="shared" si="0"/>
        <v>16</v>
      </c>
      <c r="R1" s="239">
        <f t="shared" si="0"/>
        <v>17</v>
      </c>
      <c r="S1" s="239">
        <f t="shared" si="0"/>
        <v>18</v>
      </c>
      <c r="T1" s="239">
        <f t="shared" si="0"/>
        <v>19</v>
      </c>
      <c r="U1" s="239">
        <f t="shared" si="0"/>
        <v>20</v>
      </c>
      <c r="V1" s="239">
        <f t="shared" si="0"/>
        <v>21</v>
      </c>
      <c r="W1" s="239">
        <f t="shared" si="0"/>
        <v>22</v>
      </c>
      <c r="X1" s="239">
        <f t="shared" si="0"/>
        <v>23</v>
      </c>
      <c r="Y1" s="239">
        <f t="shared" si="0"/>
        <v>24</v>
      </c>
      <c r="Z1" s="239">
        <f t="shared" si="0"/>
        <v>25</v>
      </c>
      <c r="AA1" s="239">
        <f t="shared" si="0"/>
        <v>26</v>
      </c>
      <c r="AB1" s="239">
        <f t="shared" si="0"/>
        <v>27</v>
      </c>
      <c r="AC1" s="239">
        <f t="shared" si="0"/>
        <v>28</v>
      </c>
      <c r="AD1" s="239">
        <f t="shared" si="0"/>
        <v>29</v>
      </c>
      <c r="AE1" s="239">
        <f t="shared" si="0"/>
        <v>30</v>
      </c>
      <c r="AF1" s="239">
        <f t="shared" si="0"/>
        <v>31</v>
      </c>
      <c r="AG1" s="239">
        <f t="shared" si="0"/>
        <v>32</v>
      </c>
      <c r="AH1" s="239">
        <f t="shared" si="0"/>
        <v>33</v>
      </c>
      <c r="AI1" s="239">
        <f t="shared" si="0"/>
        <v>34</v>
      </c>
      <c r="AJ1" s="239">
        <f t="shared" si="0"/>
        <v>35</v>
      </c>
      <c r="AK1" s="239">
        <f t="shared" si="0"/>
        <v>36</v>
      </c>
      <c r="AL1" s="239">
        <f t="shared" si="0"/>
        <v>37</v>
      </c>
      <c r="AM1" s="239">
        <f t="shared" si="0"/>
        <v>38</v>
      </c>
      <c r="AN1" s="239">
        <f t="shared" si="0"/>
        <v>39</v>
      </c>
      <c r="AO1" s="239">
        <f t="shared" si="0"/>
        <v>40</v>
      </c>
      <c r="AP1" s="239">
        <f t="shared" si="0"/>
        <v>41</v>
      </c>
      <c r="AQ1" s="239">
        <f t="shared" si="0"/>
        <v>42</v>
      </c>
      <c r="AR1" s="239">
        <f t="shared" si="0"/>
        <v>43</v>
      </c>
      <c r="AS1" s="239">
        <f t="shared" si="0"/>
        <v>44</v>
      </c>
      <c r="AT1" s="239">
        <f>AS1+1</f>
        <v>45</v>
      </c>
      <c r="AU1" s="239">
        <f>AT1+1</f>
        <v>46</v>
      </c>
      <c r="AV1" s="239">
        <f t="shared" ref="AV1:AW1" si="1">AU1+1</f>
        <v>47</v>
      </c>
      <c r="AW1" s="239">
        <f t="shared" si="1"/>
        <v>48</v>
      </c>
    </row>
    <row r="2" spans="1:49" x14ac:dyDescent="0.25">
      <c r="B2" s="248"/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6" t="s">
        <v>45</v>
      </c>
      <c r="C3">
        <v>81.950785300185998</v>
      </c>
      <c r="D3">
        <v>83.266531665913007</v>
      </c>
      <c r="E3">
        <v>84.607581080000003</v>
      </c>
      <c r="F3">
        <v>84.606708960000006</v>
      </c>
      <c r="G3">
        <v>81.328304250000002</v>
      </c>
      <c r="H3">
        <v>78.1203249</v>
      </c>
      <c r="I3">
        <v>78.125824069999894</v>
      </c>
      <c r="J3">
        <v>77.133038240000005</v>
      </c>
      <c r="K3">
        <v>73.921344309999995</v>
      </c>
      <c r="L3">
        <v>72.121284200000005</v>
      </c>
      <c r="M3">
        <v>71.734064590000003</v>
      </c>
      <c r="N3">
        <v>71.935271189999995</v>
      </c>
      <c r="O3">
        <v>72.337064519999998</v>
      </c>
      <c r="P3">
        <v>71.219600279999995</v>
      </c>
      <c r="Q3">
        <v>69.399677969999999</v>
      </c>
      <c r="R3">
        <v>68.61941435</v>
      </c>
      <c r="S3">
        <v>69.1178898</v>
      </c>
      <c r="T3">
        <v>69.010179059999999</v>
      </c>
      <c r="U3">
        <v>68.634327330000005</v>
      </c>
      <c r="V3">
        <v>68.248982900000001</v>
      </c>
      <c r="W3">
        <v>67.434776400000004</v>
      </c>
      <c r="X3">
        <v>66.387594460000003</v>
      </c>
      <c r="Y3">
        <v>65.585674190000006</v>
      </c>
      <c r="Z3">
        <v>65.15224637</v>
      </c>
      <c r="AA3">
        <v>64.977549159999995</v>
      </c>
      <c r="AB3">
        <v>64.976235270000004</v>
      </c>
      <c r="AC3">
        <v>65.084466300000003</v>
      </c>
      <c r="AD3">
        <v>64.947400169999995</v>
      </c>
      <c r="AE3">
        <v>64.798949680000007</v>
      </c>
      <c r="AF3">
        <v>64.629370890000004</v>
      </c>
      <c r="AG3">
        <v>64.433388739999998</v>
      </c>
      <c r="AH3">
        <v>64.224920409999996</v>
      </c>
      <c r="AI3">
        <v>63.942419809999997</v>
      </c>
      <c r="AJ3">
        <v>63.620654809999998</v>
      </c>
      <c r="AK3">
        <v>63.29002612</v>
      </c>
      <c r="AL3">
        <v>62.944705599999999</v>
      </c>
      <c r="AM3">
        <v>62.58910221</v>
      </c>
      <c r="AN3">
        <v>62.295010939999997</v>
      </c>
      <c r="AO3">
        <v>61.985177589999999</v>
      </c>
      <c r="AP3">
        <v>61.672348530000001</v>
      </c>
      <c r="AQ3">
        <v>61.378619239999999</v>
      </c>
      <c r="AR3">
        <v>61.086393229999999</v>
      </c>
      <c r="AS3">
        <v>60.8168285</v>
      </c>
      <c r="AT3">
        <v>60.577102889999999</v>
      </c>
      <c r="AU3">
        <v>60.363281409999999</v>
      </c>
      <c r="AV3">
        <v>60.183504820000003</v>
      </c>
      <c r="AW3">
        <v>60.099389109999997</v>
      </c>
    </row>
    <row r="4" spans="1:49" x14ac:dyDescent="0.25">
      <c r="B4" s="16" t="s">
        <v>46</v>
      </c>
      <c r="C4">
        <v>81.272732788877605</v>
      </c>
      <c r="D4">
        <v>82.577592802213303</v>
      </c>
      <c r="E4">
        <v>83.907546510000003</v>
      </c>
      <c r="F4">
        <v>83.500259330000006</v>
      </c>
      <c r="G4">
        <v>79.875946560000003</v>
      </c>
      <c r="H4">
        <v>76.353617880000002</v>
      </c>
      <c r="I4">
        <v>75.989129460000001</v>
      </c>
      <c r="J4">
        <v>74.660101299999994</v>
      </c>
      <c r="K4">
        <v>71.204800050000003</v>
      </c>
      <c r="L4">
        <v>69.134391530000002</v>
      </c>
      <c r="M4">
        <v>68.430137349999995</v>
      </c>
      <c r="N4">
        <v>68.289689179999996</v>
      </c>
      <c r="O4">
        <v>68.466911929999995</v>
      </c>
      <c r="P4">
        <v>67.197646950000006</v>
      </c>
      <c r="Q4">
        <v>65.263592110000005</v>
      </c>
      <c r="R4">
        <v>64.304282400000005</v>
      </c>
      <c r="S4">
        <v>65.773671730000004</v>
      </c>
      <c r="T4">
        <v>65.465623800000003</v>
      </c>
      <c r="U4">
        <v>64.906813209999996</v>
      </c>
      <c r="V4">
        <v>64.343388070000003</v>
      </c>
      <c r="W4">
        <v>63.454004400000002</v>
      </c>
      <c r="X4">
        <v>62.347778050000002</v>
      </c>
      <c r="Y4">
        <v>61.594855879999997</v>
      </c>
      <c r="Z4">
        <v>61.188011760000002</v>
      </c>
      <c r="AA4">
        <v>61.024166450000003</v>
      </c>
      <c r="AB4">
        <v>61.021965090000002</v>
      </c>
      <c r="AC4">
        <v>61.122577319999998</v>
      </c>
      <c r="AD4">
        <v>60.997164410000003</v>
      </c>
      <c r="AE4">
        <v>60.86122486</v>
      </c>
      <c r="AF4">
        <v>60.705618280000003</v>
      </c>
      <c r="AG4">
        <v>60.524854990000001</v>
      </c>
      <c r="AH4">
        <v>60.332538700000001</v>
      </c>
      <c r="AI4">
        <v>60.065488719999998</v>
      </c>
      <c r="AJ4">
        <v>59.761485110000002</v>
      </c>
      <c r="AK4">
        <v>59.44908143</v>
      </c>
      <c r="AL4">
        <v>59.123451209999999</v>
      </c>
      <c r="AM4">
        <v>58.788106149999997</v>
      </c>
      <c r="AN4">
        <v>58.498245079999997</v>
      </c>
      <c r="AO4">
        <v>58.193210139999998</v>
      </c>
      <c r="AP4">
        <v>57.884952810000001</v>
      </c>
      <c r="AQ4">
        <v>57.594183690000001</v>
      </c>
      <c r="AR4">
        <v>57.304354429999997</v>
      </c>
      <c r="AS4">
        <v>57.033138899999997</v>
      </c>
      <c r="AT4">
        <v>56.789656379999997</v>
      </c>
      <c r="AU4">
        <v>56.570182930000001</v>
      </c>
      <c r="AV4">
        <v>56.382311020000003</v>
      </c>
      <c r="AW4">
        <v>56.283700979999999</v>
      </c>
    </row>
    <row r="5" spans="1:49" x14ac:dyDescent="0.25">
      <c r="B5" s="16" t="s">
        <v>47</v>
      </c>
      <c r="C5">
        <v>0.67805251130835598</v>
      </c>
      <c r="D5">
        <v>0.68893886369971102</v>
      </c>
      <c r="E5">
        <v>0.70003457099999999</v>
      </c>
      <c r="F5">
        <v>1.1064496349999999</v>
      </c>
      <c r="G5">
        <v>1.452357688</v>
      </c>
      <c r="H5">
        <v>1.766707024</v>
      </c>
      <c r="I5">
        <v>2.1366946150000001</v>
      </c>
      <c r="J5">
        <v>2.4729369389999998</v>
      </c>
      <c r="K5">
        <v>2.7165442519999998</v>
      </c>
      <c r="L5">
        <v>2.9868926689999999</v>
      </c>
      <c r="M5">
        <v>3.3039272350000002</v>
      </c>
      <c r="N5">
        <v>3.6455820129999998</v>
      </c>
      <c r="O5">
        <v>3.8701525939999999</v>
      </c>
      <c r="P5">
        <v>4.0219533250000001</v>
      </c>
      <c r="Q5">
        <v>4.136085864</v>
      </c>
      <c r="R5">
        <v>4.3151319509999997</v>
      </c>
      <c r="S5">
        <v>3.3442180719999999</v>
      </c>
      <c r="T5">
        <v>3.5445552629999999</v>
      </c>
      <c r="U5">
        <v>3.7275141170000001</v>
      </c>
      <c r="V5">
        <v>3.9055948300000001</v>
      </c>
      <c r="W5">
        <v>3.9807719989999999</v>
      </c>
      <c r="X5">
        <v>4.0398164039999997</v>
      </c>
      <c r="Y5">
        <v>3.9908183149999998</v>
      </c>
      <c r="Z5">
        <v>3.9642346079999999</v>
      </c>
      <c r="AA5">
        <v>3.9533827189999999</v>
      </c>
      <c r="AB5">
        <v>3.9542701849999999</v>
      </c>
      <c r="AC5">
        <v>3.9618889830000001</v>
      </c>
      <c r="AD5">
        <v>3.9502357560000001</v>
      </c>
      <c r="AE5">
        <v>3.9377248219999998</v>
      </c>
      <c r="AF5">
        <v>3.923752618</v>
      </c>
      <c r="AG5">
        <v>3.9085337519999999</v>
      </c>
      <c r="AH5">
        <v>3.8923817089999999</v>
      </c>
      <c r="AI5">
        <v>3.8769310969999999</v>
      </c>
      <c r="AJ5">
        <v>3.8591696959999999</v>
      </c>
      <c r="AK5">
        <v>3.8409446900000002</v>
      </c>
      <c r="AL5">
        <v>3.82125439</v>
      </c>
      <c r="AM5">
        <v>3.8009960519999999</v>
      </c>
      <c r="AN5">
        <v>3.7967658640000002</v>
      </c>
      <c r="AO5">
        <v>3.791967445</v>
      </c>
      <c r="AP5">
        <v>3.787395718</v>
      </c>
      <c r="AQ5">
        <v>3.7844355489999999</v>
      </c>
      <c r="AR5">
        <v>3.7820387979999999</v>
      </c>
      <c r="AS5">
        <v>3.783689608</v>
      </c>
      <c r="AT5">
        <v>3.787446504</v>
      </c>
      <c r="AU5">
        <v>3.7930984790000002</v>
      </c>
      <c r="AV5">
        <v>3.801193794</v>
      </c>
      <c r="AW5">
        <v>3.8156881220000001</v>
      </c>
    </row>
    <row r="6" spans="1:49" x14ac:dyDescent="0.25">
      <c r="B6" s="16" t="s">
        <v>48</v>
      </c>
      <c r="C6">
        <v>28.634797354551999</v>
      </c>
      <c r="D6">
        <v>29.094538288267</v>
      </c>
      <c r="E6">
        <v>29.721453270000001</v>
      </c>
      <c r="F6">
        <v>30.32132734</v>
      </c>
      <c r="G6">
        <v>30.870766289999999</v>
      </c>
      <c r="H6">
        <v>28.799571790000002</v>
      </c>
      <c r="I6">
        <v>29.81356177</v>
      </c>
      <c r="J6">
        <v>30.75367958</v>
      </c>
      <c r="K6">
        <v>30.949727419999999</v>
      </c>
      <c r="L6">
        <v>30.719987329999999</v>
      </c>
      <c r="M6">
        <v>30.593960389999999</v>
      </c>
      <c r="N6">
        <v>30.144167540000002</v>
      </c>
      <c r="O6">
        <v>29.398662340000001</v>
      </c>
      <c r="P6">
        <v>28.946188159999998</v>
      </c>
      <c r="Q6">
        <v>28.590902419999999</v>
      </c>
      <c r="R6">
        <v>27.52618592</v>
      </c>
      <c r="S6">
        <v>25.282823390000001</v>
      </c>
      <c r="T6">
        <v>24.831280790000001</v>
      </c>
      <c r="U6">
        <v>24.68577969</v>
      </c>
      <c r="V6">
        <v>24.70166613</v>
      </c>
      <c r="W6">
        <v>24.714360119999998</v>
      </c>
      <c r="X6">
        <v>24.76853874</v>
      </c>
      <c r="Y6">
        <v>24.527217650000001</v>
      </c>
      <c r="Z6">
        <v>24.31888326</v>
      </c>
      <c r="AA6">
        <v>24.144465050000001</v>
      </c>
      <c r="AB6">
        <v>24.060440119999999</v>
      </c>
      <c r="AC6">
        <v>24.002401219999999</v>
      </c>
      <c r="AD6">
        <v>23.727763339999999</v>
      </c>
      <c r="AE6">
        <v>23.504183650000002</v>
      </c>
      <c r="AF6">
        <v>23.318109660000001</v>
      </c>
      <c r="AG6">
        <v>23.133455290000001</v>
      </c>
      <c r="AH6">
        <v>22.970075690000002</v>
      </c>
      <c r="AI6">
        <v>22.74310788</v>
      </c>
      <c r="AJ6">
        <v>22.51765932</v>
      </c>
      <c r="AK6">
        <v>22.291334410000001</v>
      </c>
      <c r="AL6">
        <v>22.0357032</v>
      </c>
      <c r="AM6">
        <v>21.77517894</v>
      </c>
      <c r="AN6">
        <v>21.525946780000002</v>
      </c>
      <c r="AO6">
        <v>21.265258880000001</v>
      </c>
      <c r="AP6">
        <v>20.992913949999998</v>
      </c>
      <c r="AQ6">
        <v>20.710124969999999</v>
      </c>
      <c r="AR6">
        <v>20.41606174</v>
      </c>
      <c r="AS6">
        <v>20.025428399999999</v>
      </c>
      <c r="AT6">
        <v>19.62285679</v>
      </c>
      <c r="AU6">
        <v>19.20992047</v>
      </c>
      <c r="AV6">
        <v>18.787492149999999</v>
      </c>
      <c r="AW6">
        <v>18.36106869</v>
      </c>
    </row>
    <row r="7" spans="1:49" x14ac:dyDescent="0.25">
      <c r="B7" s="16" t="s">
        <v>49</v>
      </c>
      <c r="C7">
        <v>0.36749349586970598</v>
      </c>
      <c r="D7">
        <v>0.37339372281503302</v>
      </c>
      <c r="E7">
        <v>0.38143942939999997</v>
      </c>
      <c r="F7">
        <v>0.35271607240000002</v>
      </c>
      <c r="G7">
        <v>0.3254962193</v>
      </c>
      <c r="H7">
        <v>0.2752365256</v>
      </c>
      <c r="I7">
        <v>0.25825895989999997</v>
      </c>
      <c r="J7">
        <v>0.24146829589999999</v>
      </c>
      <c r="K7">
        <v>0.22026290270000001</v>
      </c>
      <c r="L7">
        <v>0.19816504939999999</v>
      </c>
      <c r="M7">
        <v>0.17888059279999999</v>
      </c>
      <c r="N7">
        <v>0.1597542123</v>
      </c>
      <c r="O7">
        <v>0.14421491119999999</v>
      </c>
      <c r="P7">
        <v>0.13143394729999999</v>
      </c>
      <c r="Q7">
        <v>0.1201648937</v>
      </c>
      <c r="R7">
        <v>0.1070851763</v>
      </c>
      <c r="S7">
        <v>0.10594863359999999</v>
      </c>
      <c r="T7">
        <v>0.16983812970000001</v>
      </c>
      <c r="U7">
        <v>0.23170426990000001</v>
      </c>
      <c r="V7">
        <v>0.2923632813</v>
      </c>
      <c r="W7">
        <v>0.25378206120000002</v>
      </c>
      <c r="X7">
        <v>0.21571529950000001</v>
      </c>
      <c r="Y7">
        <v>0.2123021296</v>
      </c>
      <c r="Z7">
        <v>0.2091881407</v>
      </c>
      <c r="AA7">
        <v>0.20637608669999999</v>
      </c>
      <c r="AB7">
        <v>0.20434893470000001</v>
      </c>
      <c r="AC7">
        <v>0.20254617859999999</v>
      </c>
      <c r="AD7">
        <v>0.20674634119999999</v>
      </c>
      <c r="AE7">
        <v>0.21138034080000001</v>
      </c>
      <c r="AF7">
        <v>0.2163654166</v>
      </c>
      <c r="AG7">
        <v>0.2217561103</v>
      </c>
      <c r="AH7">
        <v>0.22740342920000001</v>
      </c>
      <c r="AI7">
        <v>0.22807205480000001</v>
      </c>
      <c r="AJ7">
        <v>0.22878968659999999</v>
      </c>
      <c r="AK7">
        <v>0.2295339059</v>
      </c>
      <c r="AL7">
        <v>0.23015278489999999</v>
      </c>
      <c r="AM7">
        <v>0.2307604026</v>
      </c>
      <c r="AN7">
        <v>0.23661182529999999</v>
      </c>
      <c r="AO7">
        <v>0.2424708042</v>
      </c>
      <c r="AP7">
        <v>0.24832872010000001</v>
      </c>
      <c r="AQ7">
        <v>0.25419343630000002</v>
      </c>
      <c r="AR7">
        <v>0.26004844440000002</v>
      </c>
      <c r="AS7">
        <v>0.26354438520000001</v>
      </c>
      <c r="AT7">
        <v>0.26701351410000002</v>
      </c>
      <c r="AU7">
        <v>0.27047280880000002</v>
      </c>
      <c r="AV7">
        <v>0.27393156330000001</v>
      </c>
      <c r="AW7">
        <v>0.2774703858</v>
      </c>
    </row>
    <row r="8" spans="1:49" x14ac:dyDescent="0.25">
      <c r="B8" t="s">
        <v>50</v>
      </c>
      <c r="C8">
        <v>1.4676116307532601</v>
      </c>
      <c r="D8">
        <v>1.4911746101974399</v>
      </c>
      <c r="E8">
        <v>1.5233057169999999</v>
      </c>
      <c r="F8">
        <v>1.4923722939999999</v>
      </c>
      <c r="G8">
        <v>1.459110949</v>
      </c>
      <c r="H8">
        <v>1.3071904750000001</v>
      </c>
      <c r="I8">
        <v>1.2995070660000001</v>
      </c>
      <c r="J8">
        <v>1.287282321</v>
      </c>
      <c r="K8">
        <v>1.2440719149999999</v>
      </c>
      <c r="L8">
        <v>1.1858278</v>
      </c>
      <c r="M8">
        <v>1.1340918600000001</v>
      </c>
      <c r="N8">
        <v>1.073069289</v>
      </c>
      <c r="O8">
        <v>1.1674604310000001</v>
      </c>
      <c r="P8">
        <v>1.2823190959999999</v>
      </c>
      <c r="Q8">
        <v>1.4129367500000001</v>
      </c>
      <c r="R8">
        <v>1.5175081269999999</v>
      </c>
      <c r="S8">
        <v>2.241930628</v>
      </c>
      <c r="T8">
        <v>1.676149822</v>
      </c>
      <c r="U8">
        <v>1.163927857</v>
      </c>
      <c r="V8">
        <v>0.68106953160000006</v>
      </c>
      <c r="W8">
        <v>0.65506162590000006</v>
      </c>
      <c r="X8">
        <v>0.63021348870000005</v>
      </c>
      <c r="Y8">
        <v>0.62489998830000004</v>
      </c>
      <c r="Z8">
        <v>0.62041830929999997</v>
      </c>
      <c r="AA8">
        <v>0.61679546809999997</v>
      </c>
      <c r="AB8">
        <v>0.61545302290000004</v>
      </c>
      <c r="AC8">
        <v>0.61477301799999995</v>
      </c>
      <c r="AD8">
        <v>0.62029681010000004</v>
      </c>
      <c r="AE8">
        <v>0.62713409320000002</v>
      </c>
      <c r="AF8">
        <v>0.63499863899999998</v>
      </c>
      <c r="AG8">
        <v>0.64366262610000002</v>
      </c>
      <c r="AH8">
        <v>0.65302010799999999</v>
      </c>
      <c r="AI8">
        <v>0.66254897619999997</v>
      </c>
      <c r="AJ8">
        <v>0.67230721169999996</v>
      </c>
      <c r="AK8">
        <v>0.68223382379999997</v>
      </c>
      <c r="AL8">
        <v>0.6922251223</v>
      </c>
      <c r="AM8">
        <v>0.70228104430000005</v>
      </c>
      <c r="AN8">
        <v>0.71232521090000001</v>
      </c>
      <c r="AO8">
        <v>0.72227448520000004</v>
      </c>
      <c r="AP8">
        <v>0.73210856560000004</v>
      </c>
      <c r="AQ8">
        <v>0.7418559455</v>
      </c>
      <c r="AR8">
        <v>0.75147343259999999</v>
      </c>
      <c r="AS8">
        <v>1.0400379179999999</v>
      </c>
      <c r="AT8">
        <v>1.332641937</v>
      </c>
      <c r="AU8">
        <v>1.629233779</v>
      </c>
      <c r="AV8">
        <v>1.9297804160000001</v>
      </c>
      <c r="AW8">
        <v>2.2348629569999998</v>
      </c>
    </row>
    <row r="9" spans="1:49" x14ac:dyDescent="0.25">
      <c r="B9" t="s">
        <v>51</v>
      </c>
      <c r="C9">
        <v>1.4643633957556199</v>
      </c>
      <c r="D9">
        <v>1.4878742237362399</v>
      </c>
      <c r="E9">
        <v>1.5199342149999999</v>
      </c>
      <c r="F9">
        <v>1.449317755</v>
      </c>
      <c r="G9">
        <v>1.3791879890000001</v>
      </c>
      <c r="H9">
        <v>1.202604266</v>
      </c>
      <c r="I9">
        <v>1.1636201310000001</v>
      </c>
      <c r="J9">
        <v>1.1219024609999999</v>
      </c>
      <c r="K9">
        <v>1.055298928</v>
      </c>
      <c r="L9">
        <v>0.97903981520000005</v>
      </c>
      <c r="M9">
        <v>0.91133001619999998</v>
      </c>
      <c r="N9">
        <v>0.83927429639999995</v>
      </c>
      <c r="O9">
        <v>0.75628994549999995</v>
      </c>
      <c r="P9">
        <v>0.68803774890000002</v>
      </c>
      <c r="Q9">
        <v>0.62792659520000005</v>
      </c>
      <c r="R9">
        <v>0.55858231570000005</v>
      </c>
      <c r="S9">
        <v>0.20882500949999999</v>
      </c>
      <c r="T9">
        <v>0.1678601576</v>
      </c>
      <c r="U9">
        <v>0.13129432020000001</v>
      </c>
      <c r="V9">
        <v>9.7127576100000002E-2</v>
      </c>
      <c r="W9">
        <v>7.6700448800000001E-2</v>
      </c>
      <c r="X9">
        <v>5.6448841E-2</v>
      </c>
      <c r="Y9">
        <v>5.5953083100000002E-2</v>
      </c>
      <c r="Z9">
        <v>5.5532011999999999E-2</v>
      </c>
      <c r="AA9">
        <v>5.5187966900000003E-2</v>
      </c>
      <c r="AB9">
        <v>5.5048166099999997E-2</v>
      </c>
      <c r="AC9">
        <v>5.4967671699999998E-2</v>
      </c>
      <c r="AD9">
        <v>5.54475865E-2</v>
      </c>
      <c r="AE9">
        <v>5.6044935900000002E-2</v>
      </c>
      <c r="AF9">
        <v>5.6734060099999997E-2</v>
      </c>
      <c r="AG9">
        <v>5.7493534499999999E-2</v>
      </c>
      <c r="AH9">
        <v>5.8314847500000003E-2</v>
      </c>
      <c r="AI9">
        <v>5.91631226E-2</v>
      </c>
      <c r="AJ9">
        <v>6.0031849300000002E-2</v>
      </c>
      <c r="AK9">
        <v>6.0915579900000003E-2</v>
      </c>
      <c r="AL9">
        <v>6.1804920899999997E-2</v>
      </c>
      <c r="AM9">
        <v>6.2699998600000001E-2</v>
      </c>
      <c r="AN9">
        <v>6.3594127799999997E-2</v>
      </c>
      <c r="AO9">
        <v>6.4479745099999999E-2</v>
      </c>
      <c r="AP9">
        <v>6.5355040000000003E-2</v>
      </c>
      <c r="AQ9">
        <v>6.6222558099999995E-2</v>
      </c>
      <c r="AR9">
        <v>6.70784455E-2</v>
      </c>
      <c r="AS9">
        <v>6.7744100500000001E-2</v>
      </c>
      <c r="AT9">
        <v>6.8399348700000001E-2</v>
      </c>
      <c r="AU9">
        <v>6.9048654799999998E-2</v>
      </c>
      <c r="AV9">
        <v>6.9694466999999996E-2</v>
      </c>
      <c r="AW9">
        <v>7.0357282600000001E-2</v>
      </c>
    </row>
    <row r="10" spans="1:49" x14ac:dyDescent="0.25">
      <c r="B10" t="s">
        <v>52</v>
      </c>
      <c r="C10">
        <v>0.29584764130791702</v>
      </c>
      <c r="D10">
        <v>0.300597570883747</v>
      </c>
      <c r="E10">
        <v>0.30707470139999998</v>
      </c>
      <c r="F10">
        <v>0.50824374490000002</v>
      </c>
      <c r="G10">
        <v>0.69868418610000005</v>
      </c>
      <c r="H10">
        <v>0.80462112910000005</v>
      </c>
      <c r="I10">
        <v>0.97387107309999998</v>
      </c>
      <c r="J10">
        <v>1.131314003</v>
      </c>
      <c r="K10">
        <v>1.246074702</v>
      </c>
      <c r="L10">
        <v>1.321989919</v>
      </c>
      <c r="M10">
        <v>1.377539901</v>
      </c>
      <c r="N10">
        <v>1.390829892</v>
      </c>
      <c r="O10">
        <v>1.575379066</v>
      </c>
      <c r="P10">
        <v>1.8015057800000001</v>
      </c>
      <c r="Q10">
        <v>2.0666118770000002</v>
      </c>
      <c r="R10">
        <v>2.3108080709999999</v>
      </c>
      <c r="S10">
        <v>3.0580766260000001</v>
      </c>
      <c r="T10">
        <v>3.1586168790000002</v>
      </c>
      <c r="U10">
        <v>3.2883769639999998</v>
      </c>
      <c r="V10">
        <v>3.4332152699999998</v>
      </c>
      <c r="W10">
        <v>3.7424855369999999</v>
      </c>
      <c r="X10">
        <v>4.0573354110000004</v>
      </c>
      <c r="Y10">
        <v>4.301403949</v>
      </c>
      <c r="Z10">
        <v>4.5483044970000002</v>
      </c>
      <c r="AA10">
        <v>4.7993442929999999</v>
      </c>
      <c r="AB10">
        <v>4.9738188550000002</v>
      </c>
      <c r="AC10">
        <v>5.1531259890000003</v>
      </c>
      <c r="AD10">
        <v>5.454229207</v>
      </c>
      <c r="AE10">
        <v>5.7664587479999998</v>
      </c>
      <c r="AF10">
        <v>6.0886508849999998</v>
      </c>
      <c r="AG10">
        <v>6.4328278619999999</v>
      </c>
      <c r="AH10">
        <v>6.7858309319999996</v>
      </c>
      <c r="AI10">
        <v>7.1568501099999997</v>
      </c>
      <c r="AJ10">
        <v>7.5334214399999997</v>
      </c>
      <c r="AK10">
        <v>7.915032225</v>
      </c>
      <c r="AL10">
        <v>8.3124679859999997</v>
      </c>
      <c r="AM10">
        <v>8.7140411659999994</v>
      </c>
      <c r="AN10">
        <v>9.1330671389999996</v>
      </c>
      <c r="AO10">
        <v>9.5553859499999998</v>
      </c>
      <c r="AP10">
        <v>9.9805208650000008</v>
      </c>
      <c r="AQ10">
        <v>10.40865241</v>
      </c>
      <c r="AR10">
        <v>10.838977379999999</v>
      </c>
      <c r="AS10">
        <v>11.256548499999999</v>
      </c>
      <c r="AT10">
        <v>11.67702147</v>
      </c>
      <c r="AU10">
        <v>12.10100553</v>
      </c>
      <c r="AV10">
        <v>12.5288296</v>
      </c>
      <c r="AW10">
        <v>12.964193399999999</v>
      </c>
    </row>
    <row r="11" spans="1:49" x14ac:dyDescent="0.25">
      <c r="B11" t="s">
        <v>53</v>
      </c>
      <c r="C11">
        <v>6.65657192942814E-2</v>
      </c>
      <c r="D11">
        <v>6.7634453448843099E-2</v>
      </c>
      <c r="E11">
        <v>6.9091807800000002E-2</v>
      </c>
      <c r="F11">
        <v>8.7444802000000002E-2</v>
      </c>
      <c r="G11">
        <v>0.1104491744</v>
      </c>
      <c r="H11">
        <v>0.1278292878</v>
      </c>
      <c r="I11">
        <v>0.1641676104</v>
      </c>
      <c r="J11">
        <v>0.2100873838</v>
      </c>
      <c r="K11">
        <v>0.26229438309999997</v>
      </c>
      <c r="L11">
        <v>0.32298508590000002</v>
      </c>
      <c r="M11">
        <v>0.39904916940000001</v>
      </c>
      <c r="N11">
        <v>0.48777920380000001</v>
      </c>
      <c r="O11">
        <v>0.57010592800000004</v>
      </c>
      <c r="P11">
        <v>0.67270920239999998</v>
      </c>
      <c r="Q11">
        <v>0.79629108260000003</v>
      </c>
      <c r="R11">
        <v>0.9187514322</v>
      </c>
      <c r="S11">
        <v>1.347710052</v>
      </c>
      <c r="T11">
        <v>1.3920186569999999</v>
      </c>
      <c r="U11">
        <v>1.4492045920000001</v>
      </c>
      <c r="V11">
        <v>1.513035576</v>
      </c>
      <c r="W11">
        <v>1.5834520089999999</v>
      </c>
      <c r="X11">
        <v>1.656367301</v>
      </c>
      <c r="Y11">
        <v>1.7671509679999999</v>
      </c>
      <c r="Z11">
        <v>1.878989716</v>
      </c>
      <c r="AA11">
        <v>1.992462602</v>
      </c>
      <c r="AB11">
        <v>2.1117382280000001</v>
      </c>
      <c r="AC11">
        <v>2.2329385610000001</v>
      </c>
      <c r="AD11">
        <v>2.519416691</v>
      </c>
      <c r="AE11">
        <v>2.8107873350000001</v>
      </c>
      <c r="AF11">
        <v>3.1073026669999999</v>
      </c>
      <c r="AG11">
        <v>3.422454042</v>
      </c>
      <c r="AH11">
        <v>3.7432726519999999</v>
      </c>
      <c r="AI11">
        <v>4.0811101130000003</v>
      </c>
      <c r="AJ11">
        <v>4.4235617100000004</v>
      </c>
      <c r="AK11">
        <v>4.7704039040000001</v>
      </c>
      <c r="AL11">
        <v>5.1332343829999996</v>
      </c>
      <c r="AM11">
        <v>5.5000421670000001</v>
      </c>
      <c r="AN11">
        <v>5.8849105289999999</v>
      </c>
      <c r="AO11">
        <v>6.2736853300000002</v>
      </c>
      <c r="AP11">
        <v>6.665973728</v>
      </c>
      <c r="AQ11">
        <v>7.0618189100000004</v>
      </c>
      <c r="AR11">
        <v>7.4606046040000003</v>
      </c>
      <c r="AS11">
        <v>7.7029115719999997</v>
      </c>
      <c r="AT11">
        <v>7.9465489370000002</v>
      </c>
      <c r="AU11">
        <v>8.1919523769999998</v>
      </c>
      <c r="AV11">
        <v>8.4393579909999996</v>
      </c>
      <c r="AW11">
        <v>8.6912559379999994</v>
      </c>
    </row>
    <row r="12" spans="1:49" x14ac:dyDescent="0.25">
      <c r="B12" t="s">
        <v>54</v>
      </c>
      <c r="C12">
        <v>3.32767453113023</v>
      </c>
      <c r="D12">
        <v>3.3811014220943498</v>
      </c>
      <c r="E12">
        <v>3.4539557539999999</v>
      </c>
      <c r="F12">
        <v>3.5213444570000001</v>
      </c>
      <c r="G12">
        <v>3.5827894159999998</v>
      </c>
      <c r="H12">
        <v>3.3402077179999998</v>
      </c>
      <c r="I12">
        <v>3.4555316889999999</v>
      </c>
      <c r="J12">
        <v>3.5621456560000002</v>
      </c>
      <c r="K12">
        <v>3.5824900180000001</v>
      </c>
      <c r="L12">
        <v>3.5535527349999998</v>
      </c>
      <c r="M12">
        <v>3.5366412220000001</v>
      </c>
      <c r="N12">
        <v>3.4823480189999998</v>
      </c>
      <c r="O12">
        <v>3.5901834460000002</v>
      </c>
      <c r="P12">
        <v>3.7368067969999998</v>
      </c>
      <c r="Q12">
        <v>3.9017309629999999</v>
      </c>
      <c r="R12">
        <v>3.9709616169999999</v>
      </c>
      <c r="S12">
        <v>3.7368324159999999</v>
      </c>
      <c r="T12">
        <v>3.8596880929999999</v>
      </c>
      <c r="U12">
        <v>4.0182490949999998</v>
      </c>
      <c r="V12">
        <v>4.1952350059999999</v>
      </c>
      <c r="W12">
        <v>4.0370924280000002</v>
      </c>
      <c r="X12">
        <v>3.8860925150000001</v>
      </c>
      <c r="Y12">
        <v>3.8515739660000001</v>
      </c>
      <c r="Z12">
        <v>3.82220059</v>
      </c>
      <c r="AA12">
        <v>3.798131835</v>
      </c>
      <c r="AB12">
        <v>3.7888205739999998</v>
      </c>
      <c r="AC12">
        <v>3.7835903389999999</v>
      </c>
      <c r="AD12">
        <v>3.8149398890000001</v>
      </c>
      <c r="AE12">
        <v>3.854372047</v>
      </c>
      <c r="AF12">
        <v>3.9001124009999999</v>
      </c>
      <c r="AG12">
        <v>3.950915776</v>
      </c>
      <c r="AH12">
        <v>4.0059584519999998</v>
      </c>
      <c r="AI12">
        <v>4.0630254839999997</v>
      </c>
      <c r="AJ12">
        <v>4.121483403</v>
      </c>
      <c r="AK12">
        <v>4.1809574449999998</v>
      </c>
      <c r="AL12">
        <v>4.2409456900000002</v>
      </c>
      <c r="AM12">
        <v>4.3013150280000003</v>
      </c>
      <c r="AN12">
        <v>4.3617313270000002</v>
      </c>
      <c r="AO12">
        <v>4.4215496989999998</v>
      </c>
      <c r="AP12">
        <v>4.480646642</v>
      </c>
      <c r="AQ12">
        <v>4.5391973200000004</v>
      </c>
      <c r="AR12">
        <v>4.5969381900000004</v>
      </c>
      <c r="AS12">
        <v>4.6421784989999999</v>
      </c>
      <c r="AT12">
        <v>4.6867000379999997</v>
      </c>
      <c r="AU12">
        <v>4.7308089149999999</v>
      </c>
      <c r="AV12">
        <v>4.7746729840000004</v>
      </c>
      <c r="AW12">
        <v>4.8196964749999998</v>
      </c>
    </row>
    <row r="13" spans="1:49" x14ac:dyDescent="0.25">
      <c r="B13" t="s">
        <v>55</v>
      </c>
      <c r="C13">
        <v>0.21556468620722</v>
      </c>
      <c r="D13">
        <v>0.21902564697065</v>
      </c>
      <c r="E13">
        <v>0.2237451053</v>
      </c>
      <c r="F13">
        <v>0.2380645512</v>
      </c>
      <c r="G13">
        <v>0.25278829079999998</v>
      </c>
      <c r="H13">
        <v>0.24595666450000001</v>
      </c>
      <c r="I13">
        <v>0.26555192160000002</v>
      </c>
      <c r="J13">
        <v>0.28569042880000001</v>
      </c>
      <c r="K13">
        <v>0.29985994360000001</v>
      </c>
      <c r="L13">
        <v>0.3104171302</v>
      </c>
      <c r="M13">
        <v>0.32242103519999998</v>
      </c>
      <c r="N13">
        <v>0.3313248298</v>
      </c>
      <c r="O13">
        <v>0.38085189670000003</v>
      </c>
      <c r="P13">
        <v>0.44197509460000001</v>
      </c>
      <c r="Q13">
        <v>0.51453170869999998</v>
      </c>
      <c r="R13">
        <v>0.5838592749</v>
      </c>
      <c r="S13">
        <v>0.44418757689999999</v>
      </c>
      <c r="T13">
        <v>0.57298839430000004</v>
      </c>
      <c r="U13">
        <v>0.70029447</v>
      </c>
      <c r="V13">
        <v>0.82652102640000003</v>
      </c>
      <c r="W13">
        <v>0.82316702409999998</v>
      </c>
      <c r="X13">
        <v>0.82120339149999999</v>
      </c>
      <c r="Y13">
        <v>0.848654731</v>
      </c>
      <c r="Z13">
        <v>0.87687828310000004</v>
      </c>
      <c r="AA13">
        <v>0.90604924689999999</v>
      </c>
      <c r="AB13">
        <v>0.93738398940000001</v>
      </c>
      <c r="AC13">
        <v>0.96963384600000002</v>
      </c>
      <c r="AD13">
        <v>0.98582612120000002</v>
      </c>
      <c r="AE13">
        <v>1.004093482</v>
      </c>
      <c r="AF13">
        <v>1.024020752</v>
      </c>
      <c r="AG13">
        <v>1.0458022890000001</v>
      </c>
      <c r="AH13">
        <v>1.068767281</v>
      </c>
      <c r="AI13">
        <v>1.1449204879999999</v>
      </c>
      <c r="AJ13">
        <v>1.2221545629999999</v>
      </c>
      <c r="AK13">
        <v>1.300396643</v>
      </c>
      <c r="AL13">
        <v>1.3823402149999999</v>
      </c>
      <c r="AM13">
        <v>1.465163864</v>
      </c>
      <c r="AN13">
        <v>1.497916815</v>
      </c>
      <c r="AO13">
        <v>1.530650938</v>
      </c>
      <c r="AP13">
        <v>1.563314868</v>
      </c>
      <c r="AQ13">
        <v>1.595961119</v>
      </c>
      <c r="AR13">
        <v>1.628488865</v>
      </c>
      <c r="AS13">
        <v>1.6636680150000001</v>
      </c>
      <c r="AT13">
        <v>1.6988757029999999</v>
      </c>
      <c r="AU13">
        <v>1.73421344</v>
      </c>
      <c r="AV13">
        <v>1.7697365700000001</v>
      </c>
      <c r="AW13">
        <v>1.805966494</v>
      </c>
    </row>
    <row r="14" spans="1:49" x14ac:dyDescent="0.25">
      <c r="B14" t="s">
        <v>56</v>
      </c>
      <c r="C14">
        <v>35.839918454870201</v>
      </c>
      <c r="D14">
        <v>36.415339938413297</v>
      </c>
      <c r="E14">
        <v>37.200000000000003</v>
      </c>
      <c r="F14">
        <v>37.970831019999999</v>
      </c>
      <c r="G14">
        <v>38.679272509999997</v>
      </c>
      <c r="H14">
        <v>36.103217860000001</v>
      </c>
      <c r="I14">
        <v>37.394070220000003</v>
      </c>
      <c r="J14">
        <v>38.593570130000003</v>
      </c>
      <c r="K14">
        <v>38.86008021</v>
      </c>
      <c r="L14">
        <v>38.591964869999998</v>
      </c>
      <c r="M14">
        <v>38.453914189999999</v>
      </c>
      <c r="N14">
        <v>37.908547290000001</v>
      </c>
      <c r="O14">
        <v>37.583147959999998</v>
      </c>
      <c r="P14">
        <v>37.700975819999996</v>
      </c>
      <c r="Q14">
        <v>38.031096290000001</v>
      </c>
      <c r="R14">
        <v>37.49374194</v>
      </c>
      <c r="S14">
        <v>36.426334330000003</v>
      </c>
      <c r="T14">
        <v>35.828440919999998</v>
      </c>
      <c r="U14">
        <v>35.668831249999997</v>
      </c>
      <c r="V14">
        <v>35.740233400000001</v>
      </c>
      <c r="W14">
        <v>35.886101259999997</v>
      </c>
      <c r="X14">
        <v>36.091914989999999</v>
      </c>
      <c r="Y14">
        <v>36.18915646</v>
      </c>
      <c r="Z14">
        <v>36.330394810000001</v>
      </c>
      <c r="AA14">
        <v>36.51881255</v>
      </c>
      <c r="AB14">
        <v>36.747051890000002</v>
      </c>
      <c r="AC14">
        <v>37.013976829999997</v>
      </c>
      <c r="AD14">
        <v>37.384665980000001</v>
      </c>
      <c r="AE14">
        <v>37.834454630000003</v>
      </c>
      <c r="AF14">
        <v>38.346294479999997</v>
      </c>
      <c r="AG14">
        <v>38.90836753</v>
      </c>
      <c r="AH14">
        <v>39.512643390000001</v>
      </c>
      <c r="AI14">
        <v>40.138798229999999</v>
      </c>
      <c r="AJ14">
        <v>40.779409180000002</v>
      </c>
      <c r="AK14">
        <v>41.43080793</v>
      </c>
      <c r="AL14">
        <v>42.088874300000001</v>
      </c>
      <c r="AM14">
        <v>42.751482609999996</v>
      </c>
      <c r="AN14">
        <v>43.416103749999998</v>
      </c>
      <c r="AO14">
        <v>44.075755829999999</v>
      </c>
      <c r="AP14">
        <v>44.729162379999998</v>
      </c>
      <c r="AQ14">
        <v>45.378026669999997</v>
      </c>
      <c r="AR14">
        <v>46.019671099999996</v>
      </c>
      <c r="AS14">
        <v>46.662061389999998</v>
      </c>
      <c r="AT14">
        <v>47.300057729999999</v>
      </c>
      <c r="AU14">
        <v>47.936655979999998</v>
      </c>
      <c r="AV14">
        <v>48.573495739999998</v>
      </c>
      <c r="AW14">
        <v>49.224871630000003</v>
      </c>
    </row>
    <row r="15" spans="1:49" x14ac:dyDescent="0.25">
      <c r="B15" t="s">
        <v>57</v>
      </c>
      <c r="C15">
        <v>36.006525643363197</v>
      </c>
      <c r="D15">
        <v>36.584622059208101</v>
      </c>
      <c r="E15">
        <v>37.372</v>
      </c>
      <c r="F15">
        <v>37.815006629999999</v>
      </c>
      <c r="G15">
        <v>37.222738829999997</v>
      </c>
      <c r="H15">
        <v>36.183193250000002</v>
      </c>
      <c r="I15">
        <v>37.167774680000001</v>
      </c>
      <c r="J15">
        <v>37.340029970000003</v>
      </c>
      <c r="K15">
        <v>36.240398319999997</v>
      </c>
      <c r="L15">
        <v>35.690070910000003</v>
      </c>
      <c r="M15">
        <v>35.79157111</v>
      </c>
      <c r="N15">
        <v>36.398445639999998</v>
      </c>
      <c r="O15">
        <v>37.42927984</v>
      </c>
      <c r="P15">
        <v>37.347956809999999</v>
      </c>
      <c r="Q15">
        <v>36.021777399999998</v>
      </c>
      <c r="R15">
        <v>34.838901290000003</v>
      </c>
      <c r="S15">
        <v>33.88673309</v>
      </c>
      <c r="T15">
        <v>32.73237099</v>
      </c>
      <c r="U15">
        <v>31.979650280000001</v>
      </c>
      <c r="V15">
        <v>31.388426030000002</v>
      </c>
      <c r="W15">
        <v>30.693909309999999</v>
      </c>
      <c r="X15">
        <v>29.96412759</v>
      </c>
      <c r="Y15">
        <v>29.71741038</v>
      </c>
      <c r="Z15">
        <v>29.635674160000001</v>
      </c>
      <c r="AA15">
        <v>29.62980924</v>
      </c>
      <c r="AB15">
        <v>29.663559370000002</v>
      </c>
      <c r="AC15">
        <v>29.721541009999999</v>
      </c>
      <c r="AD15">
        <v>29.837473169999999</v>
      </c>
      <c r="AE15">
        <v>29.935040369999999</v>
      </c>
      <c r="AF15">
        <v>30.029921590000001</v>
      </c>
      <c r="AG15">
        <v>30.12841431</v>
      </c>
      <c r="AH15">
        <v>30.241989889999999</v>
      </c>
      <c r="AI15">
        <v>30.38984833</v>
      </c>
      <c r="AJ15">
        <v>30.554841379999999</v>
      </c>
      <c r="AK15">
        <v>30.738839030000001</v>
      </c>
      <c r="AL15">
        <v>30.932206369999999</v>
      </c>
      <c r="AM15">
        <v>31.132024139999999</v>
      </c>
      <c r="AN15">
        <v>31.294430429999998</v>
      </c>
      <c r="AO15">
        <v>31.460566929999999</v>
      </c>
      <c r="AP15">
        <v>31.627844410000002</v>
      </c>
      <c r="AQ15">
        <v>31.800891870000001</v>
      </c>
      <c r="AR15">
        <v>31.969455969999999</v>
      </c>
      <c r="AS15">
        <v>32.144180890000001</v>
      </c>
      <c r="AT15">
        <v>32.318628369999999</v>
      </c>
      <c r="AU15">
        <v>32.489712330000003</v>
      </c>
      <c r="AV15">
        <v>32.66025612</v>
      </c>
      <c r="AW15">
        <v>32.856622180000002</v>
      </c>
    </row>
    <row r="16" spans="1:49" x14ac:dyDescent="0.25">
      <c r="B16" t="s">
        <v>58</v>
      </c>
      <c r="C16">
        <v>33.108335480742298</v>
      </c>
      <c r="D16">
        <v>33.639900516080203</v>
      </c>
      <c r="E16">
        <v>34.363901859999999</v>
      </c>
      <c r="F16">
        <v>34.492994860000003</v>
      </c>
      <c r="G16">
        <v>33.681051449999998</v>
      </c>
      <c r="H16">
        <v>32.478413019999998</v>
      </c>
      <c r="I16">
        <v>33.095203900000001</v>
      </c>
      <c r="J16">
        <v>32.982514080000001</v>
      </c>
      <c r="K16">
        <v>31.755038949999999</v>
      </c>
      <c r="L16">
        <v>31.02256414</v>
      </c>
      <c r="M16">
        <v>30.86182724</v>
      </c>
      <c r="N16">
        <v>31.133955759999999</v>
      </c>
      <c r="O16">
        <v>31.03630854</v>
      </c>
      <c r="P16">
        <v>29.798296229999998</v>
      </c>
      <c r="Q16">
        <v>27.405419609999999</v>
      </c>
      <c r="R16">
        <v>25.00479704</v>
      </c>
      <c r="S16">
        <v>23.192843119999999</v>
      </c>
      <c r="T16">
        <v>22.300092299999999</v>
      </c>
      <c r="U16">
        <v>21.688986910000001</v>
      </c>
      <c r="V16">
        <v>21.193474030000001</v>
      </c>
      <c r="W16">
        <v>20.51162643</v>
      </c>
      <c r="X16">
        <v>19.813263320000001</v>
      </c>
      <c r="Y16">
        <v>19.448156520000001</v>
      </c>
      <c r="Z16">
        <v>19.192939370000001</v>
      </c>
      <c r="AA16">
        <v>18.987142120000001</v>
      </c>
      <c r="AB16">
        <v>18.801084729999999</v>
      </c>
      <c r="AC16">
        <v>18.629510669999998</v>
      </c>
      <c r="AD16">
        <v>18.52080376</v>
      </c>
      <c r="AE16">
        <v>18.40060866</v>
      </c>
      <c r="AF16">
        <v>18.278801420000001</v>
      </c>
      <c r="AG16">
        <v>18.154981159999998</v>
      </c>
      <c r="AH16">
        <v>18.040211110000001</v>
      </c>
      <c r="AI16">
        <v>18.0449837</v>
      </c>
      <c r="AJ16">
        <v>18.05944706</v>
      </c>
      <c r="AK16">
        <v>18.084564400000001</v>
      </c>
      <c r="AL16">
        <v>18.11265255</v>
      </c>
      <c r="AM16">
        <v>18.143801679999999</v>
      </c>
      <c r="AN16">
        <v>18.128995150000002</v>
      </c>
      <c r="AO16">
        <v>18.11532403</v>
      </c>
      <c r="AP16">
        <v>18.10126911</v>
      </c>
      <c r="AQ16">
        <v>18.089453320000001</v>
      </c>
      <c r="AR16">
        <v>18.074021399999999</v>
      </c>
      <c r="AS16">
        <v>18.057935310000001</v>
      </c>
      <c r="AT16">
        <v>18.04001435</v>
      </c>
      <c r="AU16">
        <v>18.018540600000001</v>
      </c>
      <c r="AV16">
        <v>17.995096629999999</v>
      </c>
      <c r="AW16">
        <v>17.9841084</v>
      </c>
    </row>
    <row r="17" spans="2:49" x14ac:dyDescent="0.25">
      <c r="B17" t="s">
        <v>59</v>
      </c>
      <c r="C17">
        <v>1.54983431156195</v>
      </c>
      <c r="D17">
        <v>1.57471740274219</v>
      </c>
      <c r="E17">
        <v>1.60860863</v>
      </c>
      <c r="F17">
        <v>1.8730454329999999</v>
      </c>
      <c r="G17">
        <v>2.0754854979999999</v>
      </c>
      <c r="H17">
        <v>2.2326597590000001</v>
      </c>
      <c r="I17">
        <v>2.5031548689999998</v>
      </c>
      <c r="J17">
        <v>2.713243726</v>
      </c>
      <c r="K17">
        <v>2.813097564</v>
      </c>
      <c r="L17">
        <v>2.9335763080000001</v>
      </c>
      <c r="M17">
        <v>3.0904164679999999</v>
      </c>
      <c r="N17">
        <v>3.2769215200000001</v>
      </c>
      <c r="O17">
        <v>4.2821363889999997</v>
      </c>
      <c r="P17">
        <v>5.3894018460000002</v>
      </c>
      <c r="Q17">
        <v>6.4974700780000001</v>
      </c>
      <c r="R17">
        <v>7.7712318250000001</v>
      </c>
      <c r="S17">
        <v>6.573402389</v>
      </c>
      <c r="T17">
        <v>6.5555524219999999</v>
      </c>
      <c r="U17">
        <v>6.6020603409999996</v>
      </c>
      <c r="V17">
        <v>6.6697389349999998</v>
      </c>
      <c r="W17">
        <v>6.5425499949999999</v>
      </c>
      <c r="X17">
        <v>6.407168939</v>
      </c>
      <c r="Y17">
        <v>6.4327872959999999</v>
      </c>
      <c r="Z17">
        <v>6.4933732329999998</v>
      </c>
      <c r="AA17">
        <v>6.5704730979999999</v>
      </c>
      <c r="AB17">
        <v>6.6570423249999999</v>
      </c>
      <c r="AC17">
        <v>6.7493826869999998</v>
      </c>
      <c r="AD17">
        <v>6.860919021</v>
      </c>
      <c r="AE17">
        <v>6.9682740980000002</v>
      </c>
      <c r="AF17">
        <v>7.0749856580000001</v>
      </c>
      <c r="AG17">
        <v>7.1826354559999999</v>
      </c>
      <c r="AH17">
        <v>7.2938987150000001</v>
      </c>
      <c r="AI17">
        <v>7.3451430069999999</v>
      </c>
      <c r="AJ17">
        <v>7.4006189940000002</v>
      </c>
      <c r="AK17">
        <v>7.4608061279999998</v>
      </c>
      <c r="AL17">
        <v>7.5228991069999998</v>
      </c>
      <c r="AM17">
        <v>7.5866875839999999</v>
      </c>
      <c r="AN17">
        <v>7.6595444639999997</v>
      </c>
      <c r="AO17">
        <v>7.7336261390000001</v>
      </c>
      <c r="AP17">
        <v>7.8083047360000002</v>
      </c>
      <c r="AQ17">
        <v>7.8847310650000004</v>
      </c>
      <c r="AR17">
        <v>7.9603698469999999</v>
      </c>
      <c r="AS17">
        <v>8.0053151380000003</v>
      </c>
      <c r="AT17">
        <v>8.0502123660000002</v>
      </c>
      <c r="AU17">
        <v>8.0942927640000004</v>
      </c>
      <c r="AV17">
        <v>8.1382595159999997</v>
      </c>
      <c r="AW17">
        <v>8.1886828380000001</v>
      </c>
    </row>
    <row r="18" spans="2:49" x14ac:dyDescent="0.25">
      <c r="B18" t="s">
        <v>60</v>
      </c>
      <c r="C18">
        <v>0.19372928894524399</v>
      </c>
      <c r="D18">
        <v>0.196839675342774</v>
      </c>
      <c r="E18">
        <v>0.2010760788</v>
      </c>
      <c r="F18">
        <v>0.1902792516</v>
      </c>
      <c r="G18">
        <v>0.17516557760000001</v>
      </c>
      <c r="H18">
        <v>0.15924306160000001</v>
      </c>
      <c r="I18">
        <v>0.15297954790000001</v>
      </c>
      <c r="J18">
        <v>0.14373239500000001</v>
      </c>
      <c r="K18">
        <v>0.13046263599999999</v>
      </c>
      <c r="L18">
        <v>0.12015830249999999</v>
      </c>
      <c r="M18">
        <v>0.11269387760000001</v>
      </c>
      <c r="N18">
        <v>0.1071804521</v>
      </c>
      <c r="O18">
        <v>0.1069922299</v>
      </c>
      <c r="P18">
        <v>0.1028666293</v>
      </c>
      <c r="Q18">
        <v>9.4737174899999999E-2</v>
      </c>
      <c r="R18">
        <v>8.6558197700000006E-2</v>
      </c>
      <c r="S18">
        <v>0.36762428050000001</v>
      </c>
      <c r="T18">
        <v>0.33218150730000001</v>
      </c>
      <c r="U18">
        <v>0.30260336129999998</v>
      </c>
      <c r="V18">
        <v>0.2759068476</v>
      </c>
      <c r="W18">
        <v>0.34665833229999998</v>
      </c>
      <c r="X18">
        <v>0.41446632420000001</v>
      </c>
      <c r="Y18">
        <v>0.41074128519999997</v>
      </c>
      <c r="Z18">
        <v>0.40929951279999999</v>
      </c>
      <c r="AA18">
        <v>0.4089060403</v>
      </c>
      <c r="AB18">
        <v>0.40895351410000003</v>
      </c>
      <c r="AC18">
        <v>0.40933329099999999</v>
      </c>
      <c r="AD18">
        <v>0.42621976420000002</v>
      </c>
      <c r="AE18">
        <v>0.4428513704</v>
      </c>
      <c r="AF18">
        <v>0.45943996209999999</v>
      </c>
      <c r="AG18">
        <v>0.47618826869999997</v>
      </c>
      <c r="AH18">
        <v>0.49317815799999998</v>
      </c>
      <c r="AI18">
        <v>0.51473038780000002</v>
      </c>
      <c r="AJ18">
        <v>0.53668376110000005</v>
      </c>
      <c r="AK18">
        <v>0.55910370769999995</v>
      </c>
      <c r="AL18">
        <v>0.58218856320000001</v>
      </c>
      <c r="AM18">
        <v>0.60555838660000005</v>
      </c>
      <c r="AN18">
        <v>0.62656145659999996</v>
      </c>
      <c r="AO18">
        <v>0.64780639390000005</v>
      </c>
      <c r="AP18">
        <v>0.66924449949999998</v>
      </c>
      <c r="AQ18">
        <v>0.69097801339999998</v>
      </c>
      <c r="AR18">
        <v>0.71278786859999999</v>
      </c>
      <c r="AS18">
        <v>0.73158625030000002</v>
      </c>
      <c r="AT18">
        <v>0.75059614799999996</v>
      </c>
      <c r="AU18">
        <v>0.76974528070000003</v>
      </c>
      <c r="AV18">
        <v>0.78909836280000001</v>
      </c>
      <c r="AW18">
        <v>0.809305198</v>
      </c>
    </row>
    <row r="19" spans="2:49" x14ac:dyDescent="0.25">
      <c r="B19" t="s">
        <v>61</v>
      </c>
      <c r="C19">
        <v>0.57343869527792402</v>
      </c>
      <c r="D19">
        <v>0.58264543901461296</v>
      </c>
      <c r="E19">
        <v>0.59518519319999996</v>
      </c>
      <c r="F19">
        <v>0.59025817189999996</v>
      </c>
      <c r="G19">
        <v>0.56945341530000004</v>
      </c>
      <c r="H19">
        <v>0.54253632080000003</v>
      </c>
      <c r="I19">
        <v>0.54621111720000004</v>
      </c>
      <c r="J19">
        <v>0.53782462980000001</v>
      </c>
      <c r="K19">
        <v>0.51160058990000001</v>
      </c>
      <c r="L19">
        <v>0.49380733240000002</v>
      </c>
      <c r="M19">
        <v>0.4853588304</v>
      </c>
      <c r="N19">
        <v>0.4837679138</v>
      </c>
      <c r="O19">
        <v>0.49943350120000002</v>
      </c>
      <c r="P19">
        <v>0.4965967778</v>
      </c>
      <c r="Q19">
        <v>0.4729919769</v>
      </c>
      <c r="R19">
        <v>0.4469361731</v>
      </c>
      <c r="S19">
        <v>1.237938808</v>
      </c>
      <c r="T19">
        <v>1.046001492</v>
      </c>
      <c r="U19">
        <v>0.87858665499999999</v>
      </c>
      <c r="V19">
        <v>0.72445298660000002</v>
      </c>
      <c r="W19">
        <v>0.71941692989999995</v>
      </c>
      <c r="X19">
        <v>0.71319024929999997</v>
      </c>
      <c r="Y19">
        <v>0.7079046444</v>
      </c>
      <c r="Z19">
        <v>0.70654350929999998</v>
      </c>
      <c r="AA19">
        <v>0.70699039699999999</v>
      </c>
      <c r="AB19">
        <v>0.70793110439999996</v>
      </c>
      <c r="AC19">
        <v>0.70945067559999997</v>
      </c>
      <c r="AD19">
        <v>0.70750539450000005</v>
      </c>
      <c r="AE19">
        <v>0.70512234139999996</v>
      </c>
      <c r="AF19">
        <v>0.70267703000000004</v>
      </c>
      <c r="AG19">
        <v>0.70020511949999997</v>
      </c>
      <c r="AH19">
        <v>0.69808274420000005</v>
      </c>
      <c r="AI19">
        <v>0.69898703230000003</v>
      </c>
      <c r="AJ19">
        <v>0.70027088920000002</v>
      </c>
      <c r="AK19">
        <v>0.70197290180000005</v>
      </c>
      <c r="AL19">
        <v>0.70383828100000001</v>
      </c>
      <c r="AM19">
        <v>0.70582911599999998</v>
      </c>
      <c r="AN19">
        <v>0.70846165240000003</v>
      </c>
      <c r="AO19">
        <v>0.7111688021</v>
      </c>
      <c r="AP19">
        <v>0.71389176399999998</v>
      </c>
      <c r="AQ19">
        <v>0.71673476940000003</v>
      </c>
      <c r="AR19">
        <v>0.71946650779999999</v>
      </c>
      <c r="AS19">
        <v>0.72450064660000002</v>
      </c>
      <c r="AT19">
        <v>0.72954463970000005</v>
      </c>
      <c r="AU19">
        <v>0.73452877839999997</v>
      </c>
      <c r="AV19">
        <v>0.73951673259999995</v>
      </c>
      <c r="AW19">
        <v>0.74510637040000005</v>
      </c>
    </row>
    <row r="20" spans="2:49" x14ac:dyDescent="0.25">
      <c r="B20" t="s">
        <v>62</v>
      </c>
      <c r="C20">
        <v>0.19372928894524399</v>
      </c>
      <c r="D20">
        <v>0.196839675342774</v>
      </c>
      <c r="E20">
        <v>0.2010760788</v>
      </c>
      <c r="F20">
        <v>0.21079329290000001</v>
      </c>
      <c r="G20">
        <v>0.21497079990000001</v>
      </c>
      <c r="H20">
        <v>0.21649934109999999</v>
      </c>
      <c r="I20">
        <v>0.230406532</v>
      </c>
      <c r="J20">
        <v>0.23981780829999999</v>
      </c>
      <c r="K20">
        <v>0.2411450047</v>
      </c>
      <c r="L20">
        <v>0.24604313859999999</v>
      </c>
      <c r="M20">
        <v>0.25563666909999999</v>
      </c>
      <c r="N20">
        <v>0.26934180460000001</v>
      </c>
      <c r="O20">
        <v>0.2878073451</v>
      </c>
      <c r="P20">
        <v>0.2962003701</v>
      </c>
      <c r="Q20">
        <v>0.29200680379999999</v>
      </c>
      <c r="R20">
        <v>0.28558947610000002</v>
      </c>
      <c r="S20">
        <v>0.3215038093</v>
      </c>
      <c r="T20">
        <v>0.30072565130000001</v>
      </c>
      <c r="U20">
        <v>0.28440434520000002</v>
      </c>
      <c r="V20">
        <v>0.27009954159999999</v>
      </c>
      <c r="W20">
        <v>0.26866683520000001</v>
      </c>
      <c r="X20">
        <v>0.26677498100000002</v>
      </c>
      <c r="Y20">
        <v>0.26756926850000001</v>
      </c>
      <c r="Z20">
        <v>0.26982057669999998</v>
      </c>
      <c r="AA20">
        <v>0.27275846479999999</v>
      </c>
      <c r="AB20">
        <v>0.27598374129999997</v>
      </c>
      <c r="AC20">
        <v>0.2794467404</v>
      </c>
      <c r="AD20">
        <v>0.27890713360000002</v>
      </c>
      <c r="AE20">
        <v>0.27819506309999997</v>
      </c>
      <c r="AF20">
        <v>0.27745838049999999</v>
      </c>
      <c r="AG20">
        <v>0.2767266779</v>
      </c>
      <c r="AH20">
        <v>0.27613316599999999</v>
      </c>
      <c r="AI20">
        <v>0.27667767910000002</v>
      </c>
      <c r="AJ20">
        <v>0.27737352230000001</v>
      </c>
      <c r="AK20">
        <v>0.27823629960000001</v>
      </c>
      <c r="AL20">
        <v>0.2791899753</v>
      </c>
      <c r="AM20">
        <v>0.280195213</v>
      </c>
      <c r="AN20">
        <v>0.28153660320000001</v>
      </c>
      <c r="AO20">
        <v>0.2829104247</v>
      </c>
      <c r="AP20">
        <v>0.28429336259999999</v>
      </c>
      <c r="AQ20">
        <v>0.2857269966</v>
      </c>
      <c r="AR20">
        <v>0.28711917679999999</v>
      </c>
      <c r="AS20">
        <v>0.28925855490000002</v>
      </c>
      <c r="AT20">
        <v>0.29140377039999998</v>
      </c>
      <c r="AU20">
        <v>0.2935269741</v>
      </c>
      <c r="AV20">
        <v>0.29565359029999999</v>
      </c>
      <c r="AW20">
        <v>0.29802275430000003</v>
      </c>
    </row>
    <row r="21" spans="2:49" x14ac:dyDescent="0.25">
      <c r="B21" t="s">
        <v>63</v>
      </c>
      <c r="C21">
        <v>0.38745857789048899</v>
      </c>
      <c r="D21">
        <v>0.39367935068554899</v>
      </c>
      <c r="E21">
        <v>0.4021521575</v>
      </c>
      <c r="F21">
        <v>0.45763562159999999</v>
      </c>
      <c r="G21">
        <v>0.50661208349999998</v>
      </c>
      <c r="H21">
        <v>0.55384174750000004</v>
      </c>
      <c r="I21">
        <v>0.63981870880000002</v>
      </c>
      <c r="J21">
        <v>0.72289732159999998</v>
      </c>
      <c r="K21">
        <v>0.78905357909999996</v>
      </c>
      <c r="L21">
        <v>0.87392169470000003</v>
      </c>
      <c r="M21">
        <v>0.98563802659999999</v>
      </c>
      <c r="N21">
        <v>1.1272781890000001</v>
      </c>
      <c r="O21">
        <v>1.216601837</v>
      </c>
      <c r="P21">
        <v>1.264594964</v>
      </c>
      <c r="Q21">
        <v>1.259151763</v>
      </c>
      <c r="R21">
        <v>1.243788575</v>
      </c>
      <c r="S21">
        <v>2.1934206839999999</v>
      </c>
      <c r="T21">
        <v>2.1978176180000002</v>
      </c>
      <c r="U21">
        <v>2.2230086619999998</v>
      </c>
      <c r="V21">
        <v>2.2547536949999998</v>
      </c>
      <c r="W21">
        <v>2.3049907859999998</v>
      </c>
      <c r="X21">
        <v>2.3492637680000001</v>
      </c>
      <c r="Y21">
        <v>2.4502513590000001</v>
      </c>
      <c r="Z21">
        <v>2.563697962</v>
      </c>
      <c r="AA21">
        <v>2.683539122</v>
      </c>
      <c r="AB21">
        <v>2.812563951</v>
      </c>
      <c r="AC21">
        <v>2.9444169379999998</v>
      </c>
      <c r="AD21">
        <v>3.0431181010000001</v>
      </c>
      <c r="AE21">
        <v>3.1399888420000002</v>
      </c>
      <c r="AF21">
        <v>3.2365591380000001</v>
      </c>
      <c r="AG21">
        <v>3.3376776320000001</v>
      </c>
      <c r="AH21">
        <v>3.440485996</v>
      </c>
      <c r="AI21">
        <v>3.5093265210000002</v>
      </c>
      <c r="AJ21">
        <v>3.5804471580000001</v>
      </c>
      <c r="AK21">
        <v>3.654155587</v>
      </c>
      <c r="AL21">
        <v>3.731437889</v>
      </c>
      <c r="AM21">
        <v>3.8099521649999999</v>
      </c>
      <c r="AN21">
        <v>3.889331104</v>
      </c>
      <c r="AO21">
        <v>3.9697311380000002</v>
      </c>
      <c r="AP21">
        <v>4.050840945</v>
      </c>
      <c r="AQ21">
        <v>4.1332677069999999</v>
      </c>
      <c r="AR21">
        <v>4.2156911690000003</v>
      </c>
      <c r="AS21">
        <v>4.3355849989999999</v>
      </c>
      <c r="AT21">
        <v>4.4568570980000004</v>
      </c>
      <c r="AU21">
        <v>4.5790779370000001</v>
      </c>
      <c r="AV21">
        <v>4.7026312939999997</v>
      </c>
      <c r="AW21">
        <v>4.8313966160000001</v>
      </c>
    </row>
    <row r="22" spans="2:49" x14ac:dyDescent="0.25">
      <c r="B22" t="s">
        <v>64</v>
      </c>
      <c r="C22">
        <v>5.5705789795526002</v>
      </c>
      <c r="D22">
        <v>5.6600164269241402</v>
      </c>
      <c r="E22">
        <v>5.7508898210000003</v>
      </c>
      <c r="F22">
        <v>5.7774918470000003</v>
      </c>
      <c r="G22">
        <v>4.9994018320000002</v>
      </c>
      <c r="H22">
        <v>4.2504411519999996</v>
      </c>
      <c r="I22">
        <v>4.5163687890000004</v>
      </c>
      <c r="J22">
        <v>4.4003804280000001</v>
      </c>
      <c r="K22">
        <v>4.2012700159999996</v>
      </c>
      <c r="L22">
        <v>4.4248391810000003</v>
      </c>
      <c r="M22">
        <v>4.5880125820000002</v>
      </c>
      <c r="N22">
        <v>4.5938879449999996</v>
      </c>
      <c r="O22">
        <v>3.9255723539999998</v>
      </c>
      <c r="P22">
        <v>3.2604902920000001</v>
      </c>
      <c r="Q22">
        <v>2.8434210100000001</v>
      </c>
      <c r="R22">
        <v>2.6415449240000002</v>
      </c>
      <c r="S22">
        <v>2.481776027</v>
      </c>
      <c r="T22">
        <v>2.4117012359999999</v>
      </c>
      <c r="U22">
        <v>2.4042179309999998</v>
      </c>
      <c r="V22">
        <v>2.4275661629999998</v>
      </c>
      <c r="W22">
        <v>2.4507083129999998</v>
      </c>
      <c r="X22">
        <v>2.4754027060000001</v>
      </c>
      <c r="Y22">
        <v>2.50163029</v>
      </c>
      <c r="Z22">
        <v>2.5342717129999999</v>
      </c>
      <c r="AA22">
        <v>2.5725337399999999</v>
      </c>
      <c r="AB22">
        <v>2.6161641470000001</v>
      </c>
      <c r="AC22">
        <v>2.664340556</v>
      </c>
      <c r="AD22">
        <v>2.7143154520000001</v>
      </c>
      <c r="AE22">
        <v>2.7638330880000002</v>
      </c>
      <c r="AF22">
        <v>2.8130175209999999</v>
      </c>
      <c r="AG22">
        <v>2.8619477870000001</v>
      </c>
      <c r="AH22">
        <v>2.9115286340000002</v>
      </c>
      <c r="AI22">
        <v>2.9596107040000001</v>
      </c>
      <c r="AJ22">
        <v>3.0077727589999999</v>
      </c>
      <c r="AK22">
        <v>3.0574630819999999</v>
      </c>
      <c r="AL22">
        <v>3.1080711380000001</v>
      </c>
      <c r="AM22">
        <v>3.159472939</v>
      </c>
      <c r="AN22">
        <v>3.2113584460000002</v>
      </c>
      <c r="AO22">
        <v>3.2632945759999998</v>
      </c>
      <c r="AP22">
        <v>3.3154505699999999</v>
      </c>
      <c r="AQ22">
        <v>3.368686651</v>
      </c>
      <c r="AR22">
        <v>3.4218204509999999</v>
      </c>
      <c r="AS22">
        <v>3.4781546429999999</v>
      </c>
      <c r="AT22">
        <v>3.5371776189999999</v>
      </c>
      <c r="AU22">
        <v>3.5980479879999998</v>
      </c>
      <c r="AV22">
        <v>3.6607808460000002</v>
      </c>
      <c r="AW22">
        <v>3.7285579690000001</v>
      </c>
    </row>
    <row r="23" spans="2:49" x14ac:dyDescent="0.25">
      <c r="B23" t="s">
        <v>65</v>
      </c>
      <c r="C23">
        <v>159.36780837797201</v>
      </c>
      <c r="D23">
        <v>161.92651009045801</v>
      </c>
      <c r="E23">
        <v>164.93047089999999</v>
      </c>
      <c r="F23">
        <v>166.1700385</v>
      </c>
      <c r="G23">
        <v>162.2297174</v>
      </c>
      <c r="H23">
        <v>154.65717720000001</v>
      </c>
      <c r="I23">
        <v>157.20403780000001</v>
      </c>
      <c r="J23">
        <v>157.46701880000001</v>
      </c>
      <c r="K23">
        <v>153.22309290000001</v>
      </c>
      <c r="L23">
        <v>150.82815919999999</v>
      </c>
      <c r="M23">
        <v>150.56756250000001</v>
      </c>
      <c r="N23">
        <v>150.83615209999999</v>
      </c>
      <c r="O23">
        <v>151.2750647</v>
      </c>
      <c r="P23">
        <v>149.52902320000001</v>
      </c>
      <c r="Q23">
        <v>146.29597269999999</v>
      </c>
      <c r="R23">
        <v>143.5936025</v>
      </c>
      <c r="S23">
        <v>141.91273319999999</v>
      </c>
      <c r="T23">
        <v>139.9826922</v>
      </c>
      <c r="U23">
        <v>138.68702680000001</v>
      </c>
      <c r="V23">
        <v>137.80520849999999</v>
      </c>
      <c r="W23">
        <v>136.46549529999999</v>
      </c>
      <c r="X23">
        <v>134.91903970000001</v>
      </c>
      <c r="Y23">
        <v>133.9938713</v>
      </c>
      <c r="Z23">
        <v>133.65258710000001</v>
      </c>
      <c r="AA23">
        <v>133.69870470000001</v>
      </c>
      <c r="AB23">
        <v>134.0030107</v>
      </c>
      <c r="AC23">
        <v>134.4843247</v>
      </c>
      <c r="AD23">
        <v>134.88385479999999</v>
      </c>
      <c r="AE23">
        <v>135.33227780000001</v>
      </c>
      <c r="AF23">
        <v>135.81860449999999</v>
      </c>
      <c r="AG23">
        <v>136.33211840000001</v>
      </c>
      <c r="AH23">
        <v>136.89108229999999</v>
      </c>
      <c r="AI23">
        <v>137.4306771</v>
      </c>
      <c r="AJ23">
        <v>137.96267810000001</v>
      </c>
      <c r="AK23">
        <v>138.51713620000001</v>
      </c>
      <c r="AL23">
        <v>139.07385740000001</v>
      </c>
      <c r="AM23">
        <v>139.6320819</v>
      </c>
      <c r="AN23">
        <v>140.21690359999999</v>
      </c>
      <c r="AO23">
        <v>140.78479490000001</v>
      </c>
      <c r="AP23">
        <v>141.34480590000001</v>
      </c>
      <c r="AQ23">
        <v>141.9262244</v>
      </c>
      <c r="AR23">
        <v>142.49734079999999</v>
      </c>
      <c r="AS23">
        <v>143.1012254</v>
      </c>
      <c r="AT23">
        <v>143.7329666</v>
      </c>
      <c r="AU23">
        <v>144.38769769999999</v>
      </c>
      <c r="AV23">
        <v>145.07803749999999</v>
      </c>
      <c r="AW23">
        <v>145.90944089999999</v>
      </c>
    </row>
    <row r="24" spans="2:49" x14ac:dyDescent="0.25">
      <c r="B24" t="s">
        <v>66</v>
      </c>
      <c r="C24">
        <v>2.7703288319169999</v>
      </c>
      <c r="D24">
        <v>2.8148073574016701</v>
      </c>
      <c r="E24">
        <v>2.86</v>
      </c>
      <c r="F24">
        <v>2.9307186139999999</v>
      </c>
      <c r="G24">
        <v>2.8443372220000001</v>
      </c>
      <c r="H24">
        <v>2.8643743430000002</v>
      </c>
      <c r="I24">
        <v>2.9919291079999999</v>
      </c>
      <c r="J24">
        <v>2.9121942280000002</v>
      </c>
      <c r="K24">
        <v>2.867382594</v>
      </c>
      <c r="L24">
        <v>2.7353150770000001</v>
      </c>
      <c r="M24">
        <v>2.8491310849999998</v>
      </c>
      <c r="N24">
        <v>2.8809968970000002</v>
      </c>
      <c r="O24">
        <v>2.994445764</v>
      </c>
      <c r="P24">
        <v>3.059444536</v>
      </c>
      <c r="Q24">
        <v>3.0613357109999999</v>
      </c>
      <c r="R24">
        <v>3.0896948879999999</v>
      </c>
      <c r="S24">
        <v>3.1547623140000001</v>
      </c>
      <c r="T24">
        <v>3.2212325430000002</v>
      </c>
      <c r="U24">
        <v>3.258044811</v>
      </c>
      <c r="V24">
        <v>3.2767448020000001</v>
      </c>
      <c r="W24">
        <v>3.260410593</v>
      </c>
      <c r="X24">
        <v>3.2210412499999999</v>
      </c>
      <c r="Y24">
        <v>3.208069128</v>
      </c>
      <c r="Z24">
        <v>3.2223521129999999</v>
      </c>
      <c r="AA24">
        <v>3.2560433290000002</v>
      </c>
      <c r="AB24">
        <v>3.3029075290000001</v>
      </c>
      <c r="AC24">
        <v>3.358351356</v>
      </c>
      <c r="AD24">
        <v>3.4193465839999999</v>
      </c>
      <c r="AE24">
        <v>3.4824995570000001</v>
      </c>
      <c r="AF24">
        <v>3.5465589390000001</v>
      </c>
      <c r="AG24">
        <v>3.6108504149999998</v>
      </c>
      <c r="AH24">
        <v>3.675458544</v>
      </c>
      <c r="AI24">
        <v>3.7379396370000002</v>
      </c>
      <c r="AJ24">
        <v>3.7987008590000002</v>
      </c>
      <c r="AK24">
        <v>3.8584132869999999</v>
      </c>
      <c r="AL24">
        <v>3.9172908770000001</v>
      </c>
      <c r="AM24">
        <v>3.9757403290000002</v>
      </c>
      <c r="AN24">
        <v>4.0329391399999999</v>
      </c>
      <c r="AO24">
        <v>4.0894743370000004</v>
      </c>
      <c r="AP24">
        <v>4.1457567720000004</v>
      </c>
      <c r="AQ24">
        <v>4.2024570079999997</v>
      </c>
      <c r="AR24">
        <v>4.2594049289999996</v>
      </c>
      <c r="AS24">
        <v>4.3162397759999998</v>
      </c>
      <c r="AT24">
        <v>4.3732368929999996</v>
      </c>
      <c r="AU24">
        <v>4.4307486149999997</v>
      </c>
      <c r="AV24">
        <v>4.4893111699999997</v>
      </c>
      <c r="AW24">
        <v>4.5506828529999996</v>
      </c>
    </row>
    <row r="25" spans="2:49" x14ac:dyDescent="0.25">
      <c r="B25" t="s">
        <v>67</v>
      </c>
      <c r="C25">
        <v>46.663857241186399</v>
      </c>
      <c r="D25">
        <v>47.413060563046002</v>
      </c>
      <c r="E25">
        <v>48.17429259</v>
      </c>
      <c r="F25">
        <v>48.65395659</v>
      </c>
      <c r="G25">
        <v>46.325965160000003</v>
      </c>
      <c r="H25">
        <v>41.661598599999998</v>
      </c>
      <c r="I25">
        <v>43.170674599999998</v>
      </c>
      <c r="J25">
        <v>43.949917579999997</v>
      </c>
      <c r="K25">
        <v>41.687449280000003</v>
      </c>
      <c r="L25">
        <v>40.931398340000001</v>
      </c>
      <c r="M25">
        <v>41.120647630000001</v>
      </c>
      <c r="N25">
        <v>41.424438899999998</v>
      </c>
      <c r="O25">
        <v>40.864203830000001</v>
      </c>
      <c r="P25">
        <v>39.519108299999999</v>
      </c>
      <c r="Q25">
        <v>38.019409660000001</v>
      </c>
      <c r="R25">
        <v>36.9998456</v>
      </c>
      <c r="S25">
        <v>36.527079049999998</v>
      </c>
      <c r="T25">
        <v>35.947724809999997</v>
      </c>
      <c r="U25">
        <v>35.833496009999998</v>
      </c>
      <c r="V25">
        <v>36.072185869999998</v>
      </c>
      <c r="W25">
        <v>36.10911213</v>
      </c>
      <c r="X25">
        <v>36.120970440000001</v>
      </c>
      <c r="Y25">
        <v>36.24753269</v>
      </c>
      <c r="Z25">
        <v>36.585664119999997</v>
      </c>
      <c r="AA25">
        <v>37.043965569999997</v>
      </c>
      <c r="AB25">
        <v>37.580661370000001</v>
      </c>
      <c r="AC25">
        <v>38.174796610000001</v>
      </c>
      <c r="AD25">
        <v>38.820229930000004</v>
      </c>
      <c r="AE25">
        <v>39.471717390000002</v>
      </c>
      <c r="AF25">
        <v>40.131203810000002</v>
      </c>
      <c r="AG25">
        <v>40.798524800000003</v>
      </c>
      <c r="AH25">
        <v>41.489439590000003</v>
      </c>
      <c r="AI25">
        <v>42.16323294</v>
      </c>
      <c r="AJ25">
        <v>42.837499000000001</v>
      </c>
      <c r="AK25">
        <v>43.537484120000002</v>
      </c>
      <c r="AL25">
        <v>44.246748169999996</v>
      </c>
      <c r="AM25">
        <v>44.962908290000001</v>
      </c>
      <c r="AN25">
        <v>45.668788220000003</v>
      </c>
      <c r="AO25">
        <v>46.359936380000001</v>
      </c>
      <c r="AP25">
        <v>47.045226249999999</v>
      </c>
      <c r="AQ25">
        <v>47.743314609999999</v>
      </c>
      <c r="AR25">
        <v>48.427699779999998</v>
      </c>
      <c r="AS25">
        <v>49.136277819999997</v>
      </c>
      <c r="AT25">
        <v>49.86346485</v>
      </c>
      <c r="AU25">
        <v>50.598643760000002</v>
      </c>
      <c r="AV25">
        <v>51.346482860000002</v>
      </c>
      <c r="AW25">
        <v>52.171670970000001</v>
      </c>
    </row>
    <row r="26" spans="2:49" x14ac:dyDescent="0.25">
      <c r="B26" t="s">
        <v>68</v>
      </c>
      <c r="C26">
        <v>39.525714811669303</v>
      </c>
      <c r="D26">
        <v>40.160312947925298</v>
      </c>
      <c r="E26">
        <v>40.805099759999997</v>
      </c>
      <c r="F26">
        <v>40.488255090000003</v>
      </c>
      <c r="G26">
        <v>39.883273469999999</v>
      </c>
      <c r="H26">
        <v>39.756531250000002</v>
      </c>
      <c r="I26">
        <v>39.439944599999997</v>
      </c>
      <c r="J26">
        <v>38.9286271</v>
      </c>
      <c r="K26">
        <v>38.277584959999999</v>
      </c>
      <c r="L26">
        <v>37.80525961</v>
      </c>
      <c r="M26">
        <v>37.435054289999997</v>
      </c>
      <c r="N26">
        <v>37.260037850000003</v>
      </c>
      <c r="O26">
        <v>37.147123219999997</v>
      </c>
      <c r="P26">
        <v>36.778638180000002</v>
      </c>
      <c r="Q26">
        <v>36.132404360000002</v>
      </c>
      <c r="R26">
        <v>35.53526196</v>
      </c>
      <c r="S26">
        <v>35.00177051</v>
      </c>
      <c r="T26">
        <v>34.420901720000003</v>
      </c>
      <c r="U26">
        <v>34.112736169999998</v>
      </c>
      <c r="V26">
        <v>33.71543097</v>
      </c>
      <c r="W26">
        <v>33.257549169999997</v>
      </c>
      <c r="X26">
        <v>32.735120389999999</v>
      </c>
      <c r="Y26">
        <v>32.336262750000003</v>
      </c>
      <c r="Z26">
        <v>31.980429109999999</v>
      </c>
      <c r="AA26">
        <v>31.681810349999999</v>
      </c>
      <c r="AB26">
        <v>31.43525769</v>
      </c>
      <c r="AC26">
        <v>31.22930873</v>
      </c>
      <c r="AD26">
        <v>31.03758303</v>
      </c>
      <c r="AE26">
        <v>30.86140863</v>
      </c>
      <c r="AF26">
        <v>30.70205163</v>
      </c>
      <c r="AG26">
        <v>30.558100159999999</v>
      </c>
      <c r="AH26">
        <v>30.431509559999999</v>
      </c>
      <c r="AI26">
        <v>30.325175909999999</v>
      </c>
      <c r="AJ26">
        <v>30.227903390000002</v>
      </c>
      <c r="AK26">
        <v>30.138800490000001</v>
      </c>
      <c r="AL26">
        <v>30.054123319999999</v>
      </c>
      <c r="AM26">
        <v>29.971572330000001</v>
      </c>
      <c r="AN26">
        <v>29.890893200000001</v>
      </c>
      <c r="AO26">
        <v>29.80939377</v>
      </c>
      <c r="AP26">
        <v>29.724618410000001</v>
      </c>
      <c r="AQ26">
        <v>29.63770525</v>
      </c>
      <c r="AR26">
        <v>29.54579296</v>
      </c>
      <c r="AS26">
        <v>29.44919389</v>
      </c>
      <c r="AT26">
        <v>29.346217320000001</v>
      </c>
      <c r="AU26">
        <v>29.234358830000001</v>
      </c>
      <c r="AV26">
        <v>29.113327219999999</v>
      </c>
      <c r="AW26">
        <v>28.998138019999999</v>
      </c>
    </row>
    <row r="27" spans="2:49" x14ac:dyDescent="0.25">
      <c r="B27" t="s">
        <v>69</v>
      </c>
      <c r="C27">
        <v>21.072806770403201</v>
      </c>
      <c r="D27">
        <v>21.411137499294501</v>
      </c>
      <c r="E27">
        <v>21.754900240000001</v>
      </c>
      <c r="F27">
        <v>22.65629161</v>
      </c>
      <c r="G27">
        <v>23.130527950000001</v>
      </c>
      <c r="H27">
        <v>22.643855640000002</v>
      </c>
      <c r="I27">
        <v>23.562701959999998</v>
      </c>
      <c r="J27">
        <v>24.02959113</v>
      </c>
      <c r="K27">
        <v>23.86604831</v>
      </c>
      <c r="L27">
        <v>23.78937947</v>
      </c>
      <c r="M27">
        <v>24.117244100000001</v>
      </c>
      <c r="N27">
        <v>24.957803139999999</v>
      </c>
      <c r="O27">
        <v>25.649628440000001</v>
      </c>
      <c r="P27">
        <v>25.380806759999999</v>
      </c>
      <c r="Q27">
        <v>24.309825880000002</v>
      </c>
      <c r="R27">
        <v>23.074910460000002</v>
      </c>
      <c r="S27">
        <v>21.914691879999999</v>
      </c>
      <c r="T27">
        <v>20.986446229999999</v>
      </c>
      <c r="U27">
        <v>20.250658600000001</v>
      </c>
      <c r="V27">
        <v>19.73123962</v>
      </c>
      <c r="W27">
        <v>19.236826489999999</v>
      </c>
      <c r="X27">
        <v>18.77789589</v>
      </c>
      <c r="Y27">
        <v>18.588118170000001</v>
      </c>
      <c r="Z27">
        <v>18.5828408</v>
      </c>
      <c r="AA27">
        <v>18.67481738</v>
      </c>
      <c r="AB27">
        <v>18.811584190000001</v>
      </c>
      <c r="AC27">
        <v>18.964959199999999</v>
      </c>
      <c r="AD27">
        <v>19.14120939</v>
      </c>
      <c r="AE27">
        <v>19.32462293</v>
      </c>
      <c r="AF27">
        <v>19.510103579999999</v>
      </c>
      <c r="AG27">
        <v>19.695230160000001</v>
      </c>
      <c r="AH27">
        <v>19.881241209999999</v>
      </c>
      <c r="AI27">
        <v>20.05924212</v>
      </c>
      <c r="AJ27">
        <v>20.227933610000001</v>
      </c>
      <c r="AK27">
        <v>20.38749009</v>
      </c>
      <c r="AL27">
        <v>20.53723879</v>
      </c>
      <c r="AM27">
        <v>20.678712229999999</v>
      </c>
      <c r="AN27">
        <v>20.810493640000001</v>
      </c>
      <c r="AO27">
        <v>20.934615139999998</v>
      </c>
      <c r="AP27">
        <v>21.053008550000001</v>
      </c>
      <c r="AQ27">
        <v>21.170669190000002</v>
      </c>
      <c r="AR27">
        <v>21.289288920000001</v>
      </c>
      <c r="AS27">
        <v>21.41194806</v>
      </c>
      <c r="AT27">
        <v>21.541153260000002</v>
      </c>
      <c r="AU27">
        <v>21.68315673</v>
      </c>
      <c r="AV27">
        <v>21.843322990000001</v>
      </c>
      <c r="AW27">
        <v>22.03279186</v>
      </c>
    </row>
    <row r="28" spans="2:49" x14ac:dyDescent="0.25">
      <c r="B28" t="s">
        <v>70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27.493876839999999</v>
      </c>
      <c r="H28">
        <v>27.400459649999998</v>
      </c>
      <c r="I28">
        <v>27.269156460000001</v>
      </c>
      <c r="J28">
        <v>27.091169359999999</v>
      </c>
      <c r="K28">
        <v>26.6780401</v>
      </c>
      <c r="L28">
        <v>26.209465739999999</v>
      </c>
      <c r="M28">
        <v>25.775135450000001</v>
      </c>
      <c r="N28">
        <v>25.534568530000001</v>
      </c>
      <c r="O28">
        <v>25.29835877</v>
      </c>
      <c r="P28">
        <v>25.063526419999999</v>
      </c>
      <c r="Q28">
        <v>24.821822529999999</v>
      </c>
      <c r="R28">
        <v>24.579651389999999</v>
      </c>
      <c r="S28">
        <v>24.459578010000001</v>
      </c>
      <c r="T28">
        <v>24.316287209999999</v>
      </c>
      <c r="U28">
        <v>24.037190070000001</v>
      </c>
      <c r="V28">
        <v>23.727475009999999</v>
      </c>
      <c r="W28">
        <v>23.374862140000001</v>
      </c>
      <c r="X28">
        <v>22.988999119999999</v>
      </c>
      <c r="Y28">
        <v>22.62466598</v>
      </c>
      <c r="Z28">
        <v>22.28214277</v>
      </c>
      <c r="AA28">
        <v>21.95354055</v>
      </c>
      <c r="AB28">
        <v>21.629541639999999</v>
      </c>
      <c r="AC28">
        <v>21.303145319999999</v>
      </c>
      <c r="AD28">
        <v>20.966723389999999</v>
      </c>
      <c r="AE28">
        <v>20.61643742</v>
      </c>
      <c r="AF28">
        <v>20.250044129999999</v>
      </c>
      <c r="AG28">
        <v>19.866783349999999</v>
      </c>
      <c r="AH28">
        <v>19.467331049999999</v>
      </c>
      <c r="AI28">
        <v>19.051733800000001</v>
      </c>
      <c r="AJ28">
        <v>18.62252024</v>
      </c>
      <c r="AK28">
        <v>18.182539980000001</v>
      </c>
      <c r="AL28">
        <v>17.734984829999998</v>
      </c>
      <c r="AM28">
        <v>17.283055019999999</v>
      </c>
      <c r="AN28">
        <v>16.831862739999998</v>
      </c>
      <c r="AO28">
        <v>16.38412263</v>
      </c>
      <c r="AP28">
        <v>15.942189949999999</v>
      </c>
      <c r="AQ28">
        <v>15.50860194</v>
      </c>
      <c r="AR28">
        <v>15.08553888</v>
      </c>
      <c r="AS28">
        <v>14.674917130000001</v>
      </c>
      <c r="AT28">
        <v>14.278747299999999</v>
      </c>
      <c r="AU28">
        <v>13.89863869</v>
      </c>
      <c r="AV28">
        <v>13.535832900000001</v>
      </c>
      <c r="AW28">
        <v>13.191770930000001</v>
      </c>
    </row>
    <row r="29" spans="2:49" x14ac:dyDescent="0.25">
      <c r="B29" t="s">
        <v>71</v>
      </c>
      <c r="C29">
        <v>22.604062437828901</v>
      </c>
      <c r="D29">
        <v>22.966977971759398</v>
      </c>
      <c r="E29">
        <v>23.33572023</v>
      </c>
      <c r="F29">
        <v>23.66658911</v>
      </c>
      <c r="G29">
        <v>22.551736760000001</v>
      </c>
      <c r="H29">
        <v>20.33035873</v>
      </c>
      <c r="I29">
        <v>20.769631019999999</v>
      </c>
      <c r="J29">
        <v>20.555519329999999</v>
      </c>
      <c r="K29">
        <v>19.846587629999998</v>
      </c>
      <c r="L29">
        <v>19.357341030000001</v>
      </c>
      <c r="M29">
        <v>19.27034991</v>
      </c>
      <c r="N29">
        <v>18.77830672</v>
      </c>
      <c r="O29">
        <v>19.321304690000002</v>
      </c>
      <c r="P29">
        <v>19.727498950000001</v>
      </c>
      <c r="Q29">
        <v>19.95117351</v>
      </c>
      <c r="R29">
        <v>20.314238060000001</v>
      </c>
      <c r="S29">
        <v>20.854851480000001</v>
      </c>
      <c r="T29">
        <v>21.09009971</v>
      </c>
      <c r="U29">
        <v>21.194901179999999</v>
      </c>
      <c r="V29">
        <v>21.282132369999999</v>
      </c>
      <c r="W29">
        <v>21.226734749999999</v>
      </c>
      <c r="X29">
        <v>21.07501263</v>
      </c>
      <c r="Y29">
        <v>20.989222600000002</v>
      </c>
      <c r="Z29">
        <v>20.999158139999999</v>
      </c>
      <c r="AA29">
        <v>21.08852753</v>
      </c>
      <c r="AB29">
        <v>21.243058260000002</v>
      </c>
      <c r="AC29">
        <v>21.453763469999998</v>
      </c>
      <c r="AD29">
        <v>21.498762450000001</v>
      </c>
      <c r="AE29">
        <v>21.575591849999999</v>
      </c>
      <c r="AF29">
        <v>21.678642400000001</v>
      </c>
      <c r="AG29">
        <v>21.802629490000001</v>
      </c>
      <c r="AH29">
        <v>21.946102369999998</v>
      </c>
      <c r="AI29">
        <v>22.093352670000002</v>
      </c>
      <c r="AJ29">
        <v>22.24812103</v>
      </c>
      <c r="AK29">
        <v>22.412408209999999</v>
      </c>
      <c r="AL29">
        <v>22.583471410000001</v>
      </c>
      <c r="AM29">
        <v>22.760093699999999</v>
      </c>
      <c r="AN29">
        <v>22.98192663</v>
      </c>
      <c r="AO29">
        <v>23.207252660000002</v>
      </c>
      <c r="AP29">
        <v>23.43400596</v>
      </c>
      <c r="AQ29">
        <v>23.663476450000001</v>
      </c>
      <c r="AR29">
        <v>23.889615289999998</v>
      </c>
      <c r="AS29">
        <v>24.112648750000002</v>
      </c>
      <c r="AT29">
        <v>24.330147</v>
      </c>
      <c r="AU29">
        <v>24.542151090000001</v>
      </c>
      <c r="AV29">
        <v>24.7497604</v>
      </c>
      <c r="AW29">
        <v>24.964386260000001</v>
      </c>
    </row>
    <row r="30" spans="2:49" x14ac:dyDescent="0.25">
      <c r="B30" t="s">
        <v>72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34664.492700000003</v>
      </c>
      <c r="T30">
        <v>34956.187980000002</v>
      </c>
      <c r="U30">
        <v>35116.030050000001</v>
      </c>
      <c r="V30">
        <v>35229.844510000003</v>
      </c>
      <c r="W30">
        <v>35278.914680000002</v>
      </c>
      <c r="X30">
        <v>35281.671280000002</v>
      </c>
      <c r="Y30">
        <v>35334.629289999997</v>
      </c>
      <c r="Z30">
        <v>35439.274550000002</v>
      </c>
      <c r="AA30">
        <v>35585.102720000003</v>
      </c>
      <c r="AB30">
        <v>35758.465429999997</v>
      </c>
      <c r="AC30">
        <v>35949.997920000002</v>
      </c>
      <c r="AD30">
        <v>36147.994259999999</v>
      </c>
      <c r="AE30">
        <v>36347.699679999998</v>
      </c>
      <c r="AF30">
        <v>36546.462440000003</v>
      </c>
      <c r="AG30">
        <v>36743.512020000002</v>
      </c>
      <c r="AH30">
        <v>36939.941460000002</v>
      </c>
      <c r="AI30">
        <v>37133.813009999998</v>
      </c>
      <c r="AJ30">
        <v>37327.438800000004</v>
      </c>
      <c r="AK30">
        <v>37522.545989999999</v>
      </c>
      <c r="AL30">
        <v>37720.838259999997</v>
      </c>
      <c r="AM30">
        <v>37923.087160000003</v>
      </c>
      <c r="AN30">
        <v>38136.425069999998</v>
      </c>
      <c r="AO30">
        <v>38359.628649999999</v>
      </c>
      <c r="AP30">
        <v>38590.035450000003</v>
      </c>
      <c r="AQ30">
        <v>38826.085099999997</v>
      </c>
      <c r="AR30">
        <v>39065.658620000002</v>
      </c>
      <c r="AS30">
        <v>39306.748460000003</v>
      </c>
      <c r="AT30">
        <v>39549.088949999998</v>
      </c>
      <c r="AU30">
        <v>39792.308879999997</v>
      </c>
      <c r="AV30">
        <v>40036.073210000002</v>
      </c>
      <c r="AW30">
        <v>40282.72393</v>
      </c>
    </row>
    <row r="31" spans="2:49" x14ac:dyDescent="0.25">
      <c r="B31" t="s">
        <v>73</v>
      </c>
      <c r="C31">
        <v>17.998489648965599</v>
      </c>
      <c r="D31">
        <v>18.287461222056098</v>
      </c>
      <c r="E31">
        <v>18.581072330000001</v>
      </c>
      <c r="F31">
        <v>27.034501580000001</v>
      </c>
      <c r="G31">
        <v>90.789483489999995</v>
      </c>
      <c r="H31">
        <v>149.7273266</v>
      </c>
      <c r="I31">
        <v>210.18229880000001</v>
      </c>
      <c r="J31">
        <v>285.4553593</v>
      </c>
      <c r="K31">
        <v>357.67948760000002</v>
      </c>
      <c r="L31">
        <v>421.25414499999999</v>
      </c>
      <c r="M31">
        <v>481.85066169999999</v>
      </c>
      <c r="N31">
        <v>526.77125779999994</v>
      </c>
      <c r="O31">
        <v>562.59705459999998</v>
      </c>
      <c r="P31">
        <v>613.20177630000001</v>
      </c>
      <c r="Q31">
        <v>689.45510449999995</v>
      </c>
      <c r="R31">
        <v>762.64473680000003</v>
      </c>
      <c r="S31">
        <v>868.60220170000002</v>
      </c>
      <c r="T31">
        <v>946.30706740000005</v>
      </c>
      <c r="U31">
        <v>1030.547462</v>
      </c>
      <c r="V31">
        <v>1121.7233859999999</v>
      </c>
      <c r="W31">
        <v>1219.1317309999999</v>
      </c>
      <c r="X31">
        <v>1322.442736</v>
      </c>
      <c r="Y31">
        <v>1427.077063</v>
      </c>
      <c r="Z31">
        <v>1528.3662119999999</v>
      </c>
      <c r="AA31">
        <v>1623.6245429999999</v>
      </c>
      <c r="AB31">
        <v>1710.472006</v>
      </c>
      <c r="AC31">
        <v>1787.3399669999999</v>
      </c>
      <c r="AD31">
        <v>1852.9528560000001</v>
      </c>
      <c r="AE31">
        <v>1906.7580170000001</v>
      </c>
      <c r="AF31">
        <v>1948.4710500000001</v>
      </c>
      <c r="AG31">
        <v>1978.046337</v>
      </c>
      <c r="AH31">
        <v>1995.6397810000001</v>
      </c>
      <c r="AI31">
        <v>2001.6962940000001</v>
      </c>
      <c r="AJ31">
        <v>1996.5990589999999</v>
      </c>
      <c r="AK31">
        <v>1980.798875</v>
      </c>
      <c r="AL31">
        <v>1954.9765930000001</v>
      </c>
      <c r="AM31">
        <v>1919.9201190000001</v>
      </c>
      <c r="AN31">
        <v>1876.884489</v>
      </c>
      <c r="AO31">
        <v>1826.7992079999999</v>
      </c>
      <c r="AP31">
        <v>1770.6183590000001</v>
      </c>
      <c r="AQ31">
        <v>1709.3987529999999</v>
      </c>
      <c r="AR31">
        <v>1644.1997510000001</v>
      </c>
      <c r="AS31">
        <v>1576.083627</v>
      </c>
      <c r="AT31">
        <v>1506.0264609999999</v>
      </c>
      <c r="AU31">
        <v>1434.9002860000001</v>
      </c>
      <c r="AV31">
        <v>1363.4703689999999</v>
      </c>
      <c r="AW31">
        <v>1292.431722</v>
      </c>
    </row>
    <row r="32" spans="2:49" x14ac:dyDescent="0.25">
      <c r="B32" t="s">
        <v>74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2396.9278599999998</v>
      </c>
      <c r="H32">
        <v>2798.3786709999999</v>
      </c>
      <c r="I32">
        <v>3155.681525</v>
      </c>
      <c r="J32">
        <v>3477.3848200000002</v>
      </c>
      <c r="K32">
        <v>3706.5475099999999</v>
      </c>
      <c r="L32">
        <v>3894.4624119999999</v>
      </c>
      <c r="M32">
        <v>4070.4415359999998</v>
      </c>
      <c r="N32">
        <v>4285.2968799999999</v>
      </c>
      <c r="O32">
        <v>4481.0259480000004</v>
      </c>
      <c r="P32">
        <v>4669.2693159999999</v>
      </c>
      <c r="Q32">
        <v>4851.9471249999997</v>
      </c>
      <c r="R32">
        <v>5018.1849579999998</v>
      </c>
      <c r="S32">
        <v>5239.8968109999996</v>
      </c>
      <c r="T32">
        <v>5404.3965770000004</v>
      </c>
      <c r="U32">
        <v>5519.3260920000002</v>
      </c>
      <c r="V32">
        <v>5611.0525369999996</v>
      </c>
      <c r="W32">
        <v>5675.8376539999999</v>
      </c>
      <c r="X32">
        <v>5716.1431769999999</v>
      </c>
      <c r="Y32">
        <v>5750.3481069999998</v>
      </c>
      <c r="Z32">
        <v>5777.2151119999999</v>
      </c>
      <c r="AA32">
        <v>5793.8944320000001</v>
      </c>
      <c r="AB32">
        <v>5797.1126569999997</v>
      </c>
      <c r="AC32">
        <v>5784.5318040000002</v>
      </c>
      <c r="AD32">
        <v>5753.7870940000003</v>
      </c>
      <c r="AE32">
        <v>5703.9156640000001</v>
      </c>
      <c r="AF32">
        <v>5634.5688479999999</v>
      </c>
      <c r="AG32">
        <v>5545.9620999999997</v>
      </c>
      <c r="AH32">
        <v>5438.8336950000003</v>
      </c>
      <c r="AI32">
        <v>5313.8298340000001</v>
      </c>
      <c r="AJ32">
        <v>5172.4451769999996</v>
      </c>
      <c r="AK32">
        <v>5016.3780340000003</v>
      </c>
      <c r="AL32">
        <v>4847.5680249999996</v>
      </c>
      <c r="AM32">
        <v>4668.0613059999996</v>
      </c>
      <c r="AN32">
        <v>4480.3463599999995</v>
      </c>
      <c r="AO32">
        <v>4286.4510650000002</v>
      </c>
      <c r="AP32">
        <v>4088.357587</v>
      </c>
      <c r="AQ32">
        <v>3888.0610240000001</v>
      </c>
      <c r="AR32">
        <v>3687.4256110000001</v>
      </c>
      <c r="AS32">
        <v>3488.144577</v>
      </c>
      <c r="AT32">
        <v>3291.7793900000001</v>
      </c>
      <c r="AU32">
        <v>3099.661325</v>
      </c>
      <c r="AV32">
        <v>2912.892969</v>
      </c>
      <c r="AW32">
        <v>2732.3930850000002</v>
      </c>
    </row>
    <row r="33" spans="2:49" x14ac:dyDescent="0.25">
      <c r="B33" t="s">
        <v>75</v>
      </c>
      <c r="C33">
        <v>3720.5673609549599</v>
      </c>
      <c r="D33">
        <v>3780.3022733867101</v>
      </c>
      <c r="E33">
        <v>3840.9962489999998</v>
      </c>
      <c r="F33">
        <v>4360.0319820000004</v>
      </c>
      <c r="G33">
        <v>4821.2249510000001</v>
      </c>
      <c r="H33">
        <v>5318.8058179999998</v>
      </c>
      <c r="I33">
        <v>5759.0399429999998</v>
      </c>
      <c r="J33">
        <v>6146.6359169999996</v>
      </c>
      <c r="K33">
        <v>6400.5063499999997</v>
      </c>
      <c r="L33">
        <v>6597.9789440000004</v>
      </c>
      <c r="M33">
        <v>6780.5441609999998</v>
      </c>
      <c r="N33">
        <v>7040.4805470000001</v>
      </c>
      <c r="O33">
        <v>7274.556611</v>
      </c>
      <c r="P33">
        <v>7493.0460999999996</v>
      </c>
      <c r="Q33">
        <v>7691.9766550000004</v>
      </c>
      <c r="R33">
        <v>7870.6246810000002</v>
      </c>
      <c r="S33">
        <v>8104.5500529999999</v>
      </c>
      <c r="T33">
        <v>8286.2721880000008</v>
      </c>
      <c r="U33">
        <v>8387.4741009999998</v>
      </c>
      <c r="V33">
        <v>8454.4442629999994</v>
      </c>
      <c r="W33">
        <v>8482.2486580000004</v>
      </c>
      <c r="X33">
        <v>8475.6431869999997</v>
      </c>
      <c r="Y33">
        <v>8460.1092250000002</v>
      </c>
      <c r="Z33">
        <v>8435.7127810000002</v>
      </c>
      <c r="AA33">
        <v>8399.0946160000003</v>
      </c>
      <c r="AB33">
        <v>8346.3058600000004</v>
      </c>
      <c r="AC33">
        <v>8274.5128320000003</v>
      </c>
      <c r="AD33">
        <v>8180.7460289999999</v>
      </c>
      <c r="AE33">
        <v>8063.7969940000003</v>
      </c>
      <c r="AF33">
        <v>7923.2581389999996</v>
      </c>
      <c r="AG33">
        <v>7759.4718750000002</v>
      </c>
      <c r="AH33">
        <v>7573.4974050000001</v>
      </c>
      <c r="AI33">
        <v>7366.3224389999996</v>
      </c>
      <c r="AJ33">
        <v>7140.0592450000004</v>
      </c>
      <c r="AK33">
        <v>6897.0914059999996</v>
      </c>
      <c r="AL33">
        <v>6640.0460240000002</v>
      </c>
      <c r="AM33">
        <v>6371.6616439999998</v>
      </c>
      <c r="AN33">
        <v>6095.1966480000001</v>
      </c>
      <c r="AO33">
        <v>5813.2771329999996</v>
      </c>
      <c r="AP33">
        <v>5528.4448270000003</v>
      </c>
      <c r="AQ33">
        <v>5243.2102160000004</v>
      </c>
      <c r="AR33">
        <v>4959.8828309999999</v>
      </c>
      <c r="AS33">
        <v>4680.5454</v>
      </c>
      <c r="AT33">
        <v>4407.0847229999999</v>
      </c>
      <c r="AU33">
        <v>4141.0856130000002</v>
      </c>
      <c r="AV33">
        <v>3883.8363509999999</v>
      </c>
      <c r="AW33">
        <v>3636.380435</v>
      </c>
    </row>
    <row r="34" spans="2:49" x14ac:dyDescent="0.25">
      <c r="B34" t="s">
        <v>76</v>
      </c>
      <c r="C34">
        <v>5208.7853750706399</v>
      </c>
      <c r="D34">
        <v>5292.4141090967596</v>
      </c>
      <c r="E34">
        <v>5377.3855290000001</v>
      </c>
      <c r="F34">
        <v>5763.2341130000004</v>
      </c>
      <c r="G34">
        <v>6098.8579149999996</v>
      </c>
      <c r="H34">
        <v>6478.1436620000004</v>
      </c>
      <c r="I34">
        <v>6809.3125030000001</v>
      </c>
      <c r="J34">
        <v>7093.7137359999997</v>
      </c>
      <c r="K34">
        <v>7253.1785410000002</v>
      </c>
      <c r="L34">
        <v>7363.8396620000003</v>
      </c>
      <c r="M34">
        <v>7465.3761050000003</v>
      </c>
      <c r="N34">
        <v>7628.1928989999997</v>
      </c>
      <c r="O34">
        <v>7773.2800749999997</v>
      </c>
      <c r="P34">
        <v>7904.2181250000003</v>
      </c>
      <c r="Q34">
        <v>8010.4348680000003</v>
      </c>
      <c r="R34">
        <v>8107.6214440000003</v>
      </c>
      <c r="S34">
        <v>8236.9530950000008</v>
      </c>
      <c r="T34">
        <v>8357.4272369999999</v>
      </c>
      <c r="U34">
        <v>8397.6984219999995</v>
      </c>
      <c r="V34">
        <v>8407.0160149999901</v>
      </c>
      <c r="W34">
        <v>8380.8017450000007</v>
      </c>
      <c r="X34">
        <v>8323.9310019999903</v>
      </c>
      <c r="Y34">
        <v>8260.3495779999994</v>
      </c>
      <c r="Z34">
        <v>8190.8523320000004</v>
      </c>
      <c r="AA34">
        <v>8112.518822</v>
      </c>
      <c r="AB34">
        <v>8021.8650399999997</v>
      </c>
      <c r="AC34">
        <v>7916.3516659999996</v>
      </c>
      <c r="AD34">
        <v>7793.2721099999999</v>
      </c>
      <c r="AE34">
        <v>7651.4737699999996</v>
      </c>
      <c r="AF34">
        <v>7490.5278630000003</v>
      </c>
      <c r="AG34">
        <v>7310.6889689999998</v>
      </c>
      <c r="AH34">
        <v>7112.8726479999996</v>
      </c>
      <c r="AI34">
        <v>6897.9400990000004</v>
      </c>
      <c r="AJ34">
        <v>6667.7857450000001</v>
      </c>
      <c r="AK34">
        <v>6424.5514839999996</v>
      </c>
      <c r="AL34">
        <v>6170.5696150000003</v>
      </c>
      <c r="AM34">
        <v>5908.2621479999998</v>
      </c>
      <c r="AN34">
        <v>5640.4892870000003</v>
      </c>
      <c r="AO34">
        <v>5369.5408399999997</v>
      </c>
      <c r="AP34">
        <v>5097.6229519999997</v>
      </c>
      <c r="AQ34">
        <v>4826.8966929999997</v>
      </c>
      <c r="AR34">
        <v>4559.3338370000001</v>
      </c>
      <c r="AS34">
        <v>4296.7020590000002</v>
      </c>
      <c r="AT34">
        <v>4040.5889219999999</v>
      </c>
      <c r="AU34">
        <v>3792.313631</v>
      </c>
      <c r="AV34">
        <v>3552.9331050000001</v>
      </c>
      <c r="AW34">
        <v>3323.2859410000001</v>
      </c>
    </row>
    <row r="35" spans="2:49" x14ac:dyDescent="0.25">
      <c r="B35" t="s">
        <v>77</v>
      </c>
      <c r="C35">
        <v>13521.9613593495</v>
      </c>
      <c r="D35">
        <v>13739.0608227762</v>
      </c>
      <c r="E35">
        <v>13959.64589</v>
      </c>
      <c r="F35">
        <v>13387.104240000001</v>
      </c>
      <c r="G35">
        <v>12832.969810000001</v>
      </c>
      <c r="H35">
        <v>12362.902050000001</v>
      </c>
      <c r="I35">
        <v>11917.784949999999</v>
      </c>
      <c r="J35">
        <v>11490.20795</v>
      </c>
      <c r="K35">
        <v>11030.2912</v>
      </c>
      <c r="L35">
        <v>10589.831169999999</v>
      </c>
      <c r="M35">
        <v>10181.763059999999</v>
      </c>
      <c r="N35">
        <v>9832.991403</v>
      </c>
      <c r="O35">
        <v>9508.1765790000009</v>
      </c>
      <c r="P35">
        <v>9190.3521970000002</v>
      </c>
      <c r="Q35">
        <v>8882.8848199999902</v>
      </c>
      <c r="R35">
        <v>8589.6904340000001</v>
      </c>
      <c r="S35">
        <v>8317.8716910000003</v>
      </c>
      <c r="T35">
        <v>8086.1679649999996</v>
      </c>
      <c r="U35">
        <v>7812.0081710000004</v>
      </c>
      <c r="V35">
        <v>7541.8545359999998</v>
      </c>
      <c r="W35">
        <v>7272.1501619999999</v>
      </c>
      <c r="X35">
        <v>7004.7306420000004</v>
      </c>
      <c r="Y35">
        <v>6750.5496629999998</v>
      </c>
      <c r="Z35">
        <v>6509.4362380000002</v>
      </c>
      <c r="AA35">
        <v>6278.9444839999996</v>
      </c>
      <c r="AB35">
        <v>6056.406465</v>
      </c>
      <c r="AC35">
        <v>5839.6461790000003</v>
      </c>
      <c r="AD35">
        <v>5626.4440489999997</v>
      </c>
      <c r="AE35">
        <v>5415.3836330000004</v>
      </c>
      <c r="AF35">
        <v>5205.4646599999996</v>
      </c>
      <c r="AG35">
        <v>4996.0828160000001</v>
      </c>
      <c r="AH35">
        <v>4787.0184159999999</v>
      </c>
      <c r="AI35">
        <v>4578.0957699999999</v>
      </c>
      <c r="AJ35">
        <v>4369.6762909999998</v>
      </c>
      <c r="AK35">
        <v>4162.2782049999996</v>
      </c>
      <c r="AL35">
        <v>3956.5331209999999</v>
      </c>
      <c r="AM35">
        <v>3753.143552</v>
      </c>
      <c r="AN35">
        <v>3553.0513270000001</v>
      </c>
      <c r="AO35">
        <v>3356.9403539999998</v>
      </c>
      <c r="AP35">
        <v>3165.4774360000001</v>
      </c>
      <c r="AQ35">
        <v>2979.3282450000002</v>
      </c>
      <c r="AR35">
        <v>2799.0890340000001</v>
      </c>
      <c r="AS35">
        <v>2625.2831249999999</v>
      </c>
      <c r="AT35">
        <v>2458.364094</v>
      </c>
      <c r="AU35">
        <v>2298.6764870000002</v>
      </c>
      <c r="AV35">
        <v>2146.4579659999999</v>
      </c>
      <c r="AW35">
        <v>2001.859782</v>
      </c>
    </row>
    <row r="36" spans="2:49" x14ac:dyDescent="0.25">
      <c r="B36" t="s">
        <v>78</v>
      </c>
      <c r="C36">
        <v>4769.5635809194901</v>
      </c>
      <c r="D36">
        <v>4846.1404669702097</v>
      </c>
      <c r="E36">
        <v>4923.9468200000001</v>
      </c>
      <c r="F36">
        <v>4709.5182020000002</v>
      </c>
      <c r="G36">
        <v>4493.3139760000004</v>
      </c>
      <c r="H36">
        <v>4304.9842500000004</v>
      </c>
      <c r="I36">
        <v>4127.5869640000001</v>
      </c>
      <c r="J36">
        <v>3955.8263310000002</v>
      </c>
      <c r="K36">
        <v>3776.0278130000002</v>
      </c>
      <c r="L36">
        <v>3601.3029409999999</v>
      </c>
      <c r="M36">
        <v>3438.5936470000001</v>
      </c>
      <c r="N36">
        <v>3292.8042610000002</v>
      </c>
      <c r="O36">
        <v>3156.1154430000001</v>
      </c>
      <c r="P36">
        <v>3026.1254079999999</v>
      </c>
      <c r="Q36">
        <v>2901.0513089999999</v>
      </c>
      <c r="R36">
        <v>2781.2904389999999</v>
      </c>
      <c r="S36">
        <v>2665.6618050000002</v>
      </c>
      <c r="T36">
        <v>2541.8861310000002</v>
      </c>
      <c r="U36">
        <v>2415.6422130000001</v>
      </c>
      <c r="V36">
        <v>2295.537793</v>
      </c>
      <c r="W36">
        <v>2180.5864409999999</v>
      </c>
      <c r="X36">
        <v>2070.9064509999998</v>
      </c>
      <c r="Y36">
        <v>1968.3048690000001</v>
      </c>
      <c r="Z36">
        <v>1872.4123529999999</v>
      </c>
      <c r="AA36">
        <v>1782.4240809999999</v>
      </c>
      <c r="AB36">
        <v>1697.5090479999999</v>
      </c>
      <c r="AC36">
        <v>1616.9565950000001</v>
      </c>
      <c r="AD36">
        <v>1540.0690259999999</v>
      </c>
      <c r="AE36">
        <v>1466.3304439999999</v>
      </c>
      <c r="AF36">
        <v>1395.3253830000001</v>
      </c>
      <c r="AG36">
        <v>1326.733154</v>
      </c>
      <c r="AH36">
        <v>1260.3234279999999</v>
      </c>
      <c r="AI36">
        <v>1195.8902860000001</v>
      </c>
      <c r="AJ36">
        <v>1133.3415070000001</v>
      </c>
      <c r="AK36">
        <v>1072.6264530000001</v>
      </c>
      <c r="AL36">
        <v>1013.731363</v>
      </c>
      <c r="AM36">
        <v>956.66794679999998</v>
      </c>
      <c r="AN36">
        <v>901.51080579999996</v>
      </c>
      <c r="AO36">
        <v>848.2905184</v>
      </c>
      <c r="AP36">
        <v>797.04367730000001</v>
      </c>
      <c r="AQ36">
        <v>747.81731109999998</v>
      </c>
      <c r="AR36">
        <v>700.65348640000002</v>
      </c>
      <c r="AS36">
        <v>655.58730739999999</v>
      </c>
      <c r="AT36">
        <v>612.6465283</v>
      </c>
      <c r="AU36">
        <v>571.84267560000001</v>
      </c>
      <c r="AV36">
        <v>533.17090949999999</v>
      </c>
      <c r="AW36">
        <v>496.61427070000002</v>
      </c>
    </row>
    <row r="37" spans="2:49" x14ac:dyDescent="0.25">
      <c r="B37" t="s">
        <v>79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1989.1601579999999</v>
      </c>
      <c r="H37">
        <v>1869.6870510000001</v>
      </c>
      <c r="I37">
        <v>1758.1687300000001</v>
      </c>
      <c r="J37">
        <v>1651.8658350000001</v>
      </c>
      <c r="K37">
        <v>1548.4436519999999</v>
      </c>
      <c r="L37">
        <v>1449.0455529999999</v>
      </c>
      <c r="M37">
        <v>1356.8722620000001</v>
      </c>
      <c r="N37">
        <v>1275.4609230000001</v>
      </c>
      <c r="O37">
        <v>1199.16642</v>
      </c>
      <c r="P37">
        <v>1127.3222149999999</v>
      </c>
      <c r="Q37">
        <v>1059.1767749999999</v>
      </c>
      <c r="R37">
        <v>994.34246559999997</v>
      </c>
      <c r="S37">
        <v>933.88328850000005</v>
      </c>
      <c r="T37">
        <v>874.90402129999995</v>
      </c>
      <c r="U37">
        <v>818.06900529999996</v>
      </c>
      <c r="V37">
        <v>764.58655450000003</v>
      </c>
      <c r="W37">
        <v>714.19836780000003</v>
      </c>
      <c r="X37">
        <v>666.86137580000002</v>
      </c>
      <c r="Y37">
        <v>622.81165069999997</v>
      </c>
      <c r="Z37">
        <v>581.90251569999998</v>
      </c>
      <c r="AA37">
        <v>543.88262259999999</v>
      </c>
      <c r="AB37">
        <v>508.50061599999998</v>
      </c>
      <c r="AC37">
        <v>475.52538929999997</v>
      </c>
      <c r="AD37">
        <v>444.73401239999998</v>
      </c>
      <c r="AE37">
        <v>415.93515359999998</v>
      </c>
      <c r="AF37">
        <v>388.95958510000003</v>
      </c>
      <c r="AG37">
        <v>363.65896270000002</v>
      </c>
      <c r="AH37">
        <v>339.90476869999998</v>
      </c>
      <c r="AI37">
        <v>317.57811700000002</v>
      </c>
      <c r="AJ37">
        <v>296.58270399999998</v>
      </c>
      <c r="AK37">
        <v>276.83335060000002</v>
      </c>
      <c r="AL37">
        <v>258.25416899999999</v>
      </c>
      <c r="AM37">
        <v>240.77729220000001</v>
      </c>
      <c r="AN37">
        <v>224.34670980000001</v>
      </c>
      <c r="AO37">
        <v>208.90559859999999</v>
      </c>
      <c r="AP37">
        <v>194.40196890000001</v>
      </c>
      <c r="AQ37">
        <v>180.78882060000001</v>
      </c>
      <c r="AR37">
        <v>168.022153</v>
      </c>
      <c r="AS37">
        <v>156.06055240000001</v>
      </c>
      <c r="AT37">
        <v>144.864991</v>
      </c>
      <c r="AU37">
        <v>134.3975461</v>
      </c>
      <c r="AV37">
        <v>124.6211936</v>
      </c>
      <c r="AW37">
        <v>115.5001187</v>
      </c>
    </row>
    <row r="38" spans="2:49" x14ac:dyDescent="0.25">
      <c r="B38" t="s">
        <v>80</v>
      </c>
      <c r="C38">
        <v>6.9573204344700098E-3</v>
      </c>
      <c r="D38">
        <v>7.06902246445449E-3</v>
      </c>
      <c r="E38">
        <v>7.1825179100000001E-3</v>
      </c>
      <c r="F38">
        <v>2.3230064200000001E-2</v>
      </c>
      <c r="G38">
        <v>5.4623611400000001E-2</v>
      </c>
      <c r="H38">
        <v>0.11199635600000001</v>
      </c>
      <c r="I38">
        <v>0.19645021109999999</v>
      </c>
      <c r="J38">
        <v>0.31947961029999999</v>
      </c>
      <c r="K38">
        <v>0.46726478370000002</v>
      </c>
      <c r="L38">
        <v>0.66399824249999995</v>
      </c>
      <c r="M38">
        <v>0.95404384880000004</v>
      </c>
      <c r="N38">
        <v>1.401691061</v>
      </c>
      <c r="O38">
        <v>2.0075083560000002</v>
      </c>
      <c r="P38">
        <v>2.7962953609999999</v>
      </c>
      <c r="Q38">
        <v>3.8243860139999999</v>
      </c>
      <c r="R38">
        <v>5.1489475000000002</v>
      </c>
      <c r="S38">
        <v>8.1787770260000006</v>
      </c>
      <c r="T38">
        <v>14.086975949999999</v>
      </c>
      <c r="U38">
        <v>24.911793729999999</v>
      </c>
      <c r="V38">
        <v>37.599680599999999</v>
      </c>
      <c r="W38">
        <v>52.387229009999999</v>
      </c>
      <c r="X38">
        <v>69.738129979999997</v>
      </c>
      <c r="Y38">
        <v>90.909680050000006</v>
      </c>
      <c r="Z38">
        <v>116.6278753</v>
      </c>
      <c r="AA38">
        <v>147.52747049999999</v>
      </c>
      <c r="AB38">
        <v>184.1741595</v>
      </c>
      <c r="AC38">
        <v>227.14116999999999</v>
      </c>
      <c r="AD38">
        <v>276.8759551</v>
      </c>
      <c r="AE38">
        <v>333.87090460000002</v>
      </c>
      <c r="AF38">
        <v>398.57952019999999</v>
      </c>
      <c r="AG38">
        <v>471.40853379999999</v>
      </c>
      <c r="AH38">
        <v>552.72289450000005</v>
      </c>
      <c r="AI38">
        <v>642.64334980000001</v>
      </c>
      <c r="AJ38">
        <v>741.31825519999995</v>
      </c>
      <c r="AK38">
        <v>848.75499969999998</v>
      </c>
      <c r="AL38">
        <v>964.83931170000005</v>
      </c>
      <c r="AM38">
        <v>1089.290565</v>
      </c>
      <c r="AN38">
        <v>1222.1665660000001</v>
      </c>
      <c r="AO38">
        <v>1362.929756</v>
      </c>
      <c r="AP38">
        <v>1510.8583880000001</v>
      </c>
      <c r="AQ38">
        <v>1665.2644379999999</v>
      </c>
      <c r="AR38">
        <v>1825.390367</v>
      </c>
      <c r="AS38">
        <v>1990.489435</v>
      </c>
      <c r="AT38">
        <v>2160.002324</v>
      </c>
      <c r="AU38">
        <v>2333.4098239999998</v>
      </c>
      <c r="AV38">
        <v>2510.2552070000002</v>
      </c>
      <c r="AW38">
        <v>2690.4562540000002</v>
      </c>
    </row>
    <row r="39" spans="2:49" x14ac:dyDescent="0.25">
      <c r="B39" t="s">
        <v>81</v>
      </c>
      <c r="C39">
        <v>1.59483191497851E-2</v>
      </c>
      <c r="D39">
        <v>1.6204374572364899E-2</v>
      </c>
      <c r="E39">
        <v>1.6464540999999999E-2</v>
      </c>
      <c r="F39">
        <v>4.0602838099999997E-2</v>
      </c>
      <c r="G39">
        <v>7.8322673999999995E-2</v>
      </c>
      <c r="H39">
        <v>0.1395009834</v>
      </c>
      <c r="I39">
        <v>0.22335326359999999</v>
      </c>
      <c r="J39">
        <v>0.33799628269999998</v>
      </c>
      <c r="K39">
        <v>0.47031015659999997</v>
      </c>
      <c r="L39">
        <v>0.63978900999999999</v>
      </c>
      <c r="M39">
        <v>0.87764764569999998</v>
      </c>
      <c r="N39">
        <v>1.2351438589999999</v>
      </c>
      <c r="O39">
        <v>1.7060559710000001</v>
      </c>
      <c r="P39">
        <v>2.3032858799999998</v>
      </c>
      <c r="Q39">
        <v>3.062223329</v>
      </c>
      <c r="R39">
        <v>4.016973589</v>
      </c>
      <c r="S39">
        <v>6.1741348780000003</v>
      </c>
      <c r="T39">
        <v>10.30699031</v>
      </c>
      <c r="U39">
        <v>17.736194229999999</v>
      </c>
      <c r="V39">
        <v>26.254977360000002</v>
      </c>
      <c r="W39">
        <v>35.970696760000003</v>
      </c>
      <c r="X39">
        <v>47.133810539999999</v>
      </c>
      <c r="Y39">
        <v>60.497198920000002</v>
      </c>
      <c r="Z39">
        <v>76.446732760000003</v>
      </c>
      <c r="AA39">
        <v>95.299196170000002</v>
      </c>
      <c r="AB39">
        <v>117.3195413</v>
      </c>
      <c r="AC39">
        <v>142.769487</v>
      </c>
      <c r="AD39">
        <v>171.82702829999999</v>
      </c>
      <c r="AE39">
        <v>204.6897142</v>
      </c>
      <c r="AF39">
        <v>241.52375420000001</v>
      </c>
      <c r="AG39">
        <v>282.46006670000003</v>
      </c>
      <c r="AH39">
        <v>327.59754930000003</v>
      </c>
      <c r="AI39">
        <v>376.89043340000001</v>
      </c>
      <c r="AJ39">
        <v>430.30618900000002</v>
      </c>
      <c r="AK39">
        <v>487.72963019999997</v>
      </c>
      <c r="AL39">
        <v>548.97758260000001</v>
      </c>
      <c r="AM39">
        <v>613.77722440000002</v>
      </c>
      <c r="AN39">
        <v>682.03829389999999</v>
      </c>
      <c r="AO39">
        <v>753.35342509999998</v>
      </c>
      <c r="AP39">
        <v>827.22437449999995</v>
      </c>
      <c r="AQ39">
        <v>903.17760209999994</v>
      </c>
      <c r="AR39">
        <v>980.71188870000003</v>
      </c>
      <c r="AS39">
        <v>1059.3397440000001</v>
      </c>
      <c r="AT39">
        <v>1138.676592</v>
      </c>
      <c r="AU39">
        <v>1218.3649929999999</v>
      </c>
      <c r="AV39">
        <v>1298.084912</v>
      </c>
      <c r="AW39">
        <v>1377.7000889999999</v>
      </c>
    </row>
    <row r="40" spans="2:49" x14ac:dyDescent="0.25">
      <c r="B40" t="s">
        <v>82</v>
      </c>
      <c r="C40">
        <v>6.5291776385026298E-2</v>
      </c>
      <c r="D40">
        <v>6.63400569741113E-2</v>
      </c>
      <c r="E40">
        <v>6.7405168000000001E-2</v>
      </c>
      <c r="F40">
        <v>0.1487682119</v>
      </c>
      <c r="G40">
        <v>0.25619838029999997</v>
      </c>
      <c r="H40">
        <v>0.41062881550000002</v>
      </c>
      <c r="I40">
        <v>0.6047143693</v>
      </c>
      <c r="J40">
        <v>0.84757318810000004</v>
      </c>
      <c r="K40">
        <v>1.110901937</v>
      </c>
      <c r="L40">
        <v>1.426794565</v>
      </c>
      <c r="M40">
        <v>1.8309282250000001</v>
      </c>
      <c r="N40">
        <v>2.4065524819999999</v>
      </c>
      <c r="O40">
        <v>3.121687514</v>
      </c>
      <c r="P40">
        <v>3.9753599980000001</v>
      </c>
      <c r="Q40">
        <v>4.9951420969999996</v>
      </c>
      <c r="R40">
        <v>6.2017008709999999</v>
      </c>
      <c r="S40">
        <v>8.8465407700000007</v>
      </c>
      <c r="T40">
        <v>13.6807994</v>
      </c>
      <c r="U40">
        <v>21.922108890000001</v>
      </c>
      <c r="V40">
        <v>30.78167208</v>
      </c>
      <c r="W40">
        <v>40.237007779999999</v>
      </c>
      <c r="X40">
        <v>50.398251850000001</v>
      </c>
      <c r="Y40">
        <v>61.822097919999997</v>
      </c>
      <c r="Z40">
        <v>74.668262810000002</v>
      </c>
      <c r="AA40">
        <v>89.01704427</v>
      </c>
      <c r="AB40">
        <v>104.8936616</v>
      </c>
      <c r="AC40">
        <v>122.3109776</v>
      </c>
      <c r="AD40">
        <v>141.21019920000001</v>
      </c>
      <c r="AE40">
        <v>161.53855569999999</v>
      </c>
      <c r="AF40">
        <v>183.21170179999999</v>
      </c>
      <c r="AG40">
        <v>206.11363800000001</v>
      </c>
      <c r="AH40">
        <v>230.10062769999999</v>
      </c>
      <c r="AI40">
        <v>254.94055299999999</v>
      </c>
      <c r="AJ40">
        <v>280.4147997</v>
      </c>
      <c r="AK40">
        <v>306.26119030000001</v>
      </c>
      <c r="AL40">
        <v>332.1906937</v>
      </c>
      <c r="AM40">
        <v>357.88206939999998</v>
      </c>
      <c r="AN40">
        <v>383.11256309999999</v>
      </c>
      <c r="AO40">
        <v>407.52520120000003</v>
      </c>
      <c r="AP40">
        <v>430.74592050000001</v>
      </c>
      <c r="AQ40">
        <v>452.43459089999999</v>
      </c>
      <c r="AR40">
        <v>472.26537999999999</v>
      </c>
      <c r="AS40">
        <v>489.94219889999999</v>
      </c>
      <c r="AT40">
        <v>505.22944289999998</v>
      </c>
      <c r="AU40">
        <v>517.9218588</v>
      </c>
      <c r="AV40">
        <v>527.84560539999995</v>
      </c>
      <c r="AW40">
        <v>534.89006380000001</v>
      </c>
    </row>
    <row r="41" spans="2:49" x14ac:dyDescent="0.25">
      <c r="B41" t="s">
        <v>83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5.9257453179999997</v>
      </c>
      <c r="H41">
        <v>9.4211864129999903</v>
      </c>
      <c r="I41">
        <v>13.78057321</v>
      </c>
      <c r="J41">
        <v>19.191872369999999</v>
      </c>
      <c r="K41">
        <v>25.02578729</v>
      </c>
      <c r="L41">
        <v>31.982816140000001</v>
      </c>
      <c r="M41">
        <v>40.81049427</v>
      </c>
      <c r="N41">
        <v>53.330714229999998</v>
      </c>
      <c r="O41">
        <v>68.815744679999995</v>
      </c>
      <c r="P41">
        <v>87.222056629999997</v>
      </c>
      <c r="Q41">
        <v>109.12743</v>
      </c>
      <c r="R41">
        <v>134.96734649999999</v>
      </c>
      <c r="S41">
        <v>191.62054130000001</v>
      </c>
      <c r="T41">
        <v>295.12266290000002</v>
      </c>
      <c r="U41">
        <v>471.58801890000001</v>
      </c>
      <c r="V41">
        <v>661.46957320000001</v>
      </c>
      <c r="W41">
        <v>864.6552289</v>
      </c>
      <c r="X41">
        <v>1084.020135</v>
      </c>
      <c r="Y41">
        <v>1332.248814</v>
      </c>
      <c r="Z41">
        <v>1613.691669</v>
      </c>
      <c r="AA41">
        <v>1931.162474</v>
      </c>
      <c r="AB41">
        <v>2286.441601</v>
      </c>
      <c r="AC41">
        <v>2681.2026999999998</v>
      </c>
      <c r="AD41">
        <v>3115.6844999999998</v>
      </c>
      <c r="AE41">
        <v>3590.427475</v>
      </c>
      <c r="AF41">
        <v>4105.4383280000002</v>
      </c>
      <c r="AG41">
        <v>4660.1789120000003</v>
      </c>
      <c r="AH41">
        <v>5253.6515730000001</v>
      </c>
      <c r="AI41">
        <v>5882.899144</v>
      </c>
      <c r="AJ41">
        <v>6545.3674220000003</v>
      </c>
      <c r="AK41">
        <v>7237.5376470000001</v>
      </c>
      <c r="AL41">
        <v>7955.2433090000004</v>
      </c>
      <c r="AM41">
        <v>8693.4560280000005</v>
      </c>
      <c r="AN41">
        <v>9449.7159109999902</v>
      </c>
      <c r="AO41">
        <v>10217.899740000001</v>
      </c>
      <c r="AP41">
        <v>10991.16963</v>
      </c>
      <c r="AQ41">
        <v>11763.362359999999</v>
      </c>
      <c r="AR41">
        <v>12528.376560000001</v>
      </c>
      <c r="AS41">
        <v>13280.626319999999</v>
      </c>
      <c r="AT41">
        <v>14016.012360000001</v>
      </c>
      <c r="AU41">
        <v>14731.023660000001</v>
      </c>
      <c r="AV41">
        <v>15422.81033</v>
      </c>
      <c r="AW41">
        <v>16090.61729</v>
      </c>
    </row>
    <row r="42" spans="2:49" x14ac:dyDescent="0.25">
      <c r="B42" t="s">
        <v>84</v>
      </c>
      <c r="C42">
        <v>0.60453762790594801</v>
      </c>
      <c r="D42">
        <v>0.61424367506521405</v>
      </c>
      <c r="E42">
        <v>0.62410555599999995</v>
      </c>
      <c r="F42">
        <v>1.363296775</v>
      </c>
      <c r="G42">
        <v>2.3208876859999998</v>
      </c>
      <c r="H42">
        <v>3.676697323</v>
      </c>
      <c r="I42">
        <v>5.3609007059999998</v>
      </c>
      <c r="J42">
        <v>7.4420866419999996</v>
      </c>
      <c r="K42" s="100">
        <v>9.6780187840000007</v>
      </c>
      <c r="L42" s="100">
        <v>12.333922619999999</v>
      </c>
      <c r="M42" s="100">
        <v>15.683468960000001</v>
      </c>
      <c r="N42" s="100">
        <v>20.415936129999999</v>
      </c>
      <c r="O42" s="100">
        <v>26.243099650000001</v>
      </c>
      <c r="P42">
        <v>33.135691970000003</v>
      </c>
      <c r="Q42">
        <v>41.294973970000001</v>
      </c>
      <c r="R42">
        <v>50.865890659999998</v>
      </c>
      <c r="S42">
        <v>71.791692679999997</v>
      </c>
      <c r="T42">
        <v>109.8479767</v>
      </c>
      <c r="U42">
        <v>174.3850004</v>
      </c>
      <c r="V42">
        <v>243.35396069999999</v>
      </c>
      <c r="W42">
        <v>316.61350970000001</v>
      </c>
      <c r="X42">
        <v>395.09999959999999</v>
      </c>
      <c r="Y42">
        <v>483.25773839999999</v>
      </c>
      <c r="Z42">
        <v>582.49919199999999</v>
      </c>
      <c r="AA42">
        <v>693.6804717</v>
      </c>
      <c r="AB42">
        <v>817.28899330000002</v>
      </c>
      <c r="AC42">
        <v>953.77385900000002</v>
      </c>
      <c r="AD42">
        <v>1103.082185</v>
      </c>
      <c r="AE42">
        <v>1265.267386</v>
      </c>
      <c r="AF42">
        <v>1440.197819</v>
      </c>
      <c r="AG42">
        <v>1627.5559510000001</v>
      </c>
      <c r="AH42">
        <v>1826.869974</v>
      </c>
      <c r="AI42">
        <v>2037.008814</v>
      </c>
      <c r="AJ42">
        <v>2256.994267</v>
      </c>
      <c r="AK42">
        <v>2485.5346840000002</v>
      </c>
      <c r="AL42">
        <v>2721.1391990000002</v>
      </c>
      <c r="AM42">
        <v>2962.049982</v>
      </c>
      <c r="AN42">
        <v>3207.3857440000002</v>
      </c>
      <c r="AO42">
        <v>3455.0678819999998</v>
      </c>
      <c r="AP42">
        <v>3702.809307</v>
      </c>
      <c r="AQ42">
        <v>3948.5730309999999</v>
      </c>
      <c r="AR42">
        <v>4190.3702279999998</v>
      </c>
      <c r="AS42">
        <v>4426.4067610000002</v>
      </c>
      <c r="AT42">
        <v>4655.397097</v>
      </c>
      <c r="AU42">
        <v>4876.267742</v>
      </c>
      <c r="AV42">
        <v>5088.177584</v>
      </c>
      <c r="AW42">
        <v>5290.9714110000004</v>
      </c>
    </row>
    <row r="43" spans="2:49" x14ac:dyDescent="0.25">
      <c r="B43" t="s">
        <v>85</v>
      </c>
      <c r="C43">
        <v>8.2417488223721705E-3</v>
      </c>
      <c r="D43">
        <v>8.3740727655845504E-3</v>
      </c>
      <c r="E43">
        <v>8.5085212099999998E-3</v>
      </c>
      <c r="F43">
        <v>1.4204720299999999E-2</v>
      </c>
      <c r="G43">
        <v>1.55682632E-2</v>
      </c>
      <c r="H43">
        <v>1.43567253E-2</v>
      </c>
      <c r="I43">
        <v>1.32394704E-2</v>
      </c>
      <c r="J43">
        <v>1.22091614E-2</v>
      </c>
      <c r="K43">
        <v>1.12590321E-2</v>
      </c>
      <c r="L43">
        <v>1.03828428E-2</v>
      </c>
      <c r="M43">
        <v>9.5748395100000005E-3</v>
      </c>
      <c r="N43">
        <v>8.8297158099999995E-3</v>
      </c>
      <c r="O43">
        <v>8.1425783900000003E-3</v>
      </c>
      <c r="P43">
        <v>7.5089147E-3</v>
      </c>
      <c r="Q43">
        <v>6.9245633700000002E-3</v>
      </c>
      <c r="R43">
        <v>6.3856868399999999E-3</v>
      </c>
      <c r="S43">
        <v>5.8887462300000002E-3</v>
      </c>
      <c r="T43">
        <v>5.4304780399999997E-3</v>
      </c>
      <c r="U43">
        <v>5.0078727399999997E-3</v>
      </c>
      <c r="V43">
        <v>4.6181550199999996E-3</v>
      </c>
      <c r="W43">
        <v>4.2587655299999999E-3</v>
      </c>
      <c r="X43">
        <v>3.9273440799999998E-3</v>
      </c>
      <c r="Y43">
        <v>3.6217141899999999E-3</v>
      </c>
      <c r="Z43">
        <v>3.3398687299999999E-3</v>
      </c>
      <c r="AA43">
        <v>3.07995677E-3</v>
      </c>
      <c r="AB43">
        <v>2.8402714200000002E-3</v>
      </c>
      <c r="AC43">
        <v>2.61923862E-3</v>
      </c>
      <c r="AD43">
        <v>2.4154068199999999E-3</v>
      </c>
      <c r="AE43">
        <v>2.2274374200000001E-3</v>
      </c>
      <c r="AF43">
        <v>2.0540959900000001E-3</v>
      </c>
      <c r="AG43">
        <v>1.89424416E-3</v>
      </c>
      <c r="AH43">
        <v>1.74683216E-3</v>
      </c>
      <c r="AI43">
        <v>1.6108919199999999E-3</v>
      </c>
      <c r="AJ43">
        <v>1.48553068E-3</v>
      </c>
      <c r="AK43">
        <v>1.3699251800000001E-3</v>
      </c>
      <c r="AL43">
        <v>1.26331621E-3</v>
      </c>
      <c r="AM43">
        <v>1.1650036700000001E-3</v>
      </c>
      <c r="AN43">
        <v>1.0743419E-3</v>
      </c>
      <c r="AO43">
        <v>9.9073553000000002E-4</v>
      </c>
      <c r="AP43">
        <v>9.1363548799999999E-4</v>
      </c>
      <c r="AQ43">
        <v>8.4253545199999998E-4</v>
      </c>
      <c r="AR43">
        <v>7.7696849100000005E-4</v>
      </c>
      <c r="AS43">
        <v>7.1650401700000001E-4</v>
      </c>
      <c r="AT43">
        <v>6.6074495E-4</v>
      </c>
      <c r="AU43">
        <v>6.0932510999999996E-4</v>
      </c>
      <c r="AV43">
        <v>5.6190681300000004E-4</v>
      </c>
      <c r="AW43">
        <v>5.1817865599999998E-4</v>
      </c>
    </row>
    <row r="44" spans="2:49" x14ac:dyDescent="0.25">
      <c r="B44" t="s">
        <v>86</v>
      </c>
      <c r="C44">
        <v>0.101255771246286</v>
      </c>
      <c r="D44">
        <v>0.10288146540575301</v>
      </c>
      <c r="E44">
        <v>0.1045332606</v>
      </c>
      <c r="F44">
        <v>0.22614722900000001</v>
      </c>
      <c r="G44">
        <v>0.38079991000000002</v>
      </c>
      <c r="H44">
        <v>0.5964659994</v>
      </c>
      <c r="I44">
        <v>0.8611847225</v>
      </c>
      <c r="J44">
        <v>1.184024355</v>
      </c>
      <c r="K44">
        <v>1.5274593380000001</v>
      </c>
      <c r="L44">
        <v>1.9310100640000001</v>
      </c>
      <c r="M44">
        <v>2.4318018100000001</v>
      </c>
      <c r="N44">
        <v>3.132705015</v>
      </c>
      <c r="O44">
        <v>3.986537191</v>
      </c>
      <c r="P44">
        <v>4.9850634490000001</v>
      </c>
      <c r="Q44">
        <v>6.1532696920000003</v>
      </c>
      <c r="R44">
        <v>7.5076051599999998</v>
      </c>
      <c r="S44">
        <v>10.45617998</v>
      </c>
      <c r="T44">
        <v>15.775961669999999</v>
      </c>
      <c r="U44">
        <v>24.716458410000001</v>
      </c>
      <c r="V44">
        <v>34.164945899999999</v>
      </c>
      <c r="W44">
        <v>44.091987580000001</v>
      </c>
      <c r="X44">
        <v>54.618451870000001</v>
      </c>
      <c r="Y44">
        <v>66.339980460000007</v>
      </c>
      <c r="Z44">
        <v>79.439936029999998</v>
      </c>
      <c r="AA44">
        <v>94.029379079999998</v>
      </c>
      <c r="AB44">
        <v>110.1729392</v>
      </c>
      <c r="AC44">
        <v>127.9326721</v>
      </c>
      <c r="AD44">
        <v>147.3068001</v>
      </c>
      <c r="AE44">
        <v>168.30974520000001</v>
      </c>
      <c r="AF44">
        <v>190.93373750000001</v>
      </c>
      <c r="AG44">
        <v>215.14881130000001</v>
      </c>
      <c r="AH44">
        <v>240.90695270000001</v>
      </c>
      <c r="AI44">
        <v>268.07626629999999</v>
      </c>
      <c r="AJ44">
        <v>296.54665219999998</v>
      </c>
      <c r="AK44">
        <v>326.16866060000001</v>
      </c>
      <c r="AL44">
        <v>356.7679905</v>
      </c>
      <c r="AM44">
        <v>388.13612269999999</v>
      </c>
      <c r="AN44">
        <v>420.17928849999998</v>
      </c>
      <c r="AO44">
        <v>452.64693019999999</v>
      </c>
      <c r="AP44">
        <v>485.26010880000001</v>
      </c>
      <c r="AQ44">
        <v>517.7711663</v>
      </c>
      <c r="AR44">
        <v>549.93671540000003</v>
      </c>
      <c r="AS44">
        <v>581.53663359999996</v>
      </c>
      <c r="AT44">
        <v>612.41535690000001</v>
      </c>
      <c r="AU44">
        <v>642.44262189999995</v>
      </c>
      <c r="AV44">
        <v>671.51614540000003</v>
      </c>
      <c r="AW44">
        <v>699.62295300000005</v>
      </c>
    </row>
    <row r="45" spans="2:49" x14ac:dyDescent="0.25">
      <c r="B45" t="s">
        <v>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88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33775.441440000002</v>
      </c>
      <c r="N46">
        <v>33881.998169999999</v>
      </c>
      <c r="O46">
        <v>33954.918129999998</v>
      </c>
      <c r="P46">
        <v>34023.53514</v>
      </c>
      <c r="Q46">
        <v>34086.926659999997</v>
      </c>
      <c r="R46">
        <v>34124.399160000001</v>
      </c>
      <c r="S46">
        <v>34367.418949999999</v>
      </c>
      <c r="T46">
        <v>34497.361190000003</v>
      </c>
      <c r="U46">
        <v>34380.765469999998</v>
      </c>
      <c r="V46">
        <v>34196.215080000002</v>
      </c>
      <c r="W46">
        <v>33924.954760000001</v>
      </c>
      <c r="X46">
        <v>33580.65857</v>
      </c>
      <c r="Y46">
        <v>33239.550159999999</v>
      </c>
      <c r="Z46">
        <v>32895.897539999998</v>
      </c>
      <c r="AA46">
        <v>32534.383600000001</v>
      </c>
      <c r="AB46">
        <v>32138.171689999999</v>
      </c>
      <c r="AC46">
        <v>31694.864430000001</v>
      </c>
      <c r="AD46">
        <v>31192.00518</v>
      </c>
      <c r="AE46">
        <v>30623.593680000002</v>
      </c>
      <c r="AF46">
        <v>29986.575529999998</v>
      </c>
      <c r="AG46">
        <v>29280.644209999999</v>
      </c>
      <c r="AH46">
        <v>28508.09014</v>
      </c>
      <c r="AI46">
        <v>27671.35284</v>
      </c>
      <c r="AJ46">
        <v>26776.489730000001</v>
      </c>
      <c r="AK46" s="100">
        <v>25830.557809999998</v>
      </c>
      <c r="AL46" s="100">
        <v>24841.678909999999</v>
      </c>
      <c r="AM46" s="100">
        <v>23818.494009999999</v>
      </c>
      <c r="AN46" s="100">
        <v>22771.825629999999</v>
      </c>
      <c r="AO46" s="100">
        <v>21710.204720000002</v>
      </c>
      <c r="AP46" s="100">
        <v>20641.966810000002</v>
      </c>
      <c r="AQ46" s="100">
        <v>19575.501059999999</v>
      </c>
      <c r="AR46" s="100">
        <v>18518.6067</v>
      </c>
      <c r="AS46" s="100">
        <v>17478.406650000001</v>
      </c>
      <c r="AT46" s="100">
        <v>16461.35511</v>
      </c>
      <c r="AU46" s="100">
        <v>15472.877560000001</v>
      </c>
      <c r="AV46" s="100">
        <v>14517.38286</v>
      </c>
      <c r="AW46">
        <v>13598.46535</v>
      </c>
    </row>
    <row r="47" spans="2:49" x14ac:dyDescent="0.25">
      <c r="B47" t="s">
        <v>89</v>
      </c>
      <c r="C47">
        <v>2.3360541304970401</v>
      </c>
      <c r="D47" s="100">
        <v>2.3735602351802898</v>
      </c>
      <c r="E47" s="100">
        <v>2.411668513</v>
      </c>
      <c r="F47">
        <v>5.2852616489999997</v>
      </c>
      <c r="G47">
        <v>9.0321458430000003</v>
      </c>
      <c r="H47">
        <v>14.37083262</v>
      </c>
      <c r="I47">
        <v>21.04041595</v>
      </c>
      <c r="J47">
        <v>29.335241610000001</v>
      </c>
      <c r="K47">
        <v>38.291001319999999</v>
      </c>
      <c r="L47">
        <v>48.988713490000002</v>
      </c>
      <c r="M47">
        <v>62.597959600000003</v>
      </c>
      <c r="N47" s="100">
        <v>81.931572489999894</v>
      </c>
      <c r="O47" s="100">
        <v>105.8887759</v>
      </c>
      <c r="P47" s="100">
        <v>134.42526219999999</v>
      </c>
      <c r="Q47" s="100">
        <v>168.46434970000001</v>
      </c>
      <c r="R47" s="100">
        <v>208.71484989999999</v>
      </c>
      <c r="S47" s="100">
        <v>297.07375539999998</v>
      </c>
      <c r="T47" s="100">
        <v>458.82679739999998</v>
      </c>
      <c r="U47" s="100">
        <v>735.26458239999999</v>
      </c>
      <c r="V47" s="100">
        <v>1033.629428</v>
      </c>
      <c r="W47" s="100">
        <v>1353.959918</v>
      </c>
      <c r="X47" s="100">
        <v>1701.012706</v>
      </c>
      <c r="Y47" s="100">
        <v>2095.0791319999998</v>
      </c>
      <c r="Z47" s="100">
        <v>2543.3770079999999</v>
      </c>
      <c r="AA47" s="100">
        <v>3050.7191149999999</v>
      </c>
      <c r="AB47" s="100">
        <v>3620.2937360000001</v>
      </c>
      <c r="AC47" s="100">
        <v>4255.1334850000003</v>
      </c>
      <c r="AD47" s="100">
        <v>4955.9890830000004</v>
      </c>
      <c r="AE47" s="100">
        <v>5724.1060079999997</v>
      </c>
      <c r="AF47" s="100">
        <v>6559.886915</v>
      </c>
      <c r="AG47">
        <v>7462.8678069999996</v>
      </c>
      <c r="AH47">
        <v>8431.8513180000009</v>
      </c>
      <c r="AI47">
        <v>9462.4601719999901</v>
      </c>
      <c r="AJ47">
        <v>10550.949070000001</v>
      </c>
      <c r="AK47">
        <v>11691.98818</v>
      </c>
      <c r="AL47">
        <v>12879.15935</v>
      </c>
      <c r="AM47">
        <v>14104.59316</v>
      </c>
      <c r="AN47">
        <v>15364.59944</v>
      </c>
      <c r="AO47">
        <v>16649.423930000001</v>
      </c>
      <c r="AP47">
        <v>17948.068640000001</v>
      </c>
      <c r="AQ47">
        <v>19250.584030000002</v>
      </c>
      <c r="AR47">
        <v>20547.051920000002</v>
      </c>
      <c r="AS47">
        <v>21828.341810000002</v>
      </c>
      <c r="AT47">
        <v>23087.733840000001</v>
      </c>
      <c r="AU47">
        <v>24319.43131</v>
      </c>
      <c r="AV47">
        <v>25518.690340000001</v>
      </c>
      <c r="AW47">
        <v>26684.258580000002</v>
      </c>
    </row>
    <row r="48" spans="2:49" x14ac:dyDescent="0.25">
      <c r="B48" t="s">
        <v>90</v>
      </c>
      <c r="C48">
        <v>2.1906436884240502E-2</v>
      </c>
      <c r="D48" s="100">
        <v>2.2258151814254699E-2</v>
      </c>
      <c r="E48" s="100">
        <v>2.2615513600000001E-2</v>
      </c>
      <c r="F48">
        <v>3.2561696899999999E-2</v>
      </c>
      <c r="G48">
        <v>0.10497013049999999</v>
      </c>
      <c r="H48">
        <v>0.17195906590000001</v>
      </c>
      <c r="I48" s="100">
        <v>0.240617893</v>
      </c>
      <c r="J48" s="100">
        <v>0.32598247349999998</v>
      </c>
      <c r="K48" s="100">
        <v>0.40780985510000001</v>
      </c>
      <c r="L48" s="100">
        <v>0.47982388879999999</v>
      </c>
      <c r="M48" s="100">
        <v>0.54846130810000004</v>
      </c>
      <c r="N48" s="100">
        <v>0.59942707890000002</v>
      </c>
      <c r="O48" s="100">
        <v>0.64009849490000004</v>
      </c>
      <c r="P48" s="100">
        <v>0.69745953169999997</v>
      </c>
      <c r="Q48" s="100">
        <v>0.78379258490000003</v>
      </c>
      <c r="R48" s="100">
        <v>0.86664786009999994</v>
      </c>
      <c r="S48" s="100">
        <v>0.98657943370000001</v>
      </c>
      <c r="T48" s="100">
        <v>1.0745342440000001</v>
      </c>
      <c r="U48" s="100">
        <v>1.16982327</v>
      </c>
      <c r="V48" s="100">
        <v>1.2729247960000001</v>
      </c>
      <c r="W48" s="100">
        <v>1.3830407179999999</v>
      </c>
      <c r="X48" s="100">
        <v>1.4998009370000001</v>
      </c>
      <c r="Y48" s="100">
        <v>1.618050134</v>
      </c>
      <c r="Z48" s="100">
        <v>1.732512638</v>
      </c>
      <c r="AA48" s="100">
        <v>1.8401513869999999</v>
      </c>
      <c r="AB48" s="100">
        <v>1.938274147</v>
      </c>
      <c r="AC48" s="100">
        <v>2.0251063490000001</v>
      </c>
      <c r="AD48" s="100">
        <v>2.0992044989999998</v>
      </c>
      <c r="AE48" s="100">
        <v>2.1599432510000001</v>
      </c>
      <c r="AF48" s="100">
        <v>2.207000941</v>
      </c>
      <c r="AG48" s="100">
        <v>2.2403262480000001</v>
      </c>
      <c r="AH48" s="100">
        <v>2.2600960450000001</v>
      </c>
      <c r="AI48" s="100">
        <v>2.2668136400000001</v>
      </c>
      <c r="AJ48" s="100">
        <v>2.260913441</v>
      </c>
      <c r="AK48" s="100">
        <v>2.2429064589999999</v>
      </c>
      <c r="AL48">
        <v>2.2135638489999998</v>
      </c>
      <c r="AM48">
        <v>2.1737778300000001</v>
      </c>
      <c r="AN48">
        <v>2.1249688180000001</v>
      </c>
      <c r="AO48">
        <v>2.0681889899999999</v>
      </c>
      <c r="AP48">
        <v>2.004518241</v>
      </c>
      <c r="AQ48">
        <v>1.9351525430000001</v>
      </c>
      <c r="AR48">
        <v>1.8612906170000001</v>
      </c>
      <c r="AS48">
        <v>1.7841343059999999</v>
      </c>
      <c r="AT48">
        <v>1.7047879379999999</v>
      </c>
      <c r="AU48">
        <v>1.6242380590000001</v>
      </c>
      <c r="AV48">
        <v>1.5433503660000001</v>
      </c>
      <c r="AW48">
        <v>1.4629109929999999</v>
      </c>
    </row>
    <row r="49" spans="2:49" x14ac:dyDescent="0.25">
      <c r="B49" t="s">
        <v>91</v>
      </c>
      <c r="C49">
        <v>2298.5980133353301</v>
      </c>
      <c r="D49">
        <v>2335.5027479420201</v>
      </c>
      <c r="E49">
        <v>2373</v>
      </c>
      <c r="F49">
        <v>2880.6675749999999</v>
      </c>
      <c r="G49">
        <v>2861.0033020000001</v>
      </c>
      <c r="H49">
        <v>3111.9822159999999</v>
      </c>
      <c r="I49">
        <v>3053.0038719999998</v>
      </c>
      <c r="J49">
        <v>2998.77162</v>
      </c>
      <c r="K49">
        <v>2636.6045880000001</v>
      </c>
      <c r="L49">
        <v>2510.2878329999999</v>
      </c>
      <c r="M49">
        <v>2514.6590849999998</v>
      </c>
      <c r="N49">
        <v>2759.2008080000001</v>
      </c>
      <c r="O49">
        <v>2739.9845359999999</v>
      </c>
      <c r="P49">
        <v>2747.799943</v>
      </c>
      <c r="Q49">
        <v>2755.6376420000001</v>
      </c>
      <c r="R49">
        <v>2743.5121869999998</v>
      </c>
      <c r="S49">
        <v>3003.2163580000001</v>
      </c>
      <c r="T49">
        <v>2989.3211740000002</v>
      </c>
      <c r="U49">
        <v>2880.1679779999999</v>
      </c>
      <c r="V49">
        <v>2846.579448</v>
      </c>
      <c r="W49">
        <v>2790.6923069999998</v>
      </c>
      <c r="X49">
        <v>2748.1974289999998</v>
      </c>
      <c r="Y49">
        <v>2798.6133639999998</v>
      </c>
      <c r="Z49">
        <v>2854.421863</v>
      </c>
      <c r="AA49">
        <v>2903.7483609999999</v>
      </c>
      <c r="AB49">
        <v>2942.6314080000002</v>
      </c>
      <c r="AC49">
        <v>2974.292445</v>
      </c>
      <c r="AD49">
        <v>2995.6615489999999</v>
      </c>
      <c r="AE49">
        <v>3012.7789069999999</v>
      </c>
      <c r="AF49">
        <v>3027.3775209999999</v>
      </c>
      <c r="AG49">
        <v>3041.1322580000001</v>
      </c>
      <c r="AH49">
        <v>3055.8467169999999</v>
      </c>
      <c r="AI49">
        <v>3068.575167</v>
      </c>
      <c r="AJ49">
        <v>3083.4166829999999</v>
      </c>
      <c r="AK49">
        <v>3099.9662429999998</v>
      </c>
      <c r="AL49">
        <v>3118.3347600000002</v>
      </c>
      <c r="AM49">
        <v>3137.722698</v>
      </c>
      <c r="AN49">
        <v>3164.5509120000002</v>
      </c>
      <c r="AO49">
        <v>3191.0187580000002</v>
      </c>
      <c r="AP49">
        <v>3215.5919079999999</v>
      </c>
      <c r="AQ49">
        <v>3239.16525</v>
      </c>
      <c r="AR49">
        <v>3261.058747</v>
      </c>
      <c r="AS49">
        <v>3281.2189119999998</v>
      </c>
      <c r="AT49">
        <v>3301.2314190000002</v>
      </c>
      <c r="AU49">
        <v>3320.9700419999999</v>
      </c>
      <c r="AV49">
        <v>3340.442063</v>
      </c>
      <c r="AW49">
        <v>3362.2984459999998</v>
      </c>
    </row>
    <row r="50" spans="2:49" x14ac:dyDescent="0.25">
      <c r="B50" t="s">
        <v>92</v>
      </c>
      <c r="C50">
        <v>2297.4487143286601</v>
      </c>
      <c r="D50">
        <v>2334.33499656805</v>
      </c>
      <c r="E50">
        <v>2371.219928</v>
      </c>
      <c r="F50">
        <v>2877.606303</v>
      </c>
      <c r="G50">
        <v>2856.8451129999999</v>
      </c>
      <c r="H50">
        <v>3105.940638</v>
      </c>
      <c r="I50">
        <v>3045.2159360000001</v>
      </c>
      <c r="J50">
        <v>2988.8394079999998</v>
      </c>
      <c r="K50">
        <v>2625.3659299999999</v>
      </c>
      <c r="L50">
        <v>2496.6102759999999</v>
      </c>
      <c r="M50">
        <v>2497.2374880000002</v>
      </c>
      <c r="N50">
        <v>2734.995758</v>
      </c>
      <c r="O50">
        <v>2709.651335</v>
      </c>
      <c r="P50">
        <v>2711.0230849999998</v>
      </c>
      <c r="Q50">
        <v>2711.1374449999998</v>
      </c>
      <c r="R50">
        <v>2690.1516200000001</v>
      </c>
      <c r="S50">
        <v>2898.6150520000001</v>
      </c>
      <c r="T50">
        <v>2804.4495510000002</v>
      </c>
      <c r="U50">
        <v>2568.023827</v>
      </c>
      <c r="V50">
        <v>2490.9955690000002</v>
      </c>
      <c r="W50">
        <v>2389.9237290000001</v>
      </c>
      <c r="X50">
        <v>2295.7781110000001</v>
      </c>
      <c r="Y50">
        <v>2272.1724079999999</v>
      </c>
      <c r="Z50">
        <v>2243.082809</v>
      </c>
      <c r="AA50">
        <v>2198.4780820000001</v>
      </c>
      <c r="AB50">
        <v>2135.6467389999998</v>
      </c>
      <c r="AC50">
        <v>2057.7177750000001</v>
      </c>
      <c r="AD50">
        <v>1963.6671590000001</v>
      </c>
      <c r="AE50">
        <v>1858.9818969999999</v>
      </c>
      <c r="AF50">
        <v>1746.1408939999999</v>
      </c>
      <c r="AG50">
        <v>1627.6543300000001</v>
      </c>
      <c r="AH50">
        <v>1506.0952830000001</v>
      </c>
      <c r="AI50">
        <v>1381.791113</v>
      </c>
      <c r="AJ50">
        <v>1258.549561</v>
      </c>
      <c r="AK50">
        <v>1137.8416010000001</v>
      </c>
      <c r="AL50">
        <v>1021.281243</v>
      </c>
      <c r="AM50">
        <v>910.01968150000005</v>
      </c>
      <c r="AN50">
        <v>806.91091930000005</v>
      </c>
      <c r="AO50">
        <v>710.50559759999999</v>
      </c>
      <c r="AP50" s="100">
        <v>621.27218600000003</v>
      </c>
      <c r="AQ50" s="100">
        <v>539.91299519999995</v>
      </c>
      <c r="AR50" s="100">
        <v>466.49093649999998</v>
      </c>
      <c r="AS50" s="100">
        <v>400.93665299999998</v>
      </c>
      <c r="AT50" s="100">
        <v>343.13574920000002</v>
      </c>
      <c r="AU50">
        <v>292.56176190000002</v>
      </c>
      <c r="AV50">
        <v>248.6202859</v>
      </c>
      <c r="AW50">
        <v>210.83991259999999</v>
      </c>
    </row>
    <row r="51" spans="2:49" x14ac:dyDescent="0.25">
      <c r="B51" t="s">
        <v>93</v>
      </c>
      <c r="C51" s="100">
        <v>1.1492990066676601</v>
      </c>
      <c r="D51" s="100">
        <v>1.1677513739710099</v>
      </c>
      <c r="E51" s="100">
        <v>1.186203066</v>
      </c>
      <c r="F51" s="100">
        <v>9.8994271000000005</v>
      </c>
      <c r="G51" s="100">
        <v>65.858834169999994</v>
      </c>
      <c r="H51" s="100">
        <v>66.003172570000004</v>
      </c>
      <c r="I51" s="100">
        <v>72.106904180000001</v>
      </c>
      <c r="J51" s="100">
        <v>91.629659689999997</v>
      </c>
      <c r="K51" s="100">
        <v>94.438553080000005</v>
      </c>
      <c r="L51" s="100">
        <v>91.409637009999997</v>
      </c>
      <c r="M51">
        <v>93.378940479999997</v>
      </c>
      <c r="N51">
        <v>82.418702019999998</v>
      </c>
      <c r="O51">
        <v>76.819668969999995</v>
      </c>
      <c r="P51">
        <v>94.386593689999998</v>
      </c>
      <c r="Q51">
        <v>123.9733107</v>
      </c>
      <c r="R51">
        <v>126.8437261</v>
      </c>
      <c r="S51">
        <v>165.30724979999999</v>
      </c>
      <c r="T51">
        <v>145.3003678</v>
      </c>
      <c r="U51">
        <v>157.8829681</v>
      </c>
      <c r="V51">
        <v>171.37416970000001</v>
      </c>
      <c r="W51">
        <v>184.70199349999999</v>
      </c>
      <c r="X51">
        <v>198.18506970000001</v>
      </c>
      <c r="Y51">
        <v>207.54815869999999</v>
      </c>
      <c r="Z51">
        <v>212.34572969999999</v>
      </c>
      <c r="AA51">
        <v>214.19733600000001</v>
      </c>
      <c r="AB51">
        <v>213.19956809999999</v>
      </c>
      <c r="AC51">
        <v>209.978623</v>
      </c>
      <c r="AD51">
        <v>204.7054928</v>
      </c>
      <c r="AE51">
        <v>198.00382719999999</v>
      </c>
      <c r="AF51">
        <v>190.09887079999999</v>
      </c>
      <c r="AG51">
        <v>181.20727529999999</v>
      </c>
      <c r="AH51">
        <v>171.52701070000001</v>
      </c>
      <c r="AI51">
        <v>161.35921959999999</v>
      </c>
      <c r="AJ51">
        <v>150.6767955</v>
      </c>
      <c r="AK51">
        <v>139.5771756</v>
      </c>
      <c r="AL51">
        <v>128.32549030000001</v>
      </c>
      <c r="AM51">
        <v>117.081782</v>
      </c>
      <c r="AN51" s="100">
        <v>106.3744956</v>
      </c>
      <c r="AO51" s="100">
        <v>95.975769400000004</v>
      </c>
      <c r="AP51" s="100">
        <v>85.982513609999998</v>
      </c>
      <c r="AQ51" s="100">
        <v>76.57170558</v>
      </c>
      <c r="AR51" s="100">
        <v>67.828138339999995</v>
      </c>
      <c r="AS51" s="100">
        <v>59.837163629999999</v>
      </c>
      <c r="AT51">
        <v>52.595256169999999</v>
      </c>
      <c r="AU51">
        <v>46.074327779999997</v>
      </c>
      <c r="AV51">
        <v>40.235475549999997</v>
      </c>
      <c r="AW51">
        <v>35.0679959</v>
      </c>
    </row>
    <row r="52" spans="2:49" x14ac:dyDescent="0.25">
      <c r="B52" t="s">
        <v>94</v>
      </c>
      <c r="C52">
        <v>413.74764240035898</v>
      </c>
      <c r="D52">
        <v>420.39049462956399</v>
      </c>
      <c r="E52">
        <v>427.0331036</v>
      </c>
      <c r="F52">
        <v>521.85508349999998</v>
      </c>
      <c r="G52">
        <v>535.6552173</v>
      </c>
      <c r="H52">
        <v>587.98216190000005</v>
      </c>
      <c r="I52">
        <v>575.07551320000005</v>
      </c>
      <c r="J52">
        <v>567.28162380000003</v>
      </c>
      <c r="K52">
        <v>499.77629519999999</v>
      </c>
      <c r="L52">
        <v>476.36217879999998</v>
      </c>
      <c r="M52">
        <v>479.05012870000002</v>
      </c>
      <c r="N52">
        <v>531.62122220000003</v>
      </c>
      <c r="O52">
        <v>529.21520680000003</v>
      </c>
      <c r="P52">
        <v>536.96134010000003</v>
      </c>
      <c r="Q52">
        <v>546.04507139999998</v>
      </c>
      <c r="R52">
        <v>543.82126670000002</v>
      </c>
      <c r="S52">
        <v>612.23208350000004</v>
      </c>
      <c r="T52">
        <v>572.27383659999998</v>
      </c>
      <c r="U52">
        <v>535.50512360000005</v>
      </c>
      <c r="V52">
        <v>521.2459854</v>
      </c>
      <c r="W52">
        <v>501.44290260000002</v>
      </c>
      <c r="X52">
        <v>482.00495110000003</v>
      </c>
      <c r="Y52">
        <v>479.04097480000001</v>
      </c>
      <c r="Z52">
        <v>474.36491239999998</v>
      </c>
      <c r="AA52">
        <v>466.26804470000002</v>
      </c>
      <c r="AB52">
        <v>454.10495070000002</v>
      </c>
      <c r="AC52">
        <v>438.55631940000001</v>
      </c>
      <c r="AD52">
        <v>419.41340680000002</v>
      </c>
      <c r="AE52">
        <v>397.89410229999999</v>
      </c>
      <c r="AF52">
        <v>374.53767190000002</v>
      </c>
      <c r="AG52">
        <v>349.88109939999998</v>
      </c>
      <c r="AH52">
        <v>324.463977</v>
      </c>
      <c r="AI52">
        <v>298.25167900000002</v>
      </c>
      <c r="AJ52">
        <v>272.14295700000002</v>
      </c>
      <c r="AK52">
        <v>246.4577736</v>
      </c>
      <c r="AL52">
        <v>221.56960459999999</v>
      </c>
      <c r="AM52">
        <v>197.73592819999999</v>
      </c>
      <c r="AN52">
        <v>175.5583077</v>
      </c>
      <c r="AO52" s="100">
        <v>154.7697914</v>
      </c>
      <c r="AP52" s="100">
        <v>135.48247989999999</v>
      </c>
      <c r="AQ52" s="100">
        <v>117.8635613</v>
      </c>
      <c r="AR52" s="100">
        <v>101.9374289</v>
      </c>
      <c r="AS52" s="100">
        <v>87.678157429999999</v>
      </c>
      <c r="AT52">
        <v>75.085752549999995</v>
      </c>
      <c r="AU52">
        <v>64.051537300000007</v>
      </c>
      <c r="AV52">
        <v>54.450425000000003</v>
      </c>
      <c r="AW52">
        <v>46.18439343</v>
      </c>
    </row>
    <row r="53" spans="2:49" x14ac:dyDescent="0.25">
      <c r="B53" t="s">
        <v>95</v>
      </c>
      <c r="C53">
        <v>652.80183578723302</v>
      </c>
      <c r="D53">
        <v>663.28278041553403</v>
      </c>
      <c r="E53">
        <v>673.76334129999998</v>
      </c>
      <c r="F53">
        <v>817.94594629999995</v>
      </c>
      <c r="G53">
        <v>800.49506970000004</v>
      </c>
      <c r="H53">
        <v>872.77346939999995</v>
      </c>
      <c r="I53">
        <v>854.1489752</v>
      </c>
      <c r="J53">
        <v>835.77028859999996</v>
      </c>
      <c r="K53">
        <v>732.20785869999997</v>
      </c>
      <c r="L53">
        <v>695.56647310000005</v>
      </c>
      <c r="M53">
        <v>696.02661379999995</v>
      </c>
      <c r="N53">
        <v>787.6051923</v>
      </c>
      <c r="O53">
        <v>781.97338260000004</v>
      </c>
      <c r="P53">
        <v>784.60284369999999</v>
      </c>
      <c r="Q53">
        <v>782.04698329999997</v>
      </c>
      <c r="R53">
        <v>777.24543140000003</v>
      </c>
      <c r="S53">
        <v>846.42534620000004</v>
      </c>
      <c r="T53">
        <v>812.42641939999999</v>
      </c>
      <c r="U53">
        <v>746.04799779999996</v>
      </c>
      <c r="V53">
        <v>719.69188199999996</v>
      </c>
      <c r="W53">
        <v>685.73780099999999</v>
      </c>
      <c r="X53">
        <v>653.49170019999997</v>
      </c>
      <c r="Y53">
        <v>644.04916560000004</v>
      </c>
      <c r="Z53">
        <v>633.97781529999997</v>
      </c>
      <c r="AA53">
        <v>619.85753720000002</v>
      </c>
      <c r="AB53">
        <v>600.83728470000005</v>
      </c>
      <c r="AC53">
        <v>577.72493770000005</v>
      </c>
      <c r="AD53">
        <v>550.16415640000002</v>
      </c>
      <c r="AE53">
        <v>519.68489720000002</v>
      </c>
      <c r="AF53">
        <v>486.9939847</v>
      </c>
      <c r="AG53">
        <v>452.80970009999999</v>
      </c>
      <c r="AH53">
        <v>417.87548199999998</v>
      </c>
      <c r="AI53">
        <v>382.20226359999998</v>
      </c>
      <c r="AJ53">
        <v>346.99147090000002</v>
      </c>
      <c r="AK53">
        <v>312.67879479999999</v>
      </c>
      <c r="AL53">
        <v>279.69324810000001</v>
      </c>
      <c r="AM53">
        <v>248.35071919999999</v>
      </c>
      <c r="AN53">
        <v>219.38416000000001</v>
      </c>
      <c r="AO53" s="100">
        <v>192.41485359999999</v>
      </c>
      <c r="AP53" s="100">
        <v>167.5628026</v>
      </c>
      <c r="AQ53" s="100">
        <v>144.9945582</v>
      </c>
      <c r="AR53" s="100">
        <v>124.70453790000001</v>
      </c>
      <c r="AS53" s="100">
        <v>106.645669</v>
      </c>
      <c r="AT53">
        <v>90.784101649999997</v>
      </c>
      <c r="AU53">
        <v>76.964681589999998</v>
      </c>
      <c r="AV53">
        <v>65.014209129999998</v>
      </c>
      <c r="AW53">
        <v>54.788158799999998</v>
      </c>
    </row>
    <row r="54" spans="2:49" x14ac:dyDescent="0.25">
      <c r="B54" t="s">
        <v>96</v>
      </c>
      <c r="C54">
        <v>643.60744373389196</v>
      </c>
      <c r="D54">
        <v>653.94076942376603</v>
      </c>
      <c r="E54">
        <v>664.27371679999999</v>
      </c>
      <c r="F54">
        <v>804.32216589999996</v>
      </c>
      <c r="G54">
        <v>784.12451069999997</v>
      </c>
      <c r="H54">
        <v>853.90504050000004</v>
      </c>
      <c r="I54">
        <v>835.30453469999998</v>
      </c>
      <c r="J54">
        <v>814.30881999999997</v>
      </c>
      <c r="K54">
        <v>711.50478529999998</v>
      </c>
      <c r="L54">
        <v>675.11081200000001</v>
      </c>
      <c r="M54">
        <v>674.59789550000005</v>
      </c>
      <c r="N54">
        <v>743.77991510000004</v>
      </c>
      <c r="O54">
        <v>738.720865</v>
      </c>
      <c r="P54">
        <v>735.86256949999995</v>
      </c>
      <c r="Q54">
        <v>721.33099360000006</v>
      </c>
      <c r="R54">
        <v>720.56672149999997</v>
      </c>
      <c r="S54">
        <v>760.2749546</v>
      </c>
      <c r="T54">
        <v>761.48216449999995</v>
      </c>
      <c r="U54">
        <v>690.65462779999996</v>
      </c>
      <c r="V54">
        <v>662.83498010000005</v>
      </c>
      <c r="W54">
        <v>628.02822130000004</v>
      </c>
      <c r="X54">
        <v>595.331727</v>
      </c>
      <c r="Y54">
        <v>584.19530840000004</v>
      </c>
      <c r="Z54">
        <v>573.33151480000004</v>
      </c>
      <c r="AA54">
        <v>559.08690420000005</v>
      </c>
      <c r="AB54">
        <v>540.67064040000002</v>
      </c>
      <c r="AC54">
        <v>518.75627919999999</v>
      </c>
      <c r="AD54">
        <v>492.97893909999999</v>
      </c>
      <c r="AE54">
        <v>464.68198000000001</v>
      </c>
      <c r="AF54">
        <v>434.49952280000002</v>
      </c>
      <c r="AG54">
        <v>403.08156200000002</v>
      </c>
      <c r="AH54">
        <v>371.1088901</v>
      </c>
      <c r="AI54">
        <v>338.59839670000002</v>
      </c>
      <c r="AJ54">
        <v>306.65032289999999</v>
      </c>
      <c r="AK54">
        <v>275.65957179999998</v>
      </c>
      <c r="AL54">
        <v>245.98322680000001</v>
      </c>
      <c r="AM54">
        <v>217.89250279999999</v>
      </c>
      <c r="AN54">
        <v>192.01407710000001</v>
      </c>
      <c r="AO54" s="100">
        <v>168.00013519999999</v>
      </c>
      <c r="AP54" s="100">
        <v>145.9452129</v>
      </c>
      <c r="AQ54" s="100">
        <v>125.9759157</v>
      </c>
      <c r="AR54" s="100">
        <v>108.0711278</v>
      </c>
      <c r="AS54" s="100">
        <v>92.180194290000003</v>
      </c>
      <c r="AT54">
        <v>78.260564220000006</v>
      </c>
      <c r="AU54">
        <v>66.167426129999996</v>
      </c>
      <c r="AV54">
        <v>55.741157479999998</v>
      </c>
      <c r="AW54">
        <v>46.845684810000002</v>
      </c>
    </row>
    <row r="55" spans="2:49" x14ac:dyDescent="0.25">
      <c r="B55" t="s">
        <v>97</v>
      </c>
      <c r="C55">
        <v>413.74764240035898</v>
      </c>
      <c r="D55">
        <v>420.39049462956399</v>
      </c>
      <c r="E55">
        <v>427.0331036</v>
      </c>
      <c r="F55">
        <v>513.81211499999995</v>
      </c>
      <c r="G55">
        <v>487.66356339999999</v>
      </c>
      <c r="H55">
        <v>528.60693240000001</v>
      </c>
      <c r="I55">
        <v>516.97644830000002</v>
      </c>
      <c r="J55">
        <v>499.87708199999997</v>
      </c>
      <c r="K55">
        <v>434.26286069999998</v>
      </c>
      <c r="L55">
        <v>417.92839020000002</v>
      </c>
      <c r="M55">
        <v>416.0432649</v>
      </c>
      <c r="N55">
        <v>443.58344299999999</v>
      </c>
      <c r="O55">
        <v>440.39851479999999</v>
      </c>
      <c r="P55">
        <v>422.11153830000001</v>
      </c>
      <c r="Q55">
        <v>407.73512829999999</v>
      </c>
      <c r="R55">
        <v>398.08069769999997</v>
      </c>
      <c r="S55">
        <v>396.63965660000002</v>
      </c>
      <c r="T55">
        <v>415.6014634</v>
      </c>
      <c r="U55">
        <v>355.11397770000002</v>
      </c>
      <c r="V55">
        <v>337.78474390000002</v>
      </c>
      <c r="W55">
        <v>317.21037669999998</v>
      </c>
      <c r="X55">
        <v>298.50656220000002</v>
      </c>
      <c r="Y55">
        <v>290.93424570000002</v>
      </c>
      <c r="Z55">
        <v>284.22117989999998</v>
      </c>
      <c r="AA55">
        <v>276.07915880000002</v>
      </c>
      <c r="AB55">
        <v>266.09579359999998</v>
      </c>
      <c r="AC55">
        <v>254.55539210000001</v>
      </c>
      <c r="AD55">
        <v>241.2450437</v>
      </c>
      <c r="AE55">
        <v>226.7951515</v>
      </c>
      <c r="AF55">
        <v>211.51166000000001</v>
      </c>
      <c r="AG55">
        <v>195.71268219999999</v>
      </c>
      <c r="AH55">
        <v>179.73581909999999</v>
      </c>
      <c r="AI55">
        <v>163.60797049999999</v>
      </c>
      <c r="AJ55">
        <v>147.85256459999999</v>
      </c>
      <c r="AK55">
        <v>132.65454410000001</v>
      </c>
      <c r="AL55">
        <v>118.1676169</v>
      </c>
      <c r="AM55">
        <v>104.51184139999999</v>
      </c>
      <c r="AN55" s="100">
        <v>91.981202370000005</v>
      </c>
      <c r="AO55" s="100">
        <v>80.391075700000002</v>
      </c>
      <c r="AP55" s="100">
        <v>69.777576499999995</v>
      </c>
      <c r="AQ55" s="100">
        <v>60.191465809999997</v>
      </c>
      <c r="AR55" s="100">
        <v>51.615127270000002</v>
      </c>
      <c r="AS55" s="100">
        <v>44.022031130000002</v>
      </c>
      <c r="AT55">
        <v>37.383157560000001</v>
      </c>
      <c r="AU55">
        <v>31.62477397</v>
      </c>
      <c r="AV55">
        <v>26.666808870000001</v>
      </c>
      <c r="AW55">
        <v>22.4413464</v>
      </c>
    </row>
    <row r="56" spans="2:49" x14ac:dyDescent="0.25">
      <c r="B56" t="s">
        <v>98</v>
      </c>
      <c r="C56">
        <v>137.915880800119</v>
      </c>
      <c r="D56">
        <v>140.13016487652101</v>
      </c>
      <c r="E56">
        <v>142.34436790000001</v>
      </c>
      <c r="F56">
        <v>168.7579054</v>
      </c>
      <c r="G56">
        <v>150.29524509999999</v>
      </c>
      <c r="H56">
        <v>161.34451300000001</v>
      </c>
      <c r="I56">
        <v>157.62094389999999</v>
      </c>
      <c r="J56">
        <v>149.45236009999999</v>
      </c>
      <c r="K56">
        <v>128.04788909999999</v>
      </c>
      <c r="L56">
        <v>119.1294328</v>
      </c>
      <c r="M56">
        <v>117.5477444</v>
      </c>
      <c r="N56">
        <v>121.8054504</v>
      </c>
      <c r="O56">
        <v>119.5605405</v>
      </c>
      <c r="P56">
        <v>115.62206140000001</v>
      </c>
      <c r="Q56">
        <v>110.4220418</v>
      </c>
      <c r="R56">
        <v>106.00187819999999</v>
      </c>
      <c r="S56">
        <v>100.8142015</v>
      </c>
      <c r="T56">
        <v>83.668824430000001</v>
      </c>
      <c r="U56">
        <v>71.568231969999999</v>
      </c>
      <c r="V56">
        <v>67.883301250000002</v>
      </c>
      <c r="W56">
        <v>63.689720960000002</v>
      </c>
      <c r="X56">
        <v>60.015453280000003</v>
      </c>
      <c r="Y56">
        <v>58.558453290000003</v>
      </c>
      <c r="Z56">
        <v>57.282959380000001</v>
      </c>
      <c r="AA56">
        <v>55.724752039999998</v>
      </c>
      <c r="AB56">
        <v>53.795012010000001</v>
      </c>
      <c r="AC56">
        <v>51.549418209999999</v>
      </c>
      <c r="AD56">
        <v>48.945629869999998</v>
      </c>
      <c r="AE56">
        <v>46.111147010000003</v>
      </c>
      <c r="AF56">
        <v>43.106257370000002</v>
      </c>
      <c r="AG56">
        <v>39.993404720000001</v>
      </c>
      <c r="AH56">
        <v>36.837990150000003</v>
      </c>
      <c r="AI56">
        <v>33.646502290000001</v>
      </c>
      <c r="AJ56">
        <v>30.516612550000001</v>
      </c>
      <c r="AK56">
        <v>27.482728460000001</v>
      </c>
      <c r="AL56">
        <v>24.577785899999999</v>
      </c>
      <c r="AM56" s="100">
        <v>21.826184059999999</v>
      </c>
      <c r="AN56" s="100">
        <v>19.291726449999999</v>
      </c>
      <c r="AO56" s="100">
        <v>16.936195609999999</v>
      </c>
      <c r="AP56" s="100">
        <v>14.76798524</v>
      </c>
      <c r="AQ56" s="100">
        <v>12.800379059999999</v>
      </c>
      <c r="AR56" s="100">
        <v>11.03207504</v>
      </c>
      <c r="AS56">
        <v>9.4593841360000006</v>
      </c>
      <c r="AT56">
        <v>8.0776884300000003</v>
      </c>
      <c r="AU56">
        <v>6.8729198709999997</v>
      </c>
      <c r="AV56">
        <v>5.8296094079999996</v>
      </c>
      <c r="AW56">
        <v>4.935260779</v>
      </c>
    </row>
    <row r="57" spans="2:49" x14ac:dyDescent="0.25">
      <c r="B57" t="s">
        <v>99</v>
      </c>
      <c r="C57">
        <v>34.478970200029899</v>
      </c>
      <c r="D57">
        <v>35.032541219130302</v>
      </c>
      <c r="E57">
        <v>35.586091969999998</v>
      </c>
      <c r="F57">
        <v>41.013660139999999</v>
      </c>
      <c r="G57">
        <v>32.752672590000003</v>
      </c>
      <c r="H57" s="100">
        <v>35.325348470000002</v>
      </c>
      <c r="I57">
        <v>33.98261668</v>
      </c>
      <c r="J57">
        <v>30.519574070000001</v>
      </c>
      <c r="K57">
        <v>25.127687649999999</v>
      </c>
      <c r="L57">
        <v>21.103352350000002</v>
      </c>
      <c r="M57">
        <v>20.59289978</v>
      </c>
      <c r="N57">
        <v>24.181833300000001</v>
      </c>
      <c r="O57">
        <v>22.963156470000001</v>
      </c>
      <c r="P57">
        <v>21.476138590000001</v>
      </c>
      <c r="Q57">
        <v>19.583915869999998</v>
      </c>
      <c r="R57">
        <v>17.59189859</v>
      </c>
      <c r="S57">
        <v>16.921559439999999</v>
      </c>
      <c r="T57">
        <v>13.696475120000001</v>
      </c>
      <c r="U57">
        <v>11.25090011</v>
      </c>
      <c r="V57">
        <v>10.180506790000001</v>
      </c>
      <c r="W57">
        <v>9.1127124940000002</v>
      </c>
      <c r="X57">
        <v>8.2426474810000006</v>
      </c>
      <c r="Y57">
        <v>7.8461018439999997</v>
      </c>
      <c r="Z57">
        <v>7.558697703</v>
      </c>
      <c r="AA57">
        <v>7.2643494149999999</v>
      </c>
      <c r="AB57">
        <v>6.9434893349999998</v>
      </c>
      <c r="AC57">
        <v>6.5968056600000002</v>
      </c>
      <c r="AD57">
        <v>6.2144899919999999</v>
      </c>
      <c r="AE57">
        <v>5.810791923</v>
      </c>
      <c r="AF57">
        <v>5.3929259590000003</v>
      </c>
      <c r="AG57">
        <v>4.9686060249999997</v>
      </c>
      <c r="AH57">
        <v>4.546114362</v>
      </c>
      <c r="AI57">
        <v>4.1250812669999997</v>
      </c>
      <c r="AJ57">
        <v>3.718837304</v>
      </c>
      <c r="AK57">
        <v>3.3310126769999999</v>
      </c>
      <c r="AL57" s="100">
        <v>2.9642698699999999</v>
      </c>
      <c r="AM57" s="100">
        <v>2.6207238589999999</v>
      </c>
      <c r="AN57" s="100">
        <v>2.3069500590000001</v>
      </c>
      <c r="AO57" s="100">
        <v>2.0177767489999998</v>
      </c>
      <c r="AP57" s="100">
        <v>1.7536153510000001</v>
      </c>
      <c r="AQ57" s="100">
        <v>1.5154095869999999</v>
      </c>
      <c r="AR57">
        <v>1.3025012650000001</v>
      </c>
      <c r="AS57">
        <v>1.114053381</v>
      </c>
      <c r="AT57">
        <v>0.94922860440000001</v>
      </c>
      <c r="AU57">
        <v>0.806095279</v>
      </c>
      <c r="AV57">
        <v>0.68260048740000001</v>
      </c>
      <c r="AW57">
        <v>0.5770724478</v>
      </c>
    </row>
    <row r="58" spans="2:49" x14ac:dyDescent="0.25">
      <c r="B58" t="s">
        <v>100</v>
      </c>
      <c r="C58" s="100">
        <v>1.1492990066676601</v>
      </c>
      <c r="D58" s="100">
        <v>1.1677513739710099</v>
      </c>
      <c r="E58" s="100">
        <v>1.7800717720000001</v>
      </c>
      <c r="F58" s="100">
        <v>3.0612716199999999</v>
      </c>
      <c r="G58" s="100">
        <v>4.1581886020000001</v>
      </c>
      <c r="H58" s="100">
        <v>6.0415774999999998</v>
      </c>
      <c r="I58">
        <v>7.7879360699999998</v>
      </c>
      <c r="J58">
        <v>9.932212109</v>
      </c>
      <c r="K58" s="100">
        <v>11.238657890000001</v>
      </c>
      <c r="L58" s="100">
        <v>13.67755663</v>
      </c>
      <c r="M58">
        <v>17.421597349999999</v>
      </c>
      <c r="N58">
        <v>24.20504944</v>
      </c>
      <c r="O58">
        <v>30.333201299999999</v>
      </c>
      <c r="P58">
        <v>36.776857939999999</v>
      </c>
      <c r="Q58">
        <v>44.500197389999997</v>
      </c>
      <c r="R58">
        <v>53.36056636</v>
      </c>
      <c r="S58">
        <v>104.6013062</v>
      </c>
      <c r="T58">
        <v>184.87162219999999</v>
      </c>
      <c r="U58">
        <v>312.14415059999999</v>
      </c>
      <c r="V58">
        <v>355.58387920000001</v>
      </c>
      <c r="W58">
        <v>400.7685783</v>
      </c>
      <c r="X58">
        <v>452.41931779999999</v>
      </c>
      <c r="Y58">
        <v>526.44095549999997</v>
      </c>
      <c r="Z58">
        <v>611.33905419999996</v>
      </c>
      <c r="AA58">
        <v>705.27027889999999</v>
      </c>
      <c r="AB58">
        <v>806.98466889999997</v>
      </c>
      <c r="AC58">
        <v>916.57466959999999</v>
      </c>
      <c r="AD58">
        <v>1031.994391</v>
      </c>
      <c r="AE58">
        <v>1153.79701</v>
      </c>
      <c r="AF58">
        <v>1281.236627</v>
      </c>
      <c r="AG58">
        <v>1413.477928</v>
      </c>
      <c r="AH58">
        <v>1549.751434</v>
      </c>
      <c r="AI58">
        <v>1686.784054</v>
      </c>
      <c r="AJ58">
        <v>1824.8671220000001</v>
      </c>
      <c r="AK58">
        <v>1962.124642</v>
      </c>
      <c r="AL58">
        <v>2097.0535169999998</v>
      </c>
      <c r="AM58">
        <v>2227.7030169999998</v>
      </c>
      <c r="AN58">
        <v>2357.6399919999999</v>
      </c>
      <c r="AO58">
        <v>2480.5131609999999</v>
      </c>
      <c r="AP58">
        <v>2594.3197220000002</v>
      </c>
      <c r="AQ58">
        <v>2699.2522549999999</v>
      </c>
      <c r="AR58">
        <v>2794.5678109999999</v>
      </c>
      <c r="AS58">
        <v>2880.2822590000001</v>
      </c>
      <c r="AT58">
        <v>2958.0956700000002</v>
      </c>
      <c r="AU58">
        <v>3028.4082800000001</v>
      </c>
      <c r="AV58">
        <v>3091.8217770000001</v>
      </c>
      <c r="AW58">
        <v>3151.458533</v>
      </c>
    </row>
    <row r="59" spans="2:49" x14ac:dyDescent="0.25">
      <c r="B59" t="s">
        <v>101</v>
      </c>
      <c r="C59" s="100">
        <v>3.4228836395600501E-3</v>
      </c>
      <c r="D59" s="100">
        <v>3.4778391435562701E-3</v>
      </c>
      <c r="E59" s="100">
        <v>5.3014737799999996E-3</v>
      </c>
      <c r="F59" s="100">
        <v>1.6606497099999999E-2</v>
      </c>
      <c r="G59" s="100">
        <v>3.3201334300000003E-2</v>
      </c>
      <c r="H59" s="100">
        <v>6.16236093E-2</v>
      </c>
      <c r="I59" s="100">
        <v>9.31695248E-2</v>
      </c>
      <c r="J59" s="100">
        <v>0.13831735340000001</v>
      </c>
      <c r="K59" s="100">
        <v>0.1726473999</v>
      </c>
      <c r="L59" s="100">
        <v>0.23309647689999999</v>
      </c>
      <c r="M59">
        <v>0.34171862130000002</v>
      </c>
      <c r="N59">
        <v>0.52189186929999998</v>
      </c>
      <c r="O59">
        <v>0.71489831130000003</v>
      </c>
      <c r="P59">
        <v>0.9450133369</v>
      </c>
      <c r="Q59">
        <v>1.245701186</v>
      </c>
      <c r="R59">
        <v>1.622179075</v>
      </c>
      <c r="S59">
        <v>3.4305258300000001</v>
      </c>
      <c r="T59">
        <v>6.5446796220000003</v>
      </c>
      <c r="U59">
        <v>11.9210805</v>
      </c>
      <c r="V59">
        <v>14.626547860000001</v>
      </c>
      <c r="W59">
        <v>17.713593589999999</v>
      </c>
      <c r="X59">
        <v>21.427728129999998</v>
      </c>
      <c r="Y59">
        <v>26.598641900000001</v>
      </c>
      <c r="Z59">
        <v>32.792878539999997</v>
      </c>
      <c r="AA59">
        <v>39.975694439999998</v>
      </c>
      <c r="AB59">
        <v>48.127426020000001</v>
      </c>
      <c r="AC59">
        <v>57.299629860000003</v>
      </c>
      <c r="AD59">
        <v>67.411140739999894</v>
      </c>
      <c r="AE59">
        <v>78.541716510000001</v>
      </c>
      <c r="AF59">
        <v>90.690787150000006</v>
      </c>
      <c r="AG59">
        <v>103.846875</v>
      </c>
      <c r="AH59">
        <v>117.99984980000001</v>
      </c>
      <c r="AI59">
        <v>132.93391009999999</v>
      </c>
      <c r="AJ59">
        <v>148.686061</v>
      </c>
      <c r="AK59">
        <v>165.126881</v>
      </c>
      <c r="AL59">
        <v>182.13528479999999</v>
      </c>
      <c r="AM59">
        <v>199.53602509999999</v>
      </c>
      <c r="AN59">
        <v>217.64569409999999</v>
      </c>
      <c r="AO59">
        <v>235.87342839999999</v>
      </c>
      <c r="AP59">
        <v>253.99320510000001</v>
      </c>
      <c r="AQ59">
        <v>271.98257819999998</v>
      </c>
      <c r="AR59">
        <v>289.71849220000001</v>
      </c>
      <c r="AS59">
        <v>307.15279340000001</v>
      </c>
      <c r="AT59">
        <v>324.41479049999998</v>
      </c>
      <c r="AU59">
        <v>341.50106570000003</v>
      </c>
      <c r="AV59">
        <v>358.43369580000001</v>
      </c>
      <c r="AW59">
        <v>375.55164730000001</v>
      </c>
    </row>
    <row r="60" spans="2:49" x14ac:dyDescent="0.25">
      <c r="B60" t="s">
        <v>102</v>
      </c>
      <c r="C60" s="100">
        <v>7.8463024968376607E-3</v>
      </c>
      <c r="D60" s="100">
        <v>7.9722774213828399E-3</v>
      </c>
      <c r="E60" s="100">
        <v>1.21526091E-2</v>
      </c>
      <c r="F60" s="100">
        <v>2.5419584299999999E-2</v>
      </c>
      <c r="G60" s="100">
        <v>4.0879589799999998E-2</v>
      </c>
      <c r="H60" s="100">
        <v>6.7273459100000002E-2</v>
      </c>
      <c r="I60" s="100">
        <v>9.4708387800000002E-2</v>
      </c>
      <c r="J60" s="100">
        <v>0.13202459599999999</v>
      </c>
      <c r="K60" s="100">
        <v>0.15861708660000001</v>
      </c>
      <c r="L60" s="100">
        <v>0.20607886559999999</v>
      </c>
      <c r="M60">
        <v>0.2876476637</v>
      </c>
      <c r="N60">
        <v>0.42579564110000001</v>
      </c>
      <c r="O60">
        <v>0.56703225660000001</v>
      </c>
      <c r="P60">
        <v>0.72999691099999997</v>
      </c>
      <c r="Q60">
        <v>0.93818148629999998</v>
      </c>
      <c r="R60">
        <v>1.193055577</v>
      </c>
      <c r="S60">
        <v>2.4697662380000001</v>
      </c>
      <c r="T60">
        <v>4.6133328569999996</v>
      </c>
      <c r="U60">
        <v>8.2313043340000007</v>
      </c>
      <c r="V60">
        <v>9.8990317010000002</v>
      </c>
      <c r="W60">
        <v>11.7589083</v>
      </c>
      <c r="X60">
        <v>13.96238979</v>
      </c>
      <c r="Y60">
        <v>17.0313892</v>
      </c>
      <c r="Z60">
        <v>20.657487069999998</v>
      </c>
      <c r="AA60">
        <v>24.801625489999999</v>
      </c>
      <c r="AB60">
        <v>29.43662501</v>
      </c>
      <c r="AC60">
        <v>34.579871130000001</v>
      </c>
      <c r="AD60">
        <v>40.168007170000003</v>
      </c>
      <c r="AE60">
        <v>46.234439029999997</v>
      </c>
      <c r="AF60">
        <v>52.763200670000003</v>
      </c>
      <c r="AG60">
        <v>59.731935409999998</v>
      </c>
      <c r="AH60">
        <v>67.118810710000005</v>
      </c>
      <c r="AI60">
        <v>74.786856790000002</v>
      </c>
      <c r="AJ60">
        <v>82.745750409999999</v>
      </c>
      <c r="AK60">
        <v>90.910304199999999</v>
      </c>
      <c r="AL60">
        <v>99.203565650000002</v>
      </c>
      <c r="AM60">
        <v>107.5216327</v>
      </c>
      <c r="AN60">
        <v>116.025834</v>
      </c>
      <c r="AO60">
        <v>124.39204119999999</v>
      </c>
      <c r="AP60">
        <v>132.49767510000001</v>
      </c>
      <c r="AQ60">
        <v>140.32866530000001</v>
      </c>
      <c r="AR60">
        <v>147.82048119999999</v>
      </c>
      <c r="AS60">
        <v>154.94784630000001</v>
      </c>
      <c r="AT60">
        <v>161.77573939999999</v>
      </c>
      <c r="AU60">
        <v>168.301365</v>
      </c>
      <c r="AV60">
        <v>174.5343153</v>
      </c>
      <c r="AW60">
        <v>180.6334583</v>
      </c>
    </row>
    <row r="61" spans="2:49" x14ac:dyDescent="0.25">
      <c r="B61" t="s">
        <v>103</v>
      </c>
      <c r="C61" s="100">
        <v>3.2122446463563603E-2</v>
      </c>
      <c r="D61" s="100">
        <v>3.2638182731835802E-2</v>
      </c>
      <c r="E61" s="100">
        <v>4.9752292400000002E-2</v>
      </c>
      <c r="F61" s="100">
        <v>8.6608582200000006E-2</v>
      </c>
      <c r="G61" s="100">
        <v>0.1190074612</v>
      </c>
      <c r="H61" s="100">
        <v>0.17436805229999999</v>
      </c>
      <c r="I61" s="100">
        <v>0.22604110359999999</v>
      </c>
      <c r="J61" s="100">
        <v>0.28991830289999998</v>
      </c>
      <c r="K61" s="100">
        <v>0.32928775230000001</v>
      </c>
      <c r="L61" s="100">
        <v>0.40234414060000001</v>
      </c>
      <c r="M61">
        <v>0.51516825610000005</v>
      </c>
      <c r="N61">
        <v>0.71810894349999999</v>
      </c>
      <c r="O61">
        <v>0.90241538109999997</v>
      </c>
      <c r="P61">
        <v>1.096605364</v>
      </c>
      <c r="Q61">
        <v>1.329148636</v>
      </c>
      <c r="R61">
        <v>1.595285786</v>
      </c>
      <c r="S61">
        <v>3.1274625340000002</v>
      </c>
      <c r="T61">
        <v>5.5227053809999997</v>
      </c>
      <c r="U61">
        <v>9.3059631399999905</v>
      </c>
      <c r="V61">
        <v>10.56556389</v>
      </c>
      <c r="W61">
        <v>11.850796559999999</v>
      </c>
      <c r="X61">
        <v>13.29252872</v>
      </c>
      <c r="Y61">
        <v>15.34588902</v>
      </c>
      <c r="Z61" s="100">
        <v>17.6572231</v>
      </c>
      <c r="AA61">
        <v>20.15954121</v>
      </c>
      <c r="AB61">
        <v>22.80401376</v>
      </c>
      <c r="AC61">
        <v>25.58024687</v>
      </c>
      <c r="AD61">
        <v>28.41758561</v>
      </c>
      <c r="AE61">
        <v>31.317477029999999</v>
      </c>
      <c r="AF61">
        <v>34.24423994</v>
      </c>
      <c r="AG61">
        <v>37.159656239999997</v>
      </c>
      <c r="AH61">
        <v>40.026961489999998</v>
      </c>
      <c r="AI61">
        <v>42.746588940000002</v>
      </c>
      <c r="AJ61">
        <v>45.31397844</v>
      </c>
      <c r="AK61">
        <v>47.668554049999997</v>
      </c>
      <c r="AL61">
        <v>49.763059040000002</v>
      </c>
      <c r="AM61">
        <v>51.542791549999997</v>
      </c>
      <c r="AN61">
        <v>53.081238409999997</v>
      </c>
      <c r="AO61">
        <v>54.226845300000001</v>
      </c>
      <c r="AP61">
        <v>54.934742720000003</v>
      </c>
      <c r="AQ61">
        <v>55.209753710000001</v>
      </c>
      <c r="AR61">
        <v>55.039706719999998</v>
      </c>
      <c r="AS61">
        <v>54.428988529999998</v>
      </c>
      <c r="AT61">
        <v>53.415041600000002</v>
      </c>
      <c r="AU61">
        <v>52.009882249999997</v>
      </c>
      <c r="AV61">
        <v>50.228949620000002</v>
      </c>
      <c r="AW61">
        <v>48.121937420000002</v>
      </c>
    </row>
    <row r="62" spans="2:49" x14ac:dyDescent="0.25">
      <c r="B62" t="s">
        <v>104</v>
      </c>
      <c r="C62" s="100">
        <v>0.75461419315223899</v>
      </c>
      <c r="D62" s="100">
        <v>0.76672976811017601</v>
      </c>
      <c r="E62" s="100">
        <v>1.1687710650000001</v>
      </c>
      <c r="F62" s="100">
        <v>2.0087700179999999</v>
      </c>
      <c r="G62" s="100">
        <v>2.7266955159999999</v>
      </c>
      <c r="H62" s="100">
        <v>3.956588591</v>
      </c>
      <c r="I62">
        <v>5.0925530549999998</v>
      </c>
      <c r="J62">
        <v>6.4837173049999999</v>
      </c>
      <c r="K62" s="100">
        <v>7.3274458429999996</v>
      </c>
      <c r="L62" s="100">
        <v>8.9045609419999998</v>
      </c>
      <c r="M62">
        <v>11.31661323</v>
      </c>
      <c r="N62">
        <v>15.696133919999999</v>
      </c>
      <c r="O62">
        <v>19.63528058</v>
      </c>
      <c r="P62">
        <v>23.76162283</v>
      </c>
      <c r="Q62">
        <v>28.693082090000001</v>
      </c>
      <c r="R62">
        <v>34.332323440000003</v>
      </c>
      <c r="S62">
        <v>67.156490289999894</v>
      </c>
      <c r="T62">
        <v>118.41422590000001</v>
      </c>
      <c r="U62">
        <v>199.43210020000001</v>
      </c>
      <c r="V62">
        <v>226.58101099999999</v>
      </c>
      <c r="W62">
        <v>254.6618871</v>
      </c>
      <c r="X62">
        <v>286.65325030000002</v>
      </c>
      <c r="Y62">
        <v>332.58822309999999</v>
      </c>
      <c r="Z62">
        <v>385.11980579999999</v>
      </c>
      <c r="AA62">
        <v>443.04992229999999</v>
      </c>
      <c r="AB62">
        <v>505.564145</v>
      </c>
      <c r="AC62">
        <v>572.69429720000005</v>
      </c>
      <c r="AD62">
        <v>643.13570630000004</v>
      </c>
      <c r="AE62">
        <v>717.20869519999997</v>
      </c>
      <c r="AF62">
        <v>794.42155109999999</v>
      </c>
      <c r="AG62">
        <v>874.22994849999998</v>
      </c>
      <c r="AH62">
        <v>956.13249800000006</v>
      </c>
      <c r="AI62">
        <v>1038.092052</v>
      </c>
      <c r="AJ62">
        <v>1120.2814410000001</v>
      </c>
      <c r="AK62">
        <v>1201.537339</v>
      </c>
      <c r="AL62">
        <v>1280.9381639999999</v>
      </c>
      <c r="AM62">
        <v>1357.2978009999999</v>
      </c>
      <c r="AN62">
        <v>1432.793426</v>
      </c>
      <c r="AO62">
        <v>1503.5702859999999</v>
      </c>
      <c r="AP62">
        <v>1568.4371759999999</v>
      </c>
      <c r="AQ62">
        <v>1627.5366770000001</v>
      </c>
      <c r="AR62">
        <v>1680.4509599999999</v>
      </c>
      <c r="AS62">
        <v>1727.220699</v>
      </c>
      <c r="AT62">
        <v>1768.8978179999999</v>
      </c>
      <c r="AU62">
        <v>1805.7515619999999</v>
      </c>
      <c r="AV62">
        <v>1838.1698269999999</v>
      </c>
      <c r="AW62">
        <v>1868.0256629999999</v>
      </c>
    </row>
    <row r="63" spans="2:49" x14ac:dyDescent="0.25">
      <c r="B63" t="s">
        <v>105</v>
      </c>
      <c r="C63" s="100">
        <v>0.29742225840361802</v>
      </c>
      <c r="D63" s="100">
        <v>0.302197468966243</v>
      </c>
      <c r="E63" s="100">
        <v>0.46065729059999999</v>
      </c>
      <c r="F63" s="100">
        <v>0.78775974530000004</v>
      </c>
      <c r="G63" s="100">
        <v>1.063684045</v>
      </c>
      <c r="H63" s="100">
        <v>1.5364234649999999</v>
      </c>
      <c r="I63" s="100">
        <v>1.970327688</v>
      </c>
      <c r="J63" s="100">
        <v>2.4983766529999998</v>
      </c>
      <c r="K63" s="100">
        <v>2.8150828529999998</v>
      </c>
      <c r="L63" s="100">
        <v>3.4090570520000001</v>
      </c>
      <c r="M63">
        <v>4.3093846769999997</v>
      </c>
      <c r="N63">
        <v>5.9529705850000001</v>
      </c>
      <c r="O63">
        <v>7.4159523250000001</v>
      </c>
      <c r="P63">
        <v>8.9348568830000001</v>
      </c>
      <c r="Q63">
        <v>10.737935070000001</v>
      </c>
      <c r="R63">
        <v>12.784533339999999</v>
      </c>
      <c r="S63">
        <v>24.884237089999999</v>
      </c>
      <c r="T63">
        <v>43.643186159999999</v>
      </c>
      <c r="U63">
        <v>73.085504360000002</v>
      </c>
      <c r="V63">
        <v>82.5397775</v>
      </c>
      <c r="W63">
        <v>92.197600399999999</v>
      </c>
      <c r="X63">
        <v>103.1256735</v>
      </c>
      <c r="Y63">
        <v>118.9048205</v>
      </c>
      <c r="Z63">
        <v>136.8490597</v>
      </c>
      <c r="AA63">
        <v>156.51195619999999</v>
      </c>
      <c r="AB63">
        <v>177.5914377</v>
      </c>
      <c r="AC63">
        <v>200.08712199999999</v>
      </c>
      <c r="AD63">
        <v>223.53197299999999</v>
      </c>
      <c r="AE63">
        <v>248.02817250000001</v>
      </c>
      <c r="AF63">
        <v>273.39482120000002</v>
      </c>
      <c r="AG63">
        <v>299.43578239999999</v>
      </c>
      <c r="AH63">
        <v>325.97207459999998</v>
      </c>
      <c r="AI63">
        <v>352.30770940000002</v>
      </c>
      <c r="AJ63">
        <v>378.5075392</v>
      </c>
      <c r="AK63">
        <v>404.18199479999998</v>
      </c>
      <c r="AL63">
        <v>429.03133880000001</v>
      </c>
      <c r="AM63">
        <v>452.67258829999997</v>
      </c>
      <c r="AN63">
        <v>475.84548799999999</v>
      </c>
      <c r="AO63">
        <v>497.28414129999999</v>
      </c>
      <c r="AP63">
        <v>516.61830269999996</v>
      </c>
      <c r="AQ63">
        <v>533.92009080000003</v>
      </c>
      <c r="AR63">
        <v>549.07914530000005</v>
      </c>
      <c r="AS63">
        <v>562.13538259999996</v>
      </c>
      <c r="AT63">
        <v>573.45778819999998</v>
      </c>
      <c r="AU63">
        <v>583.15835730000003</v>
      </c>
      <c r="AV63">
        <v>591.38593060000005</v>
      </c>
      <c r="AW63">
        <v>598.7609539</v>
      </c>
    </row>
    <row r="64" spans="2:49" x14ac:dyDescent="0.25">
      <c r="B64" t="s">
        <v>106</v>
      </c>
      <c r="C64" s="100">
        <v>4.0548006191711396E-3</v>
      </c>
      <c r="D64">
        <v>4.1199017546743504E-3</v>
      </c>
      <c r="E64">
        <v>6.2802073999999996E-3</v>
      </c>
      <c r="F64">
        <v>6.35834079E-3</v>
      </c>
      <c r="G64">
        <v>2.4689686099999999E-3</v>
      </c>
      <c r="H64" s="100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00">
        <v>0</v>
      </c>
      <c r="P64">
        <v>0</v>
      </c>
      <c r="Q64" s="100">
        <v>0</v>
      </c>
      <c r="R64" s="100">
        <v>0</v>
      </c>
      <c r="S64" s="100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2:49" x14ac:dyDescent="0.25">
      <c r="B65" t="s">
        <v>107</v>
      </c>
      <c r="C65" s="100">
        <v>4.9816121892674002E-2</v>
      </c>
      <c r="D65" s="100">
        <v>5.0615935843142099E-2</v>
      </c>
      <c r="E65" s="100">
        <v>7.7156833699999997E-2</v>
      </c>
      <c r="F65" s="100">
        <v>0.12974885250000001</v>
      </c>
      <c r="G65" s="100">
        <v>0.17225168709999999</v>
      </c>
      <c r="H65" s="100">
        <v>0.24530032360000001</v>
      </c>
      <c r="I65" s="100">
        <v>0.31113631060000002</v>
      </c>
      <c r="J65" s="100">
        <v>0.38985789879999999</v>
      </c>
      <c r="K65" s="100">
        <v>0.43557695629999998</v>
      </c>
      <c r="L65" s="100">
        <v>0.52241915670000005</v>
      </c>
      <c r="M65" s="100">
        <v>0.65106490309999998</v>
      </c>
      <c r="N65" s="100">
        <v>0.89014848219999998</v>
      </c>
      <c r="O65" s="100">
        <v>1.0976224489999999</v>
      </c>
      <c r="P65" s="100">
        <v>1.308762615</v>
      </c>
      <c r="Q65" s="100">
        <v>1.5561489230000001</v>
      </c>
      <c r="R65" s="100">
        <v>1.8331891410000001</v>
      </c>
      <c r="S65" s="100">
        <v>3.5328242510000001</v>
      </c>
      <c r="T65" s="100">
        <v>6.133492188</v>
      </c>
      <c r="U65" s="100">
        <v>10.16819804</v>
      </c>
      <c r="V65" s="100">
        <v>11.37194729</v>
      </c>
      <c r="W65" s="100">
        <v>12.58579233</v>
      </c>
      <c r="X65" s="100">
        <v>13.95774737</v>
      </c>
      <c r="Y65" s="100">
        <v>15.971991770000001</v>
      </c>
      <c r="Z65" s="100">
        <v>18.262599959999999</v>
      </c>
      <c r="AA65" s="100">
        <v>20.771539239999999</v>
      </c>
      <c r="AB65" s="100">
        <v>23.461021479999999</v>
      </c>
      <c r="AC65" s="100">
        <v>26.333502509999999</v>
      </c>
      <c r="AD65" s="100">
        <v>29.329977939999999</v>
      </c>
      <c r="AE65" s="100">
        <v>32.466509389999999</v>
      </c>
      <c r="AF65" s="100">
        <v>35.722026929999998</v>
      </c>
      <c r="AG65" s="100">
        <v>39.073730410000003</v>
      </c>
      <c r="AH65" s="100">
        <v>42.50123954</v>
      </c>
      <c r="AI65" s="100">
        <v>45.916936380000003</v>
      </c>
      <c r="AJ65" s="100">
        <v>49.332352180000001</v>
      </c>
      <c r="AK65" s="100">
        <v>52.699568900000003</v>
      </c>
      <c r="AL65" s="100">
        <v>55.98210503</v>
      </c>
      <c r="AM65" s="100">
        <v>59.132178119999999</v>
      </c>
      <c r="AN65" s="100">
        <v>62.248311510000001</v>
      </c>
      <c r="AO65" s="100">
        <v>65.16641903</v>
      </c>
      <c r="AP65" s="100">
        <v>67.838620700000007</v>
      </c>
      <c r="AQ65" s="100">
        <v>70.274490009999994</v>
      </c>
      <c r="AR65" s="100">
        <v>72.459025139999994</v>
      </c>
      <c r="AS65" s="100">
        <v>74.396549730000004</v>
      </c>
      <c r="AT65" s="100">
        <v>76.134492460000004</v>
      </c>
      <c r="AU65" s="100">
        <v>77.686047599999995</v>
      </c>
      <c r="AV65" s="100">
        <v>79.069058350000006</v>
      </c>
      <c r="AW65">
        <v>80.364873340000003</v>
      </c>
    </row>
    <row r="66" spans="2:49" x14ac:dyDescent="0.25">
      <c r="B66" t="s">
        <v>108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109</v>
      </c>
      <c r="C67">
        <v>5.2121797950038999</v>
      </c>
      <c r="D67">
        <v>5.29586302754001</v>
      </c>
      <c r="E67">
        <v>5.3808898210000002</v>
      </c>
      <c r="F67">
        <v>5.416423537</v>
      </c>
      <c r="G67">
        <v>4.647809112</v>
      </c>
      <c r="H67">
        <v>3.908448806</v>
      </c>
      <c r="I67">
        <v>4.1822945450000004</v>
      </c>
      <c r="J67">
        <v>4.0741841780000003</v>
      </c>
      <c r="K67">
        <v>3.8838012750000002</v>
      </c>
      <c r="L67">
        <v>4.1168845760000004</v>
      </c>
      <c r="M67">
        <v>4.2892432129999998</v>
      </c>
      <c r="N67">
        <v>4.3030694350000003</v>
      </c>
      <c r="O67">
        <v>3.6405831129999999</v>
      </c>
      <c r="P67">
        <v>2.9801535449999998</v>
      </c>
      <c r="Q67">
        <v>2.5681847520000001</v>
      </c>
      <c r="R67">
        <v>2.3734591100000002</v>
      </c>
      <c r="S67">
        <v>2.2208338639999998</v>
      </c>
      <c r="T67">
        <v>2.1575427820000002</v>
      </c>
      <c r="U67">
        <v>2.1567410090000001</v>
      </c>
      <c r="V67">
        <v>2.1878272970000001</v>
      </c>
      <c r="W67">
        <v>2.2189854809999998</v>
      </c>
      <c r="X67">
        <v>2.2522425450000001</v>
      </c>
      <c r="Y67">
        <v>2.2869006509999998</v>
      </c>
      <c r="Z67">
        <v>2.3272077360000001</v>
      </c>
      <c r="AA67">
        <v>2.372181662</v>
      </c>
      <c r="AB67">
        <v>2.4216553329999999</v>
      </c>
      <c r="AC67">
        <v>2.4749617330000002</v>
      </c>
      <c r="AD67">
        <v>2.5294992349999998</v>
      </c>
      <c r="AE67">
        <v>2.5831391629999998</v>
      </c>
      <c r="AF67">
        <v>2.6361034050000001</v>
      </c>
      <c r="AG67">
        <v>2.6885401940000002</v>
      </c>
      <c r="AH67">
        <v>2.741398035</v>
      </c>
      <c r="AI67">
        <v>2.7925740079999999</v>
      </c>
      <c r="AJ67">
        <v>2.8436976</v>
      </c>
      <c r="AK67">
        <v>2.8962449239999999</v>
      </c>
      <c r="AL67">
        <v>2.949624606</v>
      </c>
      <c r="AM67">
        <v>3.0037264430000001</v>
      </c>
      <c r="AN67">
        <v>3.0582512629999998</v>
      </c>
      <c r="AO67">
        <v>3.1127886569999998</v>
      </c>
      <c r="AP67">
        <v>3.1675182400000002</v>
      </c>
      <c r="AQ67">
        <v>3.223300718</v>
      </c>
      <c r="AR67">
        <v>3.278956398</v>
      </c>
      <c r="AS67">
        <v>3.3377914739999999</v>
      </c>
      <c r="AT67">
        <v>3.399304431</v>
      </c>
      <c r="AU67">
        <v>3.4626614930000001</v>
      </c>
      <c r="AV67">
        <v>3.5278807030000001</v>
      </c>
      <c r="AW67">
        <v>3.5981094119999999</v>
      </c>
    </row>
    <row r="68" spans="2:49" x14ac:dyDescent="0.25">
      <c r="B68" t="s">
        <v>110</v>
      </c>
      <c r="C68">
        <v>0.35839918454870201</v>
      </c>
      <c r="D68">
        <v>0.36415339938413299</v>
      </c>
      <c r="E68">
        <v>0.37</v>
      </c>
      <c r="F68">
        <v>0.36106830960000003</v>
      </c>
      <c r="G68">
        <v>0.35159272000000003</v>
      </c>
      <c r="H68">
        <v>0.341992346</v>
      </c>
      <c r="I68">
        <v>0.33407424450000001</v>
      </c>
      <c r="J68">
        <v>0.32619625029999999</v>
      </c>
      <c r="K68">
        <v>0.31746874089999999</v>
      </c>
      <c r="L68">
        <v>0.30795460489999998</v>
      </c>
      <c r="M68">
        <v>0.29876936949999999</v>
      </c>
      <c r="N68" s="100">
        <v>0.29081850990000002</v>
      </c>
      <c r="O68" s="100">
        <v>0.284989241</v>
      </c>
      <c r="P68" s="100">
        <v>0.28033674759999999</v>
      </c>
      <c r="Q68" s="100">
        <v>0.27523625860000001</v>
      </c>
      <c r="R68" s="100">
        <v>0.26808581339999998</v>
      </c>
      <c r="S68" s="100">
        <v>0.26094216329999997</v>
      </c>
      <c r="T68" s="100">
        <v>0.25415845370000001</v>
      </c>
      <c r="U68" s="100">
        <v>0.24747692190000001</v>
      </c>
      <c r="V68" s="100">
        <v>0.23973886589999999</v>
      </c>
      <c r="W68" s="100">
        <v>0.2317228318</v>
      </c>
      <c r="X68" s="100">
        <v>0.2231601611</v>
      </c>
      <c r="Y68" s="100">
        <v>0.21472963840000001</v>
      </c>
      <c r="Z68" s="100">
        <v>0.20706397730000001</v>
      </c>
      <c r="AA68" s="100">
        <v>0.20035207790000001</v>
      </c>
      <c r="AB68" s="100">
        <v>0.1945088146</v>
      </c>
      <c r="AC68" s="100">
        <v>0.1893788226</v>
      </c>
      <c r="AD68">
        <v>0.184816217</v>
      </c>
      <c r="AE68">
        <v>0.18069392510000001</v>
      </c>
      <c r="AF68">
        <v>0.17691411600000001</v>
      </c>
      <c r="AG68">
        <v>0.17340759359999999</v>
      </c>
      <c r="AH68">
        <v>0.17013059859999999</v>
      </c>
      <c r="AI68">
        <v>0.16703669600000001</v>
      </c>
      <c r="AJ68">
        <v>0.16407515910000001</v>
      </c>
      <c r="AK68">
        <v>0.16121815780000001</v>
      </c>
      <c r="AL68">
        <v>0.15844653240000001</v>
      </c>
      <c r="AM68">
        <v>0.1557464959</v>
      </c>
      <c r="AN68">
        <v>0.15310718309999999</v>
      </c>
      <c r="AO68" s="100">
        <v>0.15050591869999999</v>
      </c>
      <c r="AP68" s="100">
        <v>0.1479323303</v>
      </c>
      <c r="AQ68" s="100">
        <v>0.14538593299999999</v>
      </c>
      <c r="AR68" s="100">
        <v>0.14286405299999999</v>
      </c>
      <c r="AS68" s="100">
        <v>0.1403631686</v>
      </c>
      <c r="AT68" s="100">
        <v>0.1378731886</v>
      </c>
      <c r="AU68" s="100">
        <v>0.1353864951</v>
      </c>
      <c r="AV68" s="100">
        <v>0.132900143</v>
      </c>
      <c r="AW68" s="100">
        <v>0.1304485578</v>
      </c>
    </row>
    <row r="69" spans="2:49" x14ac:dyDescent="0.25">
      <c r="B69" t="s">
        <v>111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113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>
        <v>0</v>
      </c>
    </row>
    <row r="72" spans="2:49" x14ac:dyDescent="0.25">
      <c r="B72" t="s">
        <v>114</v>
      </c>
      <c r="C72">
        <v>2.1503951072922098</v>
      </c>
      <c r="D72">
        <v>2.1849203963048001</v>
      </c>
      <c r="E72">
        <v>2.2200000000000002</v>
      </c>
      <c r="F72">
        <v>2.2757915880000001</v>
      </c>
      <c r="G72">
        <v>2.1975115550000002</v>
      </c>
      <c r="H72">
        <v>2.2363739150000002</v>
      </c>
      <c r="I72">
        <v>2.3300438880000001</v>
      </c>
      <c r="J72">
        <v>2.2497401309999998</v>
      </c>
      <c r="K72">
        <v>2.1986272339999999</v>
      </c>
      <c r="L72">
        <v>2.0972687909999999</v>
      </c>
      <c r="M72">
        <v>2.1948213079999999</v>
      </c>
      <c r="N72">
        <v>2.2482312109999998</v>
      </c>
      <c r="O72">
        <v>2.3665394210000001</v>
      </c>
      <c r="P72">
        <v>2.4244161649999998</v>
      </c>
      <c r="Q72">
        <v>2.4161679149999999</v>
      </c>
      <c r="R72">
        <v>2.4498941030000001</v>
      </c>
      <c r="S72">
        <v>2.5457584510000002</v>
      </c>
      <c r="T72">
        <v>2.6181824599999999</v>
      </c>
      <c r="U72">
        <v>2.6500826179999999</v>
      </c>
      <c r="V72">
        <v>2.6573467320000002</v>
      </c>
      <c r="W72">
        <v>2.630147778</v>
      </c>
      <c r="X72">
        <v>2.5809342310000001</v>
      </c>
      <c r="Y72">
        <v>2.5606353149999999</v>
      </c>
      <c r="Z72">
        <v>2.5692340279999999</v>
      </c>
      <c r="AA72">
        <v>2.5983124750000002</v>
      </c>
      <c r="AB72">
        <v>2.640949097</v>
      </c>
      <c r="AC72">
        <v>2.6919533900000001</v>
      </c>
      <c r="AD72">
        <v>2.7470168099999999</v>
      </c>
      <c r="AE72">
        <v>2.8030216280000002</v>
      </c>
      <c r="AF72">
        <v>2.858892462</v>
      </c>
      <c r="AG72">
        <v>2.9141530379999998</v>
      </c>
      <c r="AH72">
        <v>2.969036869</v>
      </c>
      <c r="AI72">
        <v>3.02068256</v>
      </c>
      <c r="AJ72">
        <v>3.0700464730000001</v>
      </c>
      <c r="AK72">
        <v>3.1180956759999998</v>
      </c>
      <c r="AL72">
        <v>3.165202625</v>
      </c>
      <c r="AM72">
        <v>3.2118050810000001</v>
      </c>
      <c r="AN72">
        <v>3.2569346939999999</v>
      </c>
      <c r="AO72">
        <v>3.3012770159999998</v>
      </c>
      <c r="AP72">
        <v>3.3453266140000002</v>
      </c>
      <c r="AQ72">
        <v>3.3897738589999999</v>
      </c>
      <c r="AR72">
        <v>3.4345136209999998</v>
      </c>
      <c r="AS72">
        <v>3.4789481640000002</v>
      </c>
      <c r="AT72">
        <v>3.5235836919999999</v>
      </c>
      <c r="AU72">
        <v>3.5687707729999998</v>
      </c>
      <c r="AV72">
        <v>3.6150065150000001</v>
      </c>
      <c r="AW72">
        <v>3.6639206450000001</v>
      </c>
    </row>
    <row r="73" spans="2:49" x14ac:dyDescent="0.25">
      <c r="B73" t="s">
        <v>115</v>
      </c>
      <c r="C73">
        <v>17.283948650263198</v>
      </c>
      <c r="D73">
        <v>17.561448036494799</v>
      </c>
      <c r="E73">
        <v>17.843402770000001</v>
      </c>
      <c r="F73">
        <v>18.051474819999999</v>
      </c>
      <c r="G73">
        <v>17.044574910000001</v>
      </c>
      <c r="H73">
        <v>15.74532724</v>
      </c>
      <c r="I73">
        <v>16.121286139999999</v>
      </c>
      <c r="J73">
        <v>16.391890979999999</v>
      </c>
      <c r="K73">
        <v>15.106564860000001</v>
      </c>
      <c r="L73">
        <v>14.66383591</v>
      </c>
      <c r="M73">
        <v>14.83957917</v>
      </c>
      <c r="N73">
        <v>15.40449461</v>
      </c>
      <c r="O73">
        <v>15.33915307</v>
      </c>
      <c r="P73">
        <v>14.49810907</v>
      </c>
      <c r="Q73">
        <v>13.43054141</v>
      </c>
      <c r="R73">
        <v>12.78762133</v>
      </c>
      <c r="S73">
        <v>12.67571616</v>
      </c>
      <c r="T73">
        <v>12.570174980000001</v>
      </c>
      <c r="U73">
        <v>12.59396943</v>
      </c>
      <c r="V73">
        <v>12.7387949</v>
      </c>
      <c r="W73">
        <v>12.7293843</v>
      </c>
      <c r="X73">
        <v>12.6782032</v>
      </c>
      <c r="Y73">
        <v>12.650393469999999</v>
      </c>
      <c r="Z73">
        <v>12.752512299999999</v>
      </c>
      <c r="AA73">
        <v>12.93926909</v>
      </c>
      <c r="AB73">
        <v>13.182538559999999</v>
      </c>
      <c r="AC73">
        <v>13.462918459999999</v>
      </c>
      <c r="AD73">
        <v>13.76323507</v>
      </c>
      <c r="AE73">
        <v>14.05585348</v>
      </c>
      <c r="AF73">
        <v>14.340494550000001</v>
      </c>
      <c r="AG73">
        <v>14.61761694</v>
      </c>
      <c r="AH73">
        <v>14.89840676</v>
      </c>
      <c r="AI73">
        <v>15.15082466</v>
      </c>
      <c r="AJ73">
        <v>15.39097018</v>
      </c>
      <c r="AK73">
        <v>15.63894196</v>
      </c>
      <c r="AL73">
        <v>15.886403939999999</v>
      </c>
      <c r="AM73">
        <v>16.13304862</v>
      </c>
      <c r="AN73">
        <v>16.36837328</v>
      </c>
      <c r="AO73">
        <v>16.589223929999999</v>
      </c>
      <c r="AP73">
        <v>16.80391895</v>
      </c>
      <c r="AQ73">
        <v>17.02565083</v>
      </c>
      <c r="AR73">
        <v>17.238716060000002</v>
      </c>
      <c r="AS73">
        <v>17.463041870000001</v>
      </c>
      <c r="AT73">
        <v>17.699870199999999</v>
      </c>
      <c r="AU73">
        <v>17.942057259999999</v>
      </c>
      <c r="AV73">
        <v>18.19275159</v>
      </c>
      <c r="AW73">
        <v>18.493280670000001</v>
      </c>
    </row>
    <row r="74" spans="2:49" x14ac:dyDescent="0.25">
      <c r="B74" t="s">
        <v>116</v>
      </c>
      <c r="C74">
        <v>9.6518912203120095</v>
      </c>
      <c r="D74">
        <v>9.8068554558467902</v>
      </c>
      <c r="E74">
        <v>9.9643076920000002</v>
      </c>
      <c r="F74">
        <v>9.5741635830000007</v>
      </c>
      <c r="G74">
        <v>8.9010472699999994</v>
      </c>
      <c r="H74">
        <v>9.1404263980000007</v>
      </c>
      <c r="I74">
        <v>8.4779823990000001</v>
      </c>
      <c r="J74">
        <v>7.8889056870000003</v>
      </c>
      <c r="K74">
        <v>7.4613907680000002</v>
      </c>
      <c r="L74">
        <v>7.2909606379999996</v>
      </c>
      <c r="M74">
        <v>7.1577228240000004</v>
      </c>
      <c r="N74">
        <v>7.2384933089999999</v>
      </c>
      <c r="O74">
        <v>7.2341910670000003</v>
      </c>
      <c r="P74">
        <v>6.9704680420000003</v>
      </c>
      <c r="Q74">
        <v>6.6491160340000004</v>
      </c>
      <c r="R74">
        <v>6.649840051</v>
      </c>
      <c r="S74">
        <v>6.8810767549999996</v>
      </c>
      <c r="T74">
        <v>6.8123956530000003</v>
      </c>
      <c r="U74">
        <v>6.6781039279999996</v>
      </c>
      <c r="V74">
        <v>6.4875946669999998</v>
      </c>
      <c r="W74">
        <v>6.2642042250000003</v>
      </c>
      <c r="X74">
        <v>6.0139153209999998</v>
      </c>
      <c r="Y74">
        <v>5.8276777280000003</v>
      </c>
      <c r="Z74">
        <v>5.6949653199999997</v>
      </c>
      <c r="AA74">
        <v>5.6012441339999999</v>
      </c>
      <c r="AB74">
        <v>5.533721667</v>
      </c>
      <c r="AC74">
        <v>5.4808403700000001</v>
      </c>
      <c r="AD74">
        <v>5.4229201419999997</v>
      </c>
      <c r="AE74">
        <v>5.3632304550000001</v>
      </c>
      <c r="AF74">
        <v>5.3020513869999997</v>
      </c>
      <c r="AG74">
        <v>5.2397275600000004</v>
      </c>
      <c r="AH74">
        <v>5.1777488759999999</v>
      </c>
      <c r="AI74">
        <v>5.1082041089999999</v>
      </c>
      <c r="AJ74">
        <v>5.0388723129999997</v>
      </c>
      <c r="AK74">
        <v>4.9708364859999996</v>
      </c>
      <c r="AL74">
        <v>4.903584274</v>
      </c>
      <c r="AM74">
        <v>4.8370074369999996</v>
      </c>
      <c r="AN74">
        <v>4.7690309099999997</v>
      </c>
      <c r="AO74">
        <v>4.7014199870000004</v>
      </c>
      <c r="AP74">
        <v>4.6343463920000003</v>
      </c>
      <c r="AQ74">
        <v>4.5685943829999998</v>
      </c>
      <c r="AR74">
        <v>4.5035375030000004</v>
      </c>
      <c r="AS74">
        <v>4.4375021209999996</v>
      </c>
      <c r="AT74">
        <v>4.3729153920000003</v>
      </c>
      <c r="AU74">
        <v>4.3087377719999997</v>
      </c>
      <c r="AV74">
        <v>4.2450888940000002</v>
      </c>
      <c r="AW74">
        <v>4.1849639290000002</v>
      </c>
    </row>
    <row r="75" spans="2:49" x14ac:dyDescent="0.25">
      <c r="B75" t="s">
        <v>117</v>
      </c>
      <c r="C75">
        <v>4.6065844460580001</v>
      </c>
      <c r="D75">
        <v>4.68054464938142</v>
      </c>
      <c r="E75">
        <v>4.7556923080000004</v>
      </c>
      <c r="F75">
        <v>4.8425987490000004</v>
      </c>
      <c r="G75">
        <v>4.6901283359999999</v>
      </c>
      <c r="H75">
        <v>4.5877439439999996</v>
      </c>
      <c r="I75">
        <v>4.5656078960000004</v>
      </c>
      <c r="J75" s="42">
        <v>4.3816115839999998</v>
      </c>
      <c r="K75">
        <v>4.1177385270000002</v>
      </c>
      <c r="L75">
        <v>3.97740092</v>
      </c>
      <c r="M75">
        <v>3.9607369100000001</v>
      </c>
      <c r="N75">
        <v>4.1037055330000003</v>
      </c>
      <c r="O75">
        <v>4.1361592180000004</v>
      </c>
      <c r="P75">
        <v>3.9328320510000001</v>
      </c>
      <c r="Q75">
        <v>3.6089328690000002</v>
      </c>
      <c r="R75">
        <v>3.35787441</v>
      </c>
      <c r="S75">
        <v>3.2045910860000002</v>
      </c>
      <c r="T75">
        <v>3.117750815</v>
      </c>
      <c r="U75">
        <v>3.051297285</v>
      </c>
      <c r="V75">
        <v>3.0059021640000001</v>
      </c>
      <c r="W75">
        <v>2.9518688019999999</v>
      </c>
      <c r="X75">
        <v>2.8936679129999998</v>
      </c>
      <c r="Y75">
        <v>2.8724684630000001</v>
      </c>
      <c r="Z75">
        <v>2.8904315330000001</v>
      </c>
      <c r="AA75">
        <v>2.9349441559999998</v>
      </c>
      <c r="AB75">
        <v>2.9950366490000002</v>
      </c>
      <c r="AC75">
        <v>3.0622564510000001</v>
      </c>
      <c r="AD75">
        <v>3.1295157100000002</v>
      </c>
      <c r="AE75">
        <v>3.1927193300000001</v>
      </c>
      <c r="AF75">
        <v>3.2509395090000002</v>
      </c>
      <c r="AG75">
        <v>3.3042161619999999</v>
      </c>
      <c r="AH75">
        <v>3.3537719529999999</v>
      </c>
      <c r="AI75">
        <v>3.3963603560000002</v>
      </c>
      <c r="AJ75">
        <v>3.4340041289999998</v>
      </c>
      <c r="AK75">
        <v>3.4684080000000002</v>
      </c>
      <c r="AL75">
        <v>3.500109975</v>
      </c>
      <c r="AM75">
        <v>3.5297612649999999</v>
      </c>
      <c r="AN75">
        <v>3.556908832</v>
      </c>
      <c r="AO75">
        <v>3.5824725150000001</v>
      </c>
      <c r="AP75">
        <v>3.607274592</v>
      </c>
      <c r="AQ75">
        <v>3.6327980900000001</v>
      </c>
      <c r="AR75">
        <v>3.6593477640000001</v>
      </c>
      <c r="AS75">
        <v>3.6871802840000001</v>
      </c>
      <c r="AT75">
        <v>3.7176263779999998</v>
      </c>
      <c r="AU75">
        <v>3.7517042740000002</v>
      </c>
      <c r="AV75">
        <v>3.7904807479999998</v>
      </c>
      <c r="AW75">
        <v>3.837051894</v>
      </c>
    </row>
    <row r="76" spans="2:49" x14ac:dyDescent="0.25">
      <c r="B76" t="s">
        <v>118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27.492161759999998</v>
      </c>
      <c r="H76">
        <v>27.397730989999999</v>
      </c>
      <c r="I76">
        <v>27.265161989999999</v>
      </c>
      <c r="J76">
        <v>27.085600660000001</v>
      </c>
      <c r="K76">
        <v>26.67077205</v>
      </c>
      <c r="L76">
        <v>26.200168550000001</v>
      </c>
      <c r="M76">
        <v>25.76325752</v>
      </c>
      <c r="N76">
        <v>25.519025599999999</v>
      </c>
      <c r="O76">
        <v>25.278275010000002</v>
      </c>
      <c r="P76">
        <v>25.038033639999998</v>
      </c>
      <c r="Q76">
        <v>24.78987725</v>
      </c>
      <c r="R76">
        <v>24.540076710000001</v>
      </c>
      <c r="S76">
        <v>24.403256819999999</v>
      </c>
      <c r="T76">
        <v>24.229312920000002</v>
      </c>
      <c r="U76">
        <v>23.897830840000001</v>
      </c>
      <c r="V76">
        <v>23.531575660000001</v>
      </c>
      <c r="W76">
        <v>23.118260209999999</v>
      </c>
      <c r="X76">
        <v>22.666630820000002</v>
      </c>
      <c r="Y76">
        <v>22.227622650000001</v>
      </c>
      <c r="Z76">
        <v>21.800148159999999</v>
      </c>
      <c r="AA76">
        <v>21.375406550000001</v>
      </c>
      <c r="AB76">
        <v>20.943476050000001</v>
      </c>
      <c r="AC76">
        <v>20.496781339999998</v>
      </c>
      <c r="AD76">
        <v>20.027552010000001</v>
      </c>
      <c r="AE76">
        <v>19.53171364</v>
      </c>
      <c r="AF76">
        <v>19.006946660000001</v>
      </c>
      <c r="AG76">
        <v>18.452578819999999</v>
      </c>
      <c r="AH76">
        <v>17.869512969999999</v>
      </c>
      <c r="AI76">
        <v>17.258625139999999</v>
      </c>
      <c r="AJ76">
        <v>16.623153630000001</v>
      </c>
      <c r="AK76">
        <v>15.966958</v>
      </c>
      <c r="AL76">
        <v>15.29444621</v>
      </c>
      <c r="AM76">
        <v>14.61030966</v>
      </c>
      <c r="AN76">
        <v>13.920359729999999</v>
      </c>
      <c r="AO76">
        <v>13.22915938</v>
      </c>
      <c r="AP76">
        <v>12.54114785</v>
      </c>
      <c r="AQ76">
        <v>11.86074769</v>
      </c>
      <c r="AR76">
        <v>11.19201855</v>
      </c>
      <c r="AS76">
        <v>10.5386069</v>
      </c>
      <c r="AT76">
        <v>9.9037966560000008</v>
      </c>
      <c r="AU76">
        <v>9.29029551</v>
      </c>
      <c r="AV76">
        <v>8.7002439660000004</v>
      </c>
      <c r="AW76">
        <v>8.135320321</v>
      </c>
    </row>
    <row r="77" spans="2:49" x14ac:dyDescent="0.25">
      <c r="B77" t="s">
        <v>119</v>
      </c>
      <c r="C77">
        <v>21.139912734115001</v>
      </c>
      <c r="D77">
        <v>21.4793208709597</v>
      </c>
      <c r="E77">
        <v>21.824178320000001</v>
      </c>
      <c r="F77">
        <v>22.089455770000001</v>
      </c>
      <c r="G77">
        <v>21.00288033</v>
      </c>
      <c r="H77">
        <v>19.012723489999999</v>
      </c>
      <c r="I77">
        <v>19.365741750000002</v>
      </c>
      <c r="J77">
        <v>19.13528917</v>
      </c>
      <c r="K77">
        <v>18.366250869999998</v>
      </c>
      <c r="L77">
        <v>17.891649489999999</v>
      </c>
      <c r="M77">
        <v>17.817946859999999</v>
      </c>
      <c r="N77">
        <v>17.421320869999999</v>
      </c>
      <c r="O77">
        <v>17.98274675</v>
      </c>
      <c r="P77">
        <v>18.355741290000001</v>
      </c>
      <c r="Q77">
        <v>18.505041850000001</v>
      </c>
      <c r="R77">
        <v>18.834107620000001</v>
      </c>
      <c r="S77">
        <v>19.40749053</v>
      </c>
      <c r="T77">
        <v>19.66236207</v>
      </c>
      <c r="U77">
        <v>19.763043280000002</v>
      </c>
      <c r="V77">
        <v>19.82776892</v>
      </c>
      <c r="W77">
        <v>19.74091099</v>
      </c>
      <c r="X77">
        <v>19.55424266</v>
      </c>
      <c r="Y77">
        <v>19.446876570000001</v>
      </c>
      <c r="Z77">
        <v>19.444955029999999</v>
      </c>
      <c r="AA77">
        <v>19.528372770000001</v>
      </c>
      <c r="AB77">
        <v>19.680513250000001</v>
      </c>
      <c r="AC77">
        <v>19.889716279999998</v>
      </c>
      <c r="AD77">
        <v>19.85716042</v>
      </c>
      <c r="AE77">
        <v>19.852411140000001</v>
      </c>
      <c r="AF77">
        <v>19.870046330000001</v>
      </c>
      <c r="AG77">
        <v>19.905096220000001</v>
      </c>
      <c r="AH77">
        <v>19.956442970000001</v>
      </c>
      <c r="AI77">
        <v>20.007722990000001</v>
      </c>
      <c r="AJ77">
        <v>20.063608089999999</v>
      </c>
      <c r="AK77">
        <v>20.126785999999999</v>
      </c>
      <c r="AL77">
        <v>20.194958570000001</v>
      </c>
      <c r="AM77">
        <v>20.267170140000001</v>
      </c>
      <c r="AN77">
        <v>20.423403499999999</v>
      </c>
      <c r="AO77">
        <v>20.58162476</v>
      </c>
      <c r="AP77">
        <v>20.740334130000001</v>
      </c>
      <c r="AQ77">
        <v>20.901054389999999</v>
      </c>
      <c r="AR77">
        <v>21.05825973</v>
      </c>
      <c r="AS77">
        <v>21.211549160000001</v>
      </c>
      <c r="AT77">
        <v>21.359310570000002</v>
      </c>
      <c r="AU77">
        <v>21.501715820000001</v>
      </c>
      <c r="AV77">
        <v>21.6399331</v>
      </c>
      <c r="AW77">
        <v>21.784851639999999</v>
      </c>
    </row>
    <row r="78" spans="2:49" x14ac:dyDescent="0.25">
      <c r="B78" t="s">
        <v>120</v>
      </c>
      <c r="C78">
        <v>0.28090746897060498</v>
      </c>
      <c r="D78">
        <v>0.28541752924702302</v>
      </c>
      <c r="E78">
        <v>0.28999999999999998</v>
      </c>
      <c r="F78">
        <v>0.2967105726</v>
      </c>
      <c r="G78">
        <v>0.29725248459999998</v>
      </c>
      <c r="H78">
        <v>0.28431367130000001</v>
      </c>
      <c r="I78">
        <v>0.29919878919999998</v>
      </c>
      <c r="J78">
        <v>0.30321321220000003</v>
      </c>
      <c r="K78">
        <v>0.31208431269999998</v>
      </c>
      <c r="L78">
        <v>0.2997780987</v>
      </c>
      <c r="M78">
        <v>0.30706134060000001</v>
      </c>
      <c r="N78">
        <v>0.29323579430000002</v>
      </c>
      <c r="O78">
        <v>0.28667335859999998</v>
      </c>
      <c r="P78">
        <v>0.29120890059999999</v>
      </c>
      <c r="Q78">
        <v>0.30349912210000002</v>
      </c>
      <c r="R78">
        <v>0.3052549524</v>
      </c>
      <c r="S78">
        <v>0.29165989520000002</v>
      </c>
      <c r="T78">
        <v>0.2905582625</v>
      </c>
      <c r="U78">
        <v>0.29459963480000001</v>
      </c>
      <c r="V78">
        <v>0.30172422799999998</v>
      </c>
      <c r="W78">
        <v>0.30915452939999999</v>
      </c>
      <c r="X78">
        <v>0.31655541999999998</v>
      </c>
      <c r="Y78">
        <v>0.3204362402</v>
      </c>
      <c r="Z78">
        <v>0.32251137289999998</v>
      </c>
      <c r="AA78">
        <v>0.32372804970000002</v>
      </c>
      <c r="AB78">
        <v>0.3247122576</v>
      </c>
      <c r="AC78">
        <v>0.32589709030000003</v>
      </c>
      <c r="AD78">
        <v>0.32842412209999999</v>
      </c>
      <c r="AE78">
        <v>0.33213481550000001</v>
      </c>
      <c r="AF78">
        <v>0.33678723739999999</v>
      </c>
      <c r="AG78">
        <v>0.34216771150000003</v>
      </c>
      <c r="AH78">
        <v>0.34808464639999998</v>
      </c>
      <c r="AI78">
        <v>0.35454207720000003</v>
      </c>
      <c r="AJ78">
        <v>0.36127159209999998</v>
      </c>
      <c r="AK78">
        <v>0.36810075840000001</v>
      </c>
      <c r="AL78">
        <v>0.37496895810000003</v>
      </c>
      <c r="AM78">
        <v>0.38186920260000001</v>
      </c>
      <c r="AN78">
        <v>0.38885962299999999</v>
      </c>
      <c r="AO78">
        <v>0.3958657163</v>
      </c>
      <c r="AP78">
        <v>0.40285556729999999</v>
      </c>
      <c r="AQ78">
        <v>0.40980697939999999</v>
      </c>
      <c r="AR78">
        <v>0.41672185299999998</v>
      </c>
      <c r="AS78">
        <v>0.42371946150000001</v>
      </c>
      <c r="AT78">
        <v>0.43068537159999998</v>
      </c>
      <c r="AU78">
        <v>0.43764844279999998</v>
      </c>
      <c r="AV78">
        <v>0.44462518359999997</v>
      </c>
      <c r="AW78">
        <v>0.45159100969999999</v>
      </c>
    </row>
    <row r="79" spans="2:49" x14ac:dyDescent="0.25">
      <c r="B79" t="s">
        <v>121</v>
      </c>
      <c r="C79">
        <v>11.323476938849501</v>
      </c>
      <c r="D79">
        <v>11.5052790237851</v>
      </c>
      <c r="E79">
        <v>11.69</v>
      </c>
      <c r="F79">
        <v>11.779693809999999</v>
      </c>
      <c r="G79">
        <v>11.68072856</v>
      </c>
      <c r="H79">
        <v>10.22164293</v>
      </c>
      <c r="I79">
        <v>10.667503249999999</v>
      </c>
      <c r="J79">
        <v>11.07512331</v>
      </c>
      <c r="K79">
        <v>10.89331527</v>
      </c>
      <c r="L79">
        <v>10.68400945</v>
      </c>
      <c r="M79">
        <v>10.575561110000001</v>
      </c>
      <c r="N79">
        <v>10.28540381</v>
      </c>
      <c r="O79">
        <v>10.01499984</v>
      </c>
      <c r="P79">
        <v>9.8673959779999905</v>
      </c>
      <c r="Q79">
        <v>9.8387299390000003</v>
      </c>
      <c r="R79">
        <v>9.6416677459999995</v>
      </c>
      <c r="S79">
        <v>9.3352614050000007</v>
      </c>
      <c r="T79">
        <v>9.1637911429999903</v>
      </c>
      <c r="U79">
        <v>9.1766609890000002</v>
      </c>
      <c r="V79">
        <v>9.2967463099999996</v>
      </c>
      <c r="W79">
        <v>9.4335433280000007</v>
      </c>
      <c r="X79">
        <v>9.5961729659999904</v>
      </c>
      <c r="Y79">
        <v>9.7006560529999994</v>
      </c>
      <c r="Z79">
        <v>9.7965601759999998</v>
      </c>
      <c r="AA79">
        <v>9.8933084749999995</v>
      </c>
      <c r="AB79">
        <v>9.9961419429999996</v>
      </c>
      <c r="AC79">
        <v>10.108882599999999</v>
      </c>
      <c r="AD79">
        <v>10.251871639999999</v>
      </c>
      <c r="AE79">
        <v>10.41868556</v>
      </c>
      <c r="AF79">
        <v>10.60524816</v>
      </c>
      <c r="AG79">
        <v>10.80769896</v>
      </c>
      <c r="AH79">
        <v>11.02371772</v>
      </c>
      <c r="AI79">
        <v>11.245680699999999</v>
      </c>
      <c r="AJ79">
        <v>11.47330088</v>
      </c>
      <c r="AK79">
        <v>11.70681257</v>
      </c>
      <c r="AL79">
        <v>11.944088450000001</v>
      </c>
      <c r="AM79">
        <v>12.184671229999999</v>
      </c>
      <c r="AN79">
        <v>12.425650170000001</v>
      </c>
      <c r="AO79">
        <v>12.66595635</v>
      </c>
      <c r="AP79">
        <v>12.905795469999999</v>
      </c>
      <c r="AQ79">
        <v>13.14645646</v>
      </c>
      <c r="AR79">
        <v>13.385542060000001</v>
      </c>
      <c r="AS79">
        <v>13.629676440000001</v>
      </c>
      <c r="AT79">
        <v>13.876112920000001</v>
      </c>
      <c r="AU79">
        <v>14.12472582</v>
      </c>
      <c r="AV79">
        <v>14.375890869999999</v>
      </c>
      <c r="AW79">
        <v>14.63429636</v>
      </c>
    </row>
    <row r="80" spans="2:49" x14ac:dyDescent="0.25">
      <c r="B80" t="s">
        <v>122</v>
      </c>
      <c r="C80">
        <v>12.401465507675301</v>
      </c>
      <c r="D80">
        <v>12.6005750477687</v>
      </c>
      <c r="E80">
        <v>12.802881360000001</v>
      </c>
      <c r="F80">
        <v>12.963731579999999</v>
      </c>
      <c r="G80">
        <v>13.36621263</v>
      </c>
      <c r="H80">
        <v>13.04633896</v>
      </c>
      <c r="I80">
        <v>13.35667022</v>
      </c>
      <c r="J80">
        <v>13.72637044</v>
      </c>
      <c r="K80">
        <v>14.03436151</v>
      </c>
      <c r="L80">
        <v>14.05922895</v>
      </c>
      <c r="M80">
        <v>14.01229406</v>
      </c>
      <c r="N80">
        <v>13.80466021</v>
      </c>
      <c r="O80">
        <v>13.637017269999999</v>
      </c>
      <c r="P80">
        <v>13.802403010000001</v>
      </c>
      <c r="Q80">
        <v>14.11352726</v>
      </c>
      <c r="R80">
        <v>14.06527264</v>
      </c>
      <c r="S80">
        <v>13.839617629999999</v>
      </c>
      <c r="T80">
        <v>13.796839629999999</v>
      </c>
      <c r="U80">
        <v>13.87350825</v>
      </c>
      <c r="V80">
        <v>13.9419194</v>
      </c>
      <c r="W80">
        <v>14.03412681</v>
      </c>
      <c r="X80">
        <v>14.12502982</v>
      </c>
      <c r="Y80">
        <v>14.105803699999999</v>
      </c>
      <c r="Z80">
        <v>14.07377234</v>
      </c>
      <c r="AA80">
        <v>14.04452221</v>
      </c>
      <c r="AB80">
        <v>14.021162199999999</v>
      </c>
      <c r="AC80">
        <v>14.00540238</v>
      </c>
      <c r="AD80">
        <v>14.01629438</v>
      </c>
      <c r="AE80">
        <v>14.04440763</v>
      </c>
      <c r="AF80">
        <v>14.084420229999999</v>
      </c>
      <c r="AG80">
        <v>14.134033609999999</v>
      </c>
      <c r="AH80">
        <v>14.19135079</v>
      </c>
      <c r="AI80">
        <v>14.25349374</v>
      </c>
      <c r="AJ80">
        <v>14.317074679999999</v>
      </c>
      <c r="AK80">
        <v>14.380900860000001</v>
      </c>
      <c r="AL80">
        <v>14.44476294</v>
      </c>
      <c r="AM80">
        <v>14.50758001</v>
      </c>
      <c r="AN80">
        <v>14.570406370000001</v>
      </c>
      <c r="AO80">
        <v>14.629676310000001</v>
      </c>
      <c r="AP80">
        <v>14.68503099</v>
      </c>
      <c r="AQ80">
        <v>14.736408129999999</v>
      </c>
      <c r="AR80">
        <v>14.783904679999999</v>
      </c>
      <c r="AS80">
        <v>14.82771352</v>
      </c>
      <c r="AT80">
        <v>14.866457840000001</v>
      </c>
      <c r="AU80">
        <v>14.900214439999999</v>
      </c>
      <c r="AV80">
        <v>14.928163079999999</v>
      </c>
      <c r="AW80">
        <v>14.95571127</v>
      </c>
    </row>
    <row r="81" spans="2:49" x14ac:dyDescent="0.25">
      <c r="B81" t="s">
        <v>123</v>
      </c>
      <c r="C81">
        <v>10.826676236859401</v>
      </c>
      <c r="D81">
        <v>11.000502025829901</v>
      </c>
      <c r="E81">
        <v>11.17711864</v>
      </c>
      <c r="F81">
        <v>11.6508781</v>
      </c>
      <c r="G81">
        <v>12.070304070000001</v>
      </c>
      <c r="H81">
        <v>11.45639411</v>
      </c>
      <c r="I81">
        <v>11.91883346</v>
      </c>
      <c r="J81">
        <v>12.311504920000001</v>
      </c>
      <c r="K81">
        <v>12.40400198</v>
      </c>
      <c r="L81">
        <v>12.33456456</v>
      </c>
      <c r="M81">
        <v>12.343197760000001</v>
      </c>
      <c r="N81">
        <v>12.38240854</v>
      </c>
      <c r="O81">
        <v>12.499424879999999</v>
      </c>
      <c r="P81">
        <v>12.549935959999999</v>
      </c>
      <c r="Q81">
        <v>12.50078793</v>
      </c>
      <c r="R81">
        <v>12.160732980000001</v>
      </c>
      <c r="S81">
        <v>11.647238359999999</v>
      </c>
      <c r="T81">
        <v>11.247439590000001</v>
      </c>
      <c r="U81">
        <v>10.93650264</v>
      </c>
      <c r="V81">
        <v>10.735370570000001</v>
      </c>
      <c r="W81">
        <v>10.55687586</v>
      </c>
      <c r="X81">
        <v>10.405558859999999</v>
      </c>
      <c r="Y81">
        <v>10.32120289</v>
      </c>
      <c r="Z81">
        <v>10.302397539999999</v>
      </c>
      <c r="AA81">
        <v>10.321876870000001</v>
      </c>
      <c r="AB81">
        <v>10.360702379999999</v>
      </c>
      <c r="AC81">
        <v>10.40886416</v>
      </c>
      <c r="AD81">
        <v>10.48642053</v>
      </c>
      <c r="AE81">
        <v>10.58413009</v>
      </c>
      <c r="AF81">
        <v>10.69495427</v>
      </c>
      <c r="AG81">
        <v>10.81406041</v>
      </c>
      <c r="AH81">
        <v>10.93859688</v>
      </c>
      <c r="AI81">
        <v>11.059735740000001</v>
      </c>
      <c r="AJ81">
        <v>11.175450319999999</v>
      </c>
      <c r="AK81">
        <v>11.28479435</v>
      </c>
      <c r="AL81">
        <v>11.38755813</v>
      </c>
      <c r="AM81">
        <v>11.484833070000001</v>
      </c>
      <c r="AN81">
        <v>11.57615798</v>
      </c>
      <c r="AO81">
        <v>11.661691530000001</v>
      </c>
      <c r="AP81">
        <v>11.742721149999999</v>
      </c>
      <c r="AQ81">
        <v>11.821778289999999</v>
      </c>
      <c r="AR81">
        <v>11.90054613</v>
      </c>
      <c r="AS81">
        <v>11.981460159999999</v>
      </c>
      <c r="AT81">
        <v>12.065299769999999</v>
      </c>
      <c r="AU81">
        <v>12.156136419999999</v>
      </c>
      <c r="AV81">
        <v>12.25694962</v>
      </c>
      <c r="AW81">
        <v>12.372153450000001</v>
      </c>
    </row>
    <row r="82" spans="2:49" x14ac:dyDescent="0.25">
      <c r="B82" t="s">
        <v>124</v>
      </c>
      <c r="C82">
        <v>4.42659733299524E-4</v>
      </c>
      <c r="D82">
        <v>4.4976677849999601E-4</v>
      </c>
      <c r="E82">
        <v>4.5698792999999998E-4</v>
      </c>
      <c r="F82">
        <v>1.0015061200000001E-3</v>
      </c>
      <c r="G82">
        <v>1.7115045499999999E-3</v>
      </c>
      <c r="H82">
        <v>2.7231342199999999E-3</v>
      </c>
      <c r="I82">
        <v>3.98695595E-3</v>
      </c>
      <c r="J82">
        <v>5.5587454300000004E-3</v>
      </c>
      <c r="K82">
        <v>7.2557755400000003E-3</v>
      </c>
      <c r="L82">
        <v>9.2828888500000005E-3</v>
      </c>
      <c r="M82">
        <v>1.18617098E-2</v>
      </c>
      <c r="N82">
        <v>1.5525242999999999E-2</v>
      </c>
      <c r="O82">
        <v>2.00649021E-2</v>
      </c>
      <c r="P82">
        <v>2.5472291000000001E-2</v>
      </c>
      <c r="Q82">
        <v>3.1922369899999997E-2</v>
      </c>
      <c r="R82">
        <v>3.95494516E-2</v>
      </c>
      <c r="S82">
        <v>5.6292612200000001E-2</v>
      </c>
      <c r="T82">
        <v>8.6943254100000006E-2</v>
      </c>
      <c r="U82">
        <v>0.13932554890000001</v>
      </c>
      <c r="V82">
        <v>0.1958628103</v>
      </c>
      <c r="W82">
        <v>0.25656234960000002</v>
      </c>
      <c r="X82">
        <v>0.32232550640000002</v>
      </c>
      <c r="Y82">
        <v>0.39699729449999999</v>
      </c>
      <c r="Z82">
        <v>0.48194541959999998</v>
      </c>
      <c r="AA82">
        <v>0.57808185700000003</v>
      </c>
      <c r="AB82">
        <v>0.68601075580000004</v>
      </c>
      <c r="AC82">
        <v>0.80630676700000004</v>
      </c>
      <c r="AD82">
        <v>0.93911214519999997</v>
      </c>
      <c r="AE82">
        <v>1.084662896</v>
      </c>
      <c r="AF82">
        <v>1.2430353190000001</v>
      </c>
      <c r="AG82">
        <v>1.4141414919999999</v>
      </c>
      <c r="AH82">
        <v>1.597754524</v>
      </c>
      <c r="AI82">
        <v>1.793044965</v>
      </c>
      <c r="AJ82">
        <v>1.9993031160000001</v>
      </c>
      <c r="AK82">
        <v>2.2155190249999999</v>
      </c>
      <c r="AL82">
        <v>2.4404765149999998</v>
      </c>
      <c r="AM82">
        <v>2.6726844060000001</v>
      </c>
      <c r="AN82">
        <v>2.9114434469999999</v>
      </c>
      <c r="AO82">
        <v>3.1549052990000002</v>
      </c>
      <c r="AP82">
        <v>3.4009859499999999</v>
      </c>
      <c r="AQ82">
        <v>3.6478000590000002</v>
      </c>
      <c r="AR82">
        <v>3.8934682220000001</v>
      </c>
      <c r="AS82">
        <v>4.1362603030000002</v>
      </c>
      <c r="AT82">
        <v>4.374902949</v>
      </c>
      <c r="AU82">
        <v>4.6082977439999997</v>
      </c>
      <c r="AV82">
        <v>4.8355457670000002</v>
      </c>
      <c r="AW82">
        <v>5.0564097080000003</v>
      </c>
    </row>
    <row r="83" spans="2:49" x14ac:dyDescent="0.25">
      <c r="B83" t="s">
        <v>125</v>
      </c>
      <c r="C83">
        <v>1.20067893172721</v>
      </c>
      <c r="D83">
        <v>1.2199562203467</v>
      </c>
      <c r="E83">
        <v>1.2395430119999999</v>
      </c>
      <c r="F83">
        <v>1.27881545</v>
      </c>
      <c r="G83">
        <v>1.2630633229999999</v>
      </c>
      <c r="H83">
        <v>1.091805049</v>
      </c>
      <c r="I83">
        <v>1.1478775329999999</v>
      </c>
      <c r="J83">
        <v>1.1717995050000001</v>
      </c>
      <c r="K83">
        <v>1.2090613569999999</v>
      </c>
      <c r="L83">
        <v>1.2051009260000001</v>
      </c>
      <c r="M83">
        <v>1.2039382080000001</v>
      </c>
      <c r="N83">
        <v>1.1273137099999999</v>
      </c>
      <c r="O83">
        <v>1.1249677140000001</v>
      </c>
      <c r="P83">
        <v>1.16455964</v>
      </c>
      <c r="Q83">
        <v>1.2426292919999999</v>
      </c>
      <c r="R83">
        <v>1.281264146</v>
      </c>
      <c r="S83">
        <v>1.2562644220000001</v>
      </c>
      <c r="T83">
        <v>1.2428692219999999</v>
      </c>
      <c r="U83">
        <v>1.24823419</v>
      </c>
      <c r="V83">
        <v>1.2686100789999999</v>
      </c>
      <c r="W83">
        <v>1.2958384570000001</v>
      </c>
      <c r="X83">
        <v>1.3262726970000001</v>
      </c>
      <c r="Y83">
        <v>1.344060284</v>
      </c>
      <c r="Z83">
        <v>1.3532079560000001</v>
      </c>
      <c r="AA83">
        <v>1.35729509</v>
      </c>
      <c r="AB83">
        <v>1.3583223529999999</v>
      </c>
      <c r="AC83">
        <v>1.358623841</v>
      </c>
      <c r="AD83">
        <v>1.3625431649999999</v>
      </c>
      <c r="AE83">
        <v>1.370433638</v>
      </c>
      <c r="AF83">
        <v>1.381849272</v>
      </c>
      <c r="AG83">
        <v>1.3962653549999999</v>
      </c>
      <c r="AH83">
        <v>1.4131388229999999</v>
      </c>
      <c r="AI83">
        <v>1.4323010009999999</v>
      </c>
      <c r="AJ83">
        <v>1.4530085989999999</v>
      </c>
      <c r="AK83">
        <v>1.474680373</v>
      </c>
      <c r="AL83">
        <v>1.497019299</v>
      </c>
      <c r="AM83">
        <v>1.51984469</v>
      </c>
      <c r="AN83">
        <v>1.5435861559999999</v>
      </c>
      <c r="AO83">
        <v>1.56766063</v>
      </c>
      <c r="AP83">
        <v>1.591773251</v>
      </c>
      <c r="AQ83">
        <v>1.6157767569999999</v>
      </c>
      <c r="AR83">
        <v>1.6394881610000001</v>
      </c>
      <c r="AS83">
        <v>1.663231506</v>
      </c>
      <c r="AT83">
        <v>1.6865988780000001</v>
      </c>
      <c r="AU83">
        <v>1.7096331090000001</v>
      </c>
      <c r="AV83">
        <v>1.7323212349999999</v>
      </c>
      <c r="AW83">
        <v>1.7547098459999999</v>
      </c>
    </row>
    <row r="84" spans="2:49" x14ac:dyDescent="0.25">
      <c r="B84" t="s">
        <v>126</v>
      </c>
      <c r="C84">
        <v>0.33902625565417799</v>
      </c>
      <c r="D84">
        <v>0.34446943184985501</v>
      </c>
      <c r="E84">
        <v>0.35</v>
      </c>
      <c r="F84">
        <v>0.35821645400000002</v>
      </c>
      <c r="G84">
        <v>0.34957318240000002</v>
      </c>
      <c r="H84">
        <v>0.3436867575</v>
      </c>
      <c r="I84">
        <v>0.36268643039999998</v>
      </c>
      <c r="J84">
        <v>0.35924088529999998</v>
      </c>
      <c r="K84">
        <v>0.35667104669999999</v>
      </c>
      <c r="L84">
        <v>0.33826818739999998</v>
      </c>
      <c r="M84">
        <v>0.34724843640000003</v>
      </c>
      <c r="N84">
        <v>0.33952989179999998</v>
      </c>
      <c r="O84">
        <v>0.34123298499999999</v>
      </c>
      <c r="P84">
        <v>0.34381947029999999</v>
      </c>
      <c r="Q84">
        <v>0.34166867429999997</v>
      </c>
      <c r="R84">
        <v>0.33454583269999999</v>
      </c>
      <c r="S84">
        <v>0.31734396799999998</v>
      </c>
      <c r="T84">
        <v>0.3124918203</v>
      </c>
      <c r="U84">
        <v>0.31336255860000001</v>
      </c>
      <c r="V84">
        <v>0.31767384240000002</v>
      </c>
      <c r="W84">
        <v>0.32110828479999998</v>
      </c>
      <c r="X84">
        <v>0.32355159820000001</v>
      </c>
      <c r="Y84">
        <v>0.32699757200000001</v>
      </c>
      <c r="Z84">
        <v>0.33060671190000002</v>
      </c>
      <c r="AA84">
        <v>0.33400280459999998</v>
      </c>
      <c r="AB84">
        <v>0.33724617410000002</v>
      </c>
      <c r="AC84">
        <v>0.34050087509999999</v>
      </c>
      <c r="AD84">
        <v>0.34390565210000001</v>
      </c>
      <c r="AE84">
        <v>0.34734311309999999</v>
      </c>
      <c r="AF84">
        <v>0.3508792402</v>
      </c>
      <c r="AG84">
        <v>0.35452966549999998</v>
      </c>
      <c r="AH84">
        <v>0.35833702839999998</v>
      </c>
      <c r="AI84">
        <v>0.36271499909999999</v>
      </c>
      <c r="AJ84">
        <v>0.36738279419999997</v>
      </c>
      <c r="AK84">
        <v>0.37221685230000001</v>
      </c>
      <c r="AL84">
        <v>0.3771192948</v>
      </c>
      <c r="AM84">
        <v>0.38206604560000001</v>
      </c>
      <c r="AN84">
        <v>0.3871448234</v>
      </c>
      <c r="AO84">
        <v>0.39233160500000003</v>
      </c>
      <c r="AP84">
        <v>0.39757459070000001</v>
      </c>
      <c r="AQ84">
        <v>0.40287616939999998</v>
      </c>
      <c r="AR84">
        <v>0.40816945440000002</v>
      </c>
      <c r="AS84">
        <v>0.41357215069999997</v>
      </c>
      <c r="AT84">
        <v>0.4189678302</v>
      </c>
      <c r="AU84">
        <v>0.42432939939999997</v>
      </c>
      <c r="AV84">
        <v>0.42967947150000002</v>
      </c>
      <c r="AW84">
        <v>0.4351711976</v>
      </c>
    </row>
    <row r="85" spans="2:49" x14ac:dyDescent="0.25">
      <c r="B85" t="s">
        <v>127</v>
      </c>
      <c r="C85">
        <v>12.8442518570697</v>
      </c>
      <c r="D85">
        <v>13.0504704752259</v>
      </c>
      <c r="E85">
        <v>13.26</v>
      </c>
      <c r="F85">
        <v>13.40636443</v>
      </c>
      <c r="G85">
        <v>12.952852569999999</v>
      </c>
      <c r="H85">
        <v>11.78617962</v>
      </c>
      <c r="I85">
        <v>12.19959066</v>
      </c>
      <c r="J85">
        <v>12.40871911</v>
      </c>
      <c r="K85">
        <v>11.80376787</v>
      </c>
      <c r="L85">
        <v>11.4666684</v>
      </c>
      <c r="M85">
        <v>11.416264139999999</v>
      </c>
      <c r="N85">
        <v>11.43147104</v>
      </c>
      <c r="O85">
        <v>11.869467800000001</v>
      </c>
      <c r="P85">
        <v>12.173449700000001</v>
      </c>
      <c r="Q85">
        <v>12.181953569999999</v>
      </c>
      <c r="R85">
        <v>12.19709741</v>
      </c>
      <c r="S85">
        <v>12.295267620000001</v>
      </c>
      <c r="T85">
        <v>12.0562159</v>
      </c>
      <c r="U85">
        <v>11.90612458</v>
      </c>
      <c r="V85">
        <v>11.84881736</v>
      </c>
      <c r="W85">
        <v>11.72719901</v>
      </c>
      <c r="X85">
        <v>11.59435173</v>
      </c>
      <c r="Y85">
        <v>11.60958252</v>
      </c>
      <c r="Z85">
        <v>11.70938391</v>
      </c>
      <c r="AA85">
        <v>11.83920635</v>
      </c>
      <c r="AB85">
        <v>11.980325540000001</v>
      </c>
      <c r="AC85">
        <v>12.128033820000001</v>
      </c>
      <c r="AD85">
        <v>12.275623980000001</v>
      </c>
      <c r="AE85" s="100">
        <v>12.41403918</v>
      </c>
      <c r="AF85" s="100">
        <v>12.5493577</v>
      </c>
      <c r="AG85">
        <v>12.68466871</v>
      </c>
      <c r="AH85">
        <v>12.825917069999999</v>
      </c>
      <c r="AI85">
        <v>12.97415356</v>
      </c>
      <c r="AJ85" s="100">
        <v>13.12953035</v>
      </c>
      <c r="AK85">
        <v>13.29548466</v>
      </c>
      <c r="AL85">
        <v>13.466631169999999</v>
      </c>
      <c r="AM85">
        <v>13.64146199</v>
      </c>
      <c r="AN85">
        <v>13.81651351</v>
      </c>
      <c r="AO85">
        <v>13.99196744</v>
      </c>
      <c r="AP85">
        <v>14.16799359</v>
      </c>
      <c r="AQ85">
        <v>14.3479066</v>
      </c>
      <c r="AR85">
        <v>14.524485260000001</v>
      </c>
      <c r="AS85">
        <v>14.70576803</v>
      </c>
      <c r="AT85">
        <v>14.88817729</v>
      </c>
      <c r="AU85">
        <v>15.06919918</v>
      </c>
      <c r="AV85">
        <v>15.2499597</v>
      </c>
      <c r="AW85">
        <v>15.44598453</v>
      </c>
    </row>
    <row r="86" spans="2:49" x14ac:dyDescent="0.25">
      <c r="B86" t="s">
        <v>128</v>
      </c>
      <c r="C86" s="100">
        <v>17.113958899133198</v>
      </c>
      <c r="D86">
        <v>17.388729044925601</v>
      </c>
      <c r="E86">
        <v>17.667910710000001</v>
      </c>
      <c r="F86">
        <v>17.58929161</v>
      </c>
      <c r="G86" s="100">
        <v>17.26442085</v>
      </c>
      <c r="H86">
        <v>17.227773549999998</v>
      </c>
      <c r="I86">
        <v>17.27121773</v>
      </c>
      <c r="J86">
        <v>16.98715473</v>
      </c>
      <c r="K86" s="100">
        <v>16.464363939999998</v>
      </c>
      <c r="L86" s="100">
        <v>16.147115419999999</v>
      </c>
      <c r="M86" s="100">
        <v>15.966268039999999</v>
      </c>
      <c r="N86">
        <v>15.92606582</v>
      </c>
      <c r="O86">
        <v>15.99092564</v>
      </c>
      <c r="P86">
        <v>15.725430380000001</v>
      </c>
      <c r="Q86">
        <v>15.0945248</v>
      </c>
      <c r="R86">
        <v>14.55206345</v>
      </c>
      <c r="S86">
        <v>14.020133960000001</v>
      </c>
      <c r="T86">
        <v>13.55750799</v>
      </c>
      <c r="U86">
        <v>13.31364707</v>
      </c>
      <c r="V86">
        <v>13.046178039999999</v>
      </c>
      <c r="W86">
        <v>12.72749531</v>
      </c>
      <c r="X86">
        <v>12.37301508</v>
      </c>
      <c r="Y86">
        <v>12.188051679999999</v>
      </c>
      <c r="Z86">
        <v>12.004627470000001</v>
      </c>
      <c r="AA86">
        <v>11.835691929999999</v>
      </c>
      <c r="AB86">
        <v>11.685865010000001</v>
      </c>
      <c r="AC86">
        <v>11.553687160000001</v>
      </c>
      <c r="AD86">
        <v>11.41355229</v>
      </c>
      <c r="AE86">
        <v>11.273076619999999</v>
      </c>
      <c r="AF86">
        <v>11.138665899999999</v>
      </c>
      <c r="AG86">
        <v>11.0109314</v>
      </c>
      <c r="AH86">
        <v>10.892279289999999</v>
      </c>
      <c r="AI86">
        <v>10.796441359999999</v>
      </c>
      <c r="AJ86">
        <v>10.707881240000001</v>
      </c>
      <c r="AK86">
        <v>10.625844989999999</v>
      </c>
      <c r="AL86">
        <v>10.54732957</v>
      </c>
      <c r="AM86">
        <v>10.47123839</v>
      </c>
      <c r="AN86">
        <v>10.398348739999999</v>
      </c>
      <c r="AO86">
        <v>10.32779156</v>
      </c>
      <c r="AP86">
        <v>10.257308699999999</v>
      </c>
      <c r="AQ86">
        <v>10.1873168</v>
      </c>
      <c r="AR86">
        <v>10.115486730000001</v>
      </c>
      <c r="AS86">
        <v>10.04361508</v>
      </c>
      <c r="AT86">
        <v>9.9689708980000002</v>
      </c>
      <c r="AU86">
        <v>9.8900201259999996</v>
      </c>
      <c r="AV86">
        <v>9.807175097</v>
      </c>
      <c r="AW86">
        <v>9.7270142610000008</v>
      </c>
    </row>
    <row r="87" spans="2:49" x14ac:dyDescent="0.25">
      <c r="B87" t="s">
        <v>129</v>
      </c>
      <c r="C87" s="100">
        <v>5.6395460874857797</v>
      </c>
      <c r="D87" s="100">
        <v>5.7300908240832298</v>
      </c>
      <c r="E87" s="100">
        <v>5.8220892859999998</v>
      </c>
      <c r="F87">
        <v>6.1628147640000002</v>
      </c>
      <c r="G87">
        <v>6.3700955410000004</v>
      </c>
      <c r="H87">
        <v>6.5997175930000003</v>
      </c>
      <c r="I87">
        <v>7.0782606020000003</v>
      </c>
      <c r="J87">
        <v>7.3364746289999996</v>
      </c>
      <c r="K87">
        <v>7.3443078020000003</v>
      </c>
      <c r="L87">
        <v>7.4774139960000001</v>
      </c>
      <c r="M87">
        <v>7.8133094270000001</v>
      </c>
      <c r="N87">
        <v>8.4716890649999996</v>
      </c>
      <c r="O87">
        <v>9.0140443379999997</v>
      </c>
      <c r="P87">
        <v>8.8980387519999997</v>
      </c>
      <c r="Q87">
        <v>8.200105078</v>
      </c>
      <c r="R87">
        <v>7.5563030729999996</v>
      </c>
      <c r="S87">
        <v>7.0628624279999999</v>
      </c>
      <c r="T87">
        <v>6.62125582</v>
      </c>
      <c r="U87">
        <v>6.2628586769999997</v>
      </c>
      <c r="V87">
        <v>5.9899668830000001</v>
      </c>
      <c r="W87">
        <v>5.7280818260000004</v>
      </c>
      <c r="X87">
        <v>5.4786691120000004</v>
      </c>
      <c r="Y87">
        <v>5.3944468150000002</v>
      </c>
      <c r="Z87">
        <v>5.3900117229999998</v>
      </c>
      <c r="AA87">
        <v>5.4179963459999998</v>
      </c>
      <c r="AB87">
        <v>5.4558451549999996</v>
      </c>
      <c r="AC87">
        <v>5.4938385949999997</v>
      </c>
      <c r="AD87">
        <v>5.5252731449999999</v>
      </c>
      <c r="AE87">
        <v>5.5477735109999999</v>
      </c>
      <c r="AF87">
        <v>5.5642097980000003</v>
      </c>
      <c r="AG87">
        <v>5.5769535929999998</v>
      </c>
      <c r="AH87">
        <v>5.5888723799999998</v>
      </c>
      <c r="AI87">
        <v>5.6031460260000001</v>
      </c>
      <c r="AJ87">
        <v>5.6184791570000003</v>
      </c>
      <c r="AK87">
        <v>5.6342877400000004</v>
      </c>
      <c r="AL87">
        <v>5.64957069</v>
      </c>
      <c r="AM87">
        <v>5.6641178969999997</v>
      </c>
      <c r="AN87">
        <v>5.6774268220000002</v>
      </c>
      <c r="AO87">
        <v>5.6904510970000004</v>
      </c>
      <c r="AP87">
        <v>5.7030128089999996</v>
      </c>
      <c r="AQ87">
        <v>5.7160928120000003</v>
      </c>
      <c r="AR87">
        <v>5.7293950259999997</v>
      </c>
      <c r="AS87">
        <v>5.743307615</v>
      </c>
      <c r="AT87">
        <v>5.7582271049999996</v>
      </c>
      <c r="AU87" s="100">
        <v>5.7753160279999998</v>
      </c>
      <c r="AV87" s="100">
        <v>5.7958926289999999</v>
      </c>
      <c r="AW87">
        <v>5.8235865149999997</v>
      </c>
    </row>
    <row r="88" spans="2:49" x14ac:dyDescent="0.25">
      <c r="B88" t="s">
        <v>130</v>
      </c>
      <c r="C88" s="100">
        <v>1.0609788529198101E-6</v>
      </c>
      <c r="D88" s="100">
        <v>1.0780132115867701E-6</v>
      </c>
      <c r="E88" s="100">
        <v>1.0953210600000001E-6</v>
      </c>
      <c r="F88" s="100">
        <v>1.48385438E-6</v>
      </c>
      <c r="G88" s="100">
        <v>3.5797430400000001E-6</v>
      </c>
      <c r="H88" s="100">
        <v>5.5337600599999998E-6</v>
      </c>
      <c r="I88" s="100">
        <v>7.5206233999999998E-6</v>
      </c>
      <c r="J88" s="100">
        <v>9.9550277499999996E-6</v>
      </c>
      <c r="K88" s="100">
        <v>1.22653569E-5</v>
      </c>
      <c r="L88" s="100">
        <v>1.4294582199999999E-5</v>
      </c>
      <c r="M88" s="100">
        <v>1.62277452E-5</v>
      </c>
      <c r="N88" s="100">
        <v>1.7687848200000001E-5</v>
      </c>
      <c r="O88" s="100">
        <v>1.88601409E-5</v>
      </c>
      <c r="P88" s="100">
        <v>2.0487767499999998E-5</v>
      </c>
      <c r="Q88" s="100">
        <v>2.2907997999999999E-5</v>
      </c>
      <c r="R88" s="100">
        <v>2.5228073700000001E-5</v>
      </c>
      <c r="S88" s="100">
        <v>2.8580802600000001E-5</v>
      </c>
      <c r="T88" s="100">
        <v>3.1040166999999998E-5</v>
      </c>
      <c r="U88" s="100">
        <v>3.3686070300000002E-5</v>
      </c>
      <c r="V88" s="100">
        <v>3.6539347499999998E-5</v>
      </c>
      <c r="W88" s="100">
        <v>3.9577024699999998E-5</v>
      </c>
      <c r="X88" s="100">
        <v>4.27896769E-5</v>
      </c>
      <c r="Y88" s="100">
        <v>4.6041360799999999E-5</v>
      </c>
      <c r="Z88" s="100">
        <v>4.9187087499999998E-5</v>
      </c>
      <c r="AA88" s="100">
        <v>5.2142764600000003E-5</v>
      </c>
      <c r="AB88" s="100">
        <v>5.4833629000000002E-5</v>
      </c>
      <c r="AC88" s="100">
        <v>5.7210347900000003E-5</v>
      </c>
      <c r="AD88" s="100">
        <v>5.9232656899999997E-5</v>
      </c>
      <c r="AE88" s="100">
        <v>6.0883130999999998E-5</v>
      </c>
      <c r="AF88" s="100">
        <v>6.2152849899999997E-5</v>
      </c>
      <c r="AG88" s="100">
        <v>6.3040469800000002E-5</v>
      </c>
      <c r="AH88" s="100">
        <v>6.3551055799999998E-5</v>
      </c>
      <c r="AI88" s="100">
        <v>6.3698594700000005E-5</v>
      </c>
      <c r="AJ88" s="100">
        <v>6.3495433200000002E-5</v>
      </c>
      <c r="AK88" s="100">
        <v>6.2956077399999995E-5</v>
      </c>
      <c r="AL88" s="100">
        <v>6.2102236000000002E-5</v>
      </c>
      <c r="AM88" s="100">
        <v>6.0958967300000002E-5</v>
      </c>
      <c r="AN88" s="100">
        <v>5.95659393E-5</v>
      </c>
      <c r="AO88" s="100">
        <v>5.7952590299999999E-5</v>
      </c>
      <c r="AP88" s="100">
        <v>5.6149105000000001E-5</v>
      </c>
      <c r="AQ88" s="100">
        <v>5.4188853900000001E-5</v>
      </c>
      <c r="AR88" s="100">
        <v>5.2105244799999997E-5</v>
      </c>
      <c r="AS88" s="100">
        <v>4.9931720599999999E-5</v>
      </c>
      <c r="AT88" s="100">
        <v>4.7699012600000001E-5</v>
      </c>
      <c r="AU88" s="100">
        <v>4.5434555799999997E-5</v>
      </c>
      <c r="AV88" s="100">
        <v>4.31624053E-5</v>
      </c>
      <c r="AW88" s="100">
        <v>4.0904381100000001E-5</v>
      </c>
    </row>
    <row r="89" spans="2:49" x14ac:dyDescent="0.25">
      <c r="B89" t="s">
        <v>131</v>
      </c>
      <c r="C89">
        <v>0.26347077198670499</v>
      </c>
      <c r="D89">
        <v>0.26770088045298701</v>
      </c>
      <c r="E89">
        <v>0.27199890469999999</v>
      </c>
      <c r="F89">
        <v>0.29831789050000002</v>
      </c>
      <c r="G89">
        <v>0.28579310149999998</v>
      </c>
      <c r="H89">
        <v>0.22583019239999999</v>
      </c>
      <c r="I89">
        <v>0.25601173249999998</v>
      </c>
      <c r="J89">
        <v>0.24843065550000001</v>
      </c>
      <c r="K89">
        <v>0.2712753987</v>
      </c>
      <c r="L89">
        <v>0.26059061560000002</v>
      </c>
      <c r="M89">
        <v>0.2484648448</v>
      </c>
      <c r="N89">
        <v>0.22967213559999999</v>
      </c>
      <c r="O89">
        <v>0.2135902187</v>
      </c>
      <c r="P89">
        <v>0.20719802200000001</v>
      </c>
      <c r="Q89">
        <v>0.20350237069999999</v>
      </c>
      <c r="R89">
        <v>0.1988662957</v>
      </c>
      <c r="S89">
        <v>0.1910965305</v>
      </c>
      <c r="T89">
        <v>0.18486842210000001</v>
      </c>
      <c r="U89">
        <v>0.183623702</v>
      </c>
      <c r="V89">
        <v>0.18575336980000001</v>
      </c>
      <c r="W89">
        <v>0.18998530059999999</v>
      </c>
      <c r="X89">
        <v>0.19449727589999999</v>
      </c>
      <c r="Y89">
        <v>0.19828574930000001</v>
      </c>
      <c r="Z89">
        <v>0.20099515949999999</v>
      </c>
      <c r="AA89">
        <v>0.2028596724</v>
      </c>
      <c r="AB89">
        <v>0.20422265510000001</v>
      </c>
      <c r="AC89">
        <v>0.20542334540000001</v>
      </c>
      <c r="AD89">
        <v>0.27905887060000001</v>
      </c>
      <c r="AE89">
        <v>0.352747064</v>
      </c>
      <c r="AF89">
        <v>0.4267467989</v>
      </c>
      <c r="AG89">
        <v>0.50126790759999995</v>
      </c>
      <c r="AH89">
        <v>0.57652057639999998</v>
      </c>
      <c r="AI89">
        <v>0.65332868310000003</v>
      </c>
      <c r="AJ89">
        <v>0.73150434389999996</v>
      </c>
      <c r="AK89">
        <v>0.81094183389999996</v>
      </c>
      <c r="AL89">
        <v>0.89149354000000003</v>
      </c>
      <c r="AM89">
        <v>0.97307886300000002</v>
      </c>
      <c r="AN89">
        <v>1.014936968</v>
      </c>
      <c r="AO89">
        <v>1.0579672710000001</v>
      </c>
      <c r="AP89">
        <v>1.101898579</v>
      </c>
      <c r="AQ89">
        <v>1.1466453050000001</v>
      </c>
      <c r="AR89">
        <v>1.1918674010000001</v>
      </c>
      <c r="AS89">
        <v>1.237868081</v>
      </c>
      <c r="AT89">
        <v>1.284237549</v>
      </c>
      <c r="AU89">
        <v>1.3308021619999999</v>
      </c>
      <c r="AV89">
        <v>1.37750606</v>
      </c>
      <c r="AW89">
        <v>1.424824775</v>
      </c>
    </row>
    <row r="90" spans="2:49" x14ac:dyDescent="0.25">
      <c r="B90" t="s">
        <v>132</v>
      </c>
      <c r="C90">
        <v>2318131524.4374599</v>
      </c>
      <c r="D90">
        <v>2355349875.8831902</v>
      </c>
      <c r="E90" s="100">
        <v>2393165780</v>
      </c>
      <c r="F90" s="100">
        <v>2417743066</v>
      </c>
      <c r="G90" s="100">
        <v>2442572755</v>
      </c>
      <c r="H90">
        <v>2467657440</v>
      </c>
      <c r="I90" s="100">
        <v>2492999739</v>
      </c>
      <c r="J90" s="100">
        <v>2518602297</v>
      </c>
      <c r="K90" s="100">
        <v>2544467789</v>
      </c>
      <c r="L90" s="100">
        <v>2570598913</v>
      </c>
      <c r="M90" s="10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 s="10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49" x14ac:dyDescent="0.25">
      <c r="B91" t="s">
        <v>133</v>
      </c>
      <c r="C91" s="100">
        <v>640398.31806251395</v>
      </c>
      <c r="D91">
        <v>650680.12020171306</v>
      </c>
      <c r="E91">
        <v>661127</v>
      </c>
      <c r="F91">
        <v>1307140.879</v>
      </c>
      <c r="G91" s="100">
        <v>7469370.6710000001</v>
      </c>
      <c r="H91">
        <v>16360499.15</v>
      </c>
      <c r="I91">
        <v>26083690.940000001</v>
      </c>
      <c r="J91">
        <v>36156347.689999998</v>
      </c>
      <c r="K91" s="100">
        <v>46788994.060000002</v>
      </c>
      <c r="L91" s="100">
        <v>57815841.960000001</v>
      </c>
      <c r="M91">
        <v>69723603.790000007</v>
      </c>
      <c r="N91" s="100">
        <v>82601395.549999997</v>
      </c>
      <c r="O91">
        <v>96798147.349999994</v>
      </c>
      <c r="P91">
        <v>111649792.90000001</v>
      </c>
      <c r="Q91">
        <v>127557700.8</v>
      </c>
      <c r="R91">
        <v>144268908.5</v>
      </c>
      <c r="S91">
        <v>163241761</v>
      </c>
      <c r="T91">
        <v>182932958.09999999</v>
      </c>
      <c r="U91">
        <v>205253668.59999999</v>
      </c>
      <c r="V91">
        <v>228433224.19999999</v>
      </c>
      <c r="W91">
        <v>253050805.69999999</v>
      </c>
      <c r="X91">
        <v>277858112.80000001</v>
      </c>
      <c r="Y91">
        <v>303965397.10000002</v>
      </c>
      <c r="Z91">
        <v>330792076.60000002</v>
      </c>
      <c r="AA91">
        <v>357922300.69999999</v>
      </c>
      <c r="AB91">
        <v>385191845.80000001</v>
      </c>
      <c r="AC91">
        <v>412604211.30000001</v>
      </c>
      <c r="AD91">
        <v>440229217.30000001</v>
      </c>
      <c r="AE91">
        <v>468060587</v>
      </c>
      <c r="AF91">
        <v>495986611.39999998</v>
      </c>
      <c r="AG91">
        <v>523849145.30000001</v>
      </c>
      <c r="AH91">
        <v>551522657.60000002</v>
      </c>
      <c r="AI91" s="100">
        <v>578883487.10000002</v>
      </c>
      <c r="AJ91">
        <v>605868553.60000002</v>
      </c>
      <c r="AK91">
        <v>632514581.70000005</v>
      </c>
      <c r="AL91" s="100">
        <v>658876407.89999998</v>
      </c>
      <c r="AM91">
        <v>685011636.60000002</v>
      </c>
      <c r="AN91">
        <v>711008732.60000002</v>
      </c>
      <c r="AO91">
        <v>736919646.60000002</v>
      </c>
      <c r="AP91">
        <v>762813163.10000002</v>
      </c>
      <c r="AQ91">
        <v>788802684.89999998</v>
      </c>
      <c r="AR91" s="100">
        <v>814934033.10000002</v>
      </c>
      <c r="AS91">
        <v>841266723.5</v>
      </c>
      <c r="AT91">
        <v>867885632.60000002</v>
      </c>
      <c r="AU91">
        <v>894845054.10000002</v>
      </c>
      <c r="AV91">
        <v>922206499.39999998</v>
      </c>
      <c r="AW91">
        <v>950020493.10000002</v>
      </c>
    </row>
    <row r="92" spans="2:49" x14ac:dyDescent="0.25">
      <c r="B92" t="s">
        <v>134</v>
      </c>
      <c r="C92" s="100">
        <v>41062689.603059798</v>
      </c>
      <c r="D92">
        <v>41721964.366740197</v>
      </c>
      <c r="E92">
        <v>42391824</v>
      </c>
      <c r="F92">
        <v>45367509.340000004</v>
      </c>
      <c r="G92" s="100">
        <v>44962651.219999999</v>
      </c>
      <c r="H92">
        <v>43554673.090000004</v>
      </c>
      <c r="I92">
        <v>42687489.960000001</v>
      </c>
      <c r="J92">
        <v>43573192.530000001</v>
      </c>
      <c r="K92" s="100">
        <v>45862589.549999997</v>
      </c>
      <c r="L92" s="100">
        <v>49246521.200000003</v>
      </c>
      <c r="M92">
        <v>53048649.259999998</v>
      </c>
      <c r="N92">
        <v>56562529.039999999</v>
      </c>
      <c r="O92">
        <v>57191341.090000004</v>
      </c>
      <c r="P92">
        <v>57698696.990000002</v>
      </c>
      <c r="Q92">
        <v>58512295.93</v>
      </c>
      <c r="R92">
        <v>62055673.170000002</v>
      </c>
      <c r="S92">
        <v>64794411.960000001</v>
      </c>
      <c r="T92">
        <v>68402836.219999999</v>
      </c>
      <c r="U92">
        <v>71175591.290000007</v>
      </c>
      <c r="V92">
        <v>76574908.659999996</v>
      </c>
      <c r="W92">
        <v>80736730.650000006</v>
      </c>
      <c r="X92">
        <v>84769616.870000005</v>
      </c>
      <c r="Y92">
        <v>87441065.030000001</v>
      </c>
      <c r="Z92">
        <v>88923632.140000001</v>
      </c>
      <c r="AA92">
        <v>89877042.810000002</v>
      </c>
      <c r="AB92">
        <v>90739502.590000004</v>
      </c>
      <c r="AC92">
        <v>91693526.260000005</v>
      </c>
      <c r="AD92">
        <v>92664307.590000004</v>
      </c>
      <c r="AE92">
        <v>93315782.019999996</v>
      </c>
      <c r="AF92">
        <v>93478716.239999995</v>
      </c>
      <c r="AG92">
        <v>93159407.620000005</v>
      </c>
      <c r="AH92">
        <v>92479617.790000007</v>
      </c>
      <c r="AI92">
        <v>91548468.840000004</v>
      </c>
      <c r="AJ92">
        <v>90548211.019999996</v>
      </c>
      <c r="AK92">
        <v>89639125.299999997</v>
      </c>
      <c r="AL92">
        <v>88860724.549999997</v>
      </c>
      <c r="AM92">
        <v>88205214.640000001</v>
      </c>
      <c r="AN92">
        <v>87712260.849999994</v>
      </c>
      <c r="AO92">
        <v>87377139.700000003</v>
      </c>
      <c r="AP92">
        <v>87205153.25</v>
      </c>
      <c r="AQ92">
        <v>87235087.599999994</v>
      </c>
      <c r="AR92">
        <v>87386272.349999994</v>
      </c>
      <c r="AS92">
        <v>87661575.359999999</v>
      </c>
      <c r="AT92">
        <v>88126546.310000002</v>
      </c>
      <c r="AU92">
        <v>88751057.079999998</v>
      </c>
      <c r="AV92">
        <v>89514389.030000001</v>
      </c>
      <c r="AW92">
        <v>90369856.359999999</v>
      </c>
    </row>
    <row r="93" spans="2:49" x14ac:dyDescent="0.25">
      <c r="B93" t="s">
        <v>135</v>
      </c>
      <c r="C93" s="100">
        <v>291506404.18067801</v>
      </c>
      <c r="D93" s="100">
        <v>296186633.79021603</v>
      </c>
      <c r="E93" s="100">
        <v>300942006</v>
      </c>
      <c r="F93" s="100">
        <v>326250386.5</v>
      </c>
      <c r="G93">
        <v>351691598.19999999</v>
      </c>
      <c r="H93">
        <v>376594305.80000001</v>
      </c>
      <c r="I93">
        <v>396905949.30000001</v>
      </c>
      <c r="J93">
        <v>416281454.39999998</v>
      </c>
      <c r="K93" s="100">
        <v>436950522.69999999</v>
      </c>
      <c r="L93" s="100">
        <v>459545630.89999998</v>
      </c>
      <c r="M93">
        <v>481830226.69999999</v>
      </c>
      <c r="N93">
        <v>501904099.19999999</v>
      </c>
      <c r="O93">
        <v>512359953.19999999</v>
      </c>
      <c r="P93">
        <v>520369608.5</v>
      </c>
      <c r="Q93">
        <v>529397501.80000001</v>
      </c>
      <c r="R93">
        <v>543041526.89999998</v>
      </c>
      <c r="S93">
        <v>556152471.89999998</v>
      </c>
      <c r="T93">
        <v>568563032.39999998</v>
      </c>
      <c r="U93">
        <v>579866711.39999998</v>
      </c>
      <c r="V93">
        <v>595386470.10000002</v>
      </c>
      <c r="W93">
        <v>612658917.79999995</v>
      </c>
      <c r="X93">
        <v>632781230</v>
      </c>
      <c r="Y93">
        <v>652437952.20000005</v>
      </c>
      <c r="Z93">
        <v>669785739</v>
      </c>
      <c r="AA93">
        <v>683942535.39999998</v>
      </c>
      <c r="AB93">
        <v>695037283.39999998</v>
      </c>
      <c r="AC93">
        <v>703539489.10000002</v>
      </c>
      <c r="AD93">
        <v>710061014.39999998</v>
      </c>
      <c r="AE93">
        <v>715064197.70000005</v>
      </c>
      <c r="AF93">
        <v>718917799.10000002</v>
      </c>
      <c r="AG93">
        <v>721874727.89999998</v>
      </c>
      <c r="AH93">
        <v>724183263.79999995</v>
      </c>
      <c r="AI93">
        <v>725871949.39999998</v>
      </c>
      <c r="AJ93">
        <v>727037122.89999998</v>
      </c>
      <c r="AK93">
        <v>727854862.70000005</v>
      </c>
      <c r="AL93">
        <v>728369666.79999995</v>
      </c>
      <c r="AM93">
        <v>728597278.39999998</v>
      </c>
      <c r="AN93">
        <v>728632832.60000002</v>
      </c>
      <c r="AO93">
        <v>728470742.29999995</v>
      </c>
      <c r="AP93">
        <v>728133877.5</v>
      </c>
      <c r="AQ93">
        <v>727706470.5</v>
      </c>
      <c r="AR93">
        <v>727127315</v>
      </c>
      <c r="AS93">
        <v>726405948.10000002</v>
      </c>
      <c r="AT93">
        <v>725589672.60000002</v>
      </c>
      <c r="AU93">
        <v>724647455.20000005</v>
      </c>
      <c r="AV93">
        <v>723565830.89999998</v>
      </c>
      <c r="AW93">
        <v>722316422.29999995</v>
      </c>
    </row>
    <row r="94" spans="2:49" x14ac:dyDescent="0.25">
      <c r="B94" t="s">
        <v>136</v>
      </c>
      <c r="C94" s="100">
        <v>640671991.67983496</v>
      </c>
      <c r="D94" s="100">
        <v>650958187.73748195</v>
      </c>
      <c r="E94" s="100">
        <v>661409532</v>
      </c>
      <c r="F94" s="100">
        <v>682011878</v>
      </c>
      <c r="G94" s="100">
        <v>703218362.20000005</v>
      </c>
      <c r="H94" s="100">
        <v>724361947.10000002</v>
      </c>
      <c r="I94" s="100">
        <v>742741995.89999998</v>
      </c>
      <c r="J94" s="100">
        <v>760619697.10000002</v>
      </c>
      <c r="K94" s="100">
        <v>779512137.39999998</v>
      </c>
      <c r="L94" s="100">
        <v>798960222.20000005</v>
      </c>
      <c r="M94" s="100">
        <v>817011564.60000002</v>
      </c>
      <c r="N94" s="100">
        <v>832344749.60000002</v>
      </c>
      <c r="O94" s="100">
        <v>838484919.29999995</v>
      </c>
      <c r="P94" s="100">
        <v>841924427.79999995</v>
      </c>
      <c r="Q94" s="100">
        <v>845605901.20000005</v>
      </c>
      <c r="R94" s="100">
        <v>848896747.29999995</v>
      </c>
      <c r="S94">
        <v>851413369.20000005</v>
      </c>
      <c r="T94">
        <v>850738230.39999998</v>
      </c>
      <c r="U94">
        <v>848981579.70000005</v>
      </c>
      <c r="V94">
        <v>846471309.5</v>
      </c>
      <c r="W94">
        <v>844432506.60000002</v>
      </c>
      <c r="X94">
        <v>841985554.70000005</v>
      </c>
      <c r="Y94">
        <v>839894082.10000002</v>
      </c>
      <c r="Z94">
        <v>837370391.20000005</v>
      </c>
      <c r="AA94" s="100">
        <v>834298292.10000002</v>
      </c>
      <c r="AB94" s="100">
        <v>830380018.10000002</v>
      </c>
      <c r="AC94" s="100">
        <v>825531569.70000005</v>
      </c>
      <c r="AD94" s="100">
        <v>819990866.89999998</v>
      </c>
      <c r="AE94" s="100">
        <v>814082549.29999995</v>
      </c>
      <c r="AF94" s="100">
        <v>808124112.60000002</v>
      </c>
      <c r="AG94" s="100">
        <v>802325448.5</v>
      </c>
      <c r="AH94" s="100">
        <v>796895250.20000005</v>
      </c>
      <c r="AI94" s="100">
        <v>791701202.20000005</v>
      </c>
      <c r="AJ94" s="100">
        <v>786607650.29999995</v>
      </c>
      <c r="AK94" s="100">
        <v>781614440.60000002</v>
      </c>
      <c r="AL94" s="100">
        <v>776602265.60000002</v>
      </c>
      <c r="AM94" s="100">
        <v>771457178.60000002</v>
      </c>
      <c r="AN94" s="100">
        <v>766163695.5</v>
      </c>
      <c r="AO94" s="100">
        <v>760585442.5</v>
      </c>
      <c r="AP94" s="100">
        <v>754659171.70000005</v>
      </c>
      <c r="AQ94" s="100">
        <v>748404510.20000005</v>
      </c>
      <c r="AR94" s="100">
        <v>741737132.29999995</v>
      </c>
      <c r="AS94" s="100">
        <v>734634445.39999998</v>
      </c>
      <c r="AT94" s="100">
        <v>727069714.70000005</v>
      </c>
      <c r="AU94" s="100">
        <v>718986492.60000002</v>
      </c>
      <c r="AV94" s="100">
        <v>710361856.29999995</v>
      </c>
      <c r="AW94">
        <v>702192262.79999995</v>
      </c>
    </row>
    <row r="95" spans="2:49" x14ac:dyDescent="0.25">
      <c r="B95" t="s">
        <v>137</v>
      </c>
      <c r="C95">
        <v>762047427.55376601</v>
      </c>
      <c r="D95">
        <v>774282345.494367</v>
      </c>
      <c r="E95">
        <v>786713699</v>
      </c>
      <c r="F95">
        <v>775752929.70000005</v>
      </c>
      <c r="G95" s="100">
        <v>763634184.5</v>
      </c>
      <c r="H95" s="100">
        <v>751081528.29999995</v>
      </c>
      <c r="I95" s="100">
        <v>741789323.29999995</v>
      </c>
      <c r="J95" s="100">
        <v>732144264.89999998</v>
      </c>
      <c r="K95" s="100">
        <v>720326644.29999995</v>
      </c>
      <c r="L95" s="100">
        <v>706445104.70000005</v>
      </c>
      <c r="M95" s="100">
        <v>692756325.5</v>
      </c>
      <c r="N95">
        <v>681337599.39999998</v>
      </c>
      <c r="O95">
        <v>674994962</v>
      </c>
      <c r="P95">
        <v>671100940.39999998</v>
      </c>
      <c r="Q95">
        <v>665596677.70000005</v>
      </c>
      <c r="R95">
        <v>654604780.70000005</v>
      </c>
      <c r="S95">
        <v>643202270</v>
      </c>
      <c r="T95">
        <v>632339737.89999998</v>
      </c>
      <c r="U95">
        <v>621333197</v>
      </c>
      <c r="V95">
        <v>606877901</v>
      </c>
      <c r="W95">
        <v>591164030.60000002</v>
      </c>
      <c r="X95">
        <v>573729853.89999998</v>
      </c>
      <c r="Y95">
        <v>556225099</v>
      </c>
      <c r="Z95">
        <v>540366168.70000005</v>
      </c>
      <c r="AA95">
        <v>526644113.80000001</v>
      </c>
      <c r="AB95">
        <v>514920653.89999998</v>
      </c>
      <c r="AC95">
        <v>504833681.5</v>
      </c>
      <c r="AD95">
        <v>496010668</v>
      </c>
      <c r="AE95">
        <v>488127068.5</v>
      </c>
      <c r="AF95">
        <v>480929881.89999998</v>
      </c>
      <c r="AG95" s="100">
        <v>474245551</v>
      </c>
      <c r="AH95" s="100">
        <v>467964574.10000002</v>
      </c>
      <c r="AI95">
        <v>461990580.60000002</v>
      </c>
      <c r="AJ95" s="100">
        <v>456204281</v>
      </c>
      <c r="AK95" s="100">
        <v>450536725.5</v>
      </c>
      <c r="AL95">
        <v>444952837.10000002</v>
      </c>
      <c r="AM95">
        <v>439431701.30000001</v>
      </c>
      <c r="AN95" s="100">
        <v>433951937.5</v>
      </c>
      <c r="AO95" s="100">
        <v>428468364.89999998</v>
      </c>
      <c r="AP95" s="100">
        <v>422958978.89999998</v>
      </c>
      <c r="AQ95" s="100">
        <v>417424480.5</v>
      </c>
      <c r="AR95" s="100">
        <v>411869306.39999998</v>
      </c>
      <c r="AS95">
        <v>406288820.30000001</v>
      </c>
      <c r="AT95">
        <v>400657055.10000002</v>
      </c>
      <c r="AU95">
        <v>394958397</v>
      </c>
      <c r="AV95">
        <v>389189271.60000002</v>
      </c>
      <c r="AW95">
        <v>383369859.10000002</v>
      </c>
    </row>
    <row r="96" spans="2:49" x14ac:dyDescent="0.25">
      <c r="B96" t="s">
        <v>138</v>
      </c>
      <c r="C96">
        <v>399231640.45290101</v>
      </c>
      <c r="D96">
        <v>405641433.57550502</v>
      </c>
      <c r="E96">
        <v>412154138</v>
      </c>
      <c r="F96">
        <v>406697165.30000001</v>
      </c>
      <c r="G96" s="100">
        <v>399866966.39999998</v>
      </c>
      <c r="H96" s="100">
        <v>392526694.30000001</v>
      </c>
      <c r="I96" s="100">
        <v>387024261.19999999</v>
      </c>
      <c r="J96" s="100">
        <v>381271430.69999999</v>
      </c>
      <c r="K96" s="100">
        <v>373968498.60000002</v>
      </c>
      <c r="L96" s="100">
        <v>365290263.60000002</v>
      </c>
      <c r="M96">
        <v>356692033.5</v>
      </c>
      <c r="N96">
        <v>349477571.10000002</v>
      </c>
      <c r="O96">
        <v>345163557.10000002</v>
      </c>
      <c r="P96">
        <v>342388050.69999999</v>
      </c>
      <c r="Q96">
        <v>338759295.69999999</v>
      </c>
      <c r="R96">
        <v>332215190</v>
      </c>
      <c r="S96">
        <v>325417512.5</v>
      </c>
      <c r="T96">
        <v>319289082</v>
      </c>
      <c r="U96">
        <v>312985617.80000001</v>
      </c>
      <c r="V96">
        <v>305060551</v>
      </c>
      <c r="W96">
        <v>296327316.69999999</v>
      </c>
      <c r="X96">
        <v>286506891.89999998</v>
      </c>
      <c r="Y96">
        <v>276416061.69999999</v>
      </c>
      <c r="Z96">
        <v>267092583</v>
      </c>
      <c r="AA96">
        <v>258909988.5</v>
      </c>
      <c r="AB96">
        <v>251843093.40000001</v>
      </c>
      <c r="AC96">
        <v>245723523.19999999</v>
      </c>
      <c r="AD96">
        <v>240360188.59999999</v>
      </c>
      <c r="AE96">
        <v>235573654.69999999</v>
      </c>
      <c r="AF96">
        <v>231218569.30000001</v>
      </c>
      <c r="AG96">
        <v>227190532.40000001</v>
      </c>
      <c r="AH96">
        <v>223419427.90000001</v>
      </c>
      <c r="AI96">
        <v>219843576.19999999</v>
      </c>
      <c r="AJ96">
        <v>216390068.80000001</v>
      </c>
      <c r="AK96">
        <v>213016316.69999999</v>
      </c>
      <c r="AL96">
        <v>209700672.80000001</v>
      </c>
      <c r="AM96">
        <v>206430374.19999999</v>
      </c>
      <c r="AN96">
        <v>203192876.40000001</v>
      </c>
      <c r="AO96">
        <v>199963154.30000001</v>
      </c>
      <c r="AP96">
        <v>196729895.90000001</v>
      </c>
      <c r="AQ96">
        <v>193493965.90000001</v>
      </c>
      <c r="AR96">
        <v>190258602.80000001</v>
      </c>
      <c r="AS96">
        <v>187022265.19999999</v>
      </c>
      <c r="AT96">
        <v>183772308.69999999</v>
      </c>
      <c r="AU96">
        <v>180501968.19999999</v>
      </c>
      <c r="AV96">
        <v>177210474.19999999</v>
      </c>
      <c r="AW96">
        <v>173908706.40000001</v>
      </c>
    </row>
    <row r="97" spans="2:49" x14ac:dyDescent="0.25">
      <c r="B97" t="s">
        <v>139</v>
      </c>
      <c r="C97">
        <v>182970972.649156</v>
      </c>
      <c r="D97" s="100">
        <v>185908630.79867601</v>
      </c>
      <c r="E97" s="100">
        <v>188893454</v>
      </c>
      <c r="F97" s="100">
        <v>180356056.19999999</v>
      </c>
      <c r="G97">
        <v>171729621.80000001</v>
      </c>
      <c r="H97">
        <v>163177792</v>
      </c>
      <c r="I97" s="100">
        <v>155767028</v>
      </c>
      <c r="J97" s="100">
        <v>148555910</v>
      </c>
      <c r="K97" s="100">
        <v>141058402</v>
      </c>
      <c r="L97" s="100">
        <v>133295328.3</v>
      </c>
      <c r="M97">
        <v>125935994.5</v>
      </c>
      <c r="N97">
        <v>119441056.09999999</v>
      </c>
      <c r="O97" s="100">
        <v>114282905.09999999</v>
      </c>
      <c r="P97">
        <v>109843889.3</v>
      </c>
      <c r="Q97">
        <v>105339043.59999999</v>
      </c>
      <c r="R97">
        <v>100009535.8</v>
      </c>
      <c r="S97">
        <v>94856364.950000003</v>
      </c>
      <c r="T97">
        <v>89973625.400000006</v>
      </c>
      <c r="U97">
        <v>85335316.939999998</v>
      </c>
      <c r="V97">
        <v>80410491.659999996</v>
      </c>
      <c r="W97">
        <v>75555442.400000006</v>
      </c>
      <c r="X97">
        <v>70622007.569999903</v>
      </c>
      <c r="Y97">
        <v>65936447.219999999</v>
      </c>
      <c r="Z97">
        <v>61739900.890000001</v>
      </c>
      <c r="AA97">
        <v>58083438.659999996</v>
      </c>
      <c r="AB97">
        <v>54899968.189999998</v>
      </c>
      <c r="AC97">
        <v>52104249.799999997</v>
      </c>
      <c r="AD97">
        <v>49619358.609999999</v>
      </c>
      <c r="AE97">
        <v>47378430.810000002</v>
      </c>
      <c r="AF97">
        <v>45330256.32</v>
      </c>
      <c r="AG97">
        <v>43438939.799999997</v>
      </c>
      <c r="AH97">
        <v>41680048.799999997</v>
      </c>
      <c r="AI97">
        <v>40034353.630000003</v>
      </c>
      <c r="AJ97">
        <v>38484045.380000003</v>
      </c>
      <c r="AK97">
        <v>37017612.43</v>
      </c>
      <c r="AL97">
        <v>35627500.390000001</v>
      </c>
      <c r="AM97">
        <v>34307837.659999996</v>
      </c>
      <c r="AN97">
        <v>33052532.789999999</v>
      </c>
      <c r="AO97">
        <v>31852955.890000001</v>
      </c>
      <c r="AP97">
        <v>30705256.620000001</v>
      </c>
      <c r="AQ97">
        <v>29607502.739999998</v>
      </c>
      <c r="AR97">
        <v>28557991.109999999</v>
      </c>
      <c r="AS97">
        <v>27554317.91</v>
      </c>
      <c r="AT97">
        <v>26592557.129999999</v>
      </c>
      <c r="AU97">
        <v>25669812.219999999</v>
      </c>
      <c r="AV97">
        <v>24784073.010000002</v>
      </c>
      <c r="AW97">
        <v>23935315.649999999</v>
      </c>
    </row>
    <row r="98" spans="2:49" x14ac:dyDescent="0.25">
      <c r="B98" s="62" t="s">
        <v>140</v>
      </c>
      <c r="C98">
        <v>651205.12405279896</v>
      </c>
      <c r="D98">
        <v>661660.432957732</v>
      </c>
      <c r="E98">
        <v>672283.60519999999</v>
      </c>
      <c r="F98">
        <v>690896.37410000002</v>
      </c>
      <c r="G98">
        <v>678646.05559999996</v>
      </c>
      <c r="H98">
        <v>619860.19369999995</v>
      </c>
      <c r="I98">
        <v>636890.51679999998</v>
      </c>
      <c r="J98">
        <v>654754.78399999999</v>
      </c>
      <c r="K98">
        <v>646020.29150000005</v>
      </c>
      <c r="L98">
        <v>638622.86010000005</v>
      </c>
      <c r="M98">
        <v>642658.90190000006</v>
      </c>
      <c r="N98">
        <v>650685.63809999998</v>
      </c>
      <c r="O98">
        <v>673858.21580000001</v>
      </c>
      <c r="P98">
        <v>697906.66760000004</v>
      </c>
      <c r="Q98">
        <v>722865.58970000001</v>
      </c>
      <c r="R98">
        <v>748771.05859999999</v>
      </c>
      <c r="S98">
        <v>775040.22750000004</v>
      </c>
      <c r="T98">
        <v>791818.20880000002</v>
      </c>
      <c r="U98">
        <v>802882.89980000001</v>
      </c>
      <c r="V98">
        <v>815600.79399999999</v>
      </c>
      <c r="W98">
        <v>823666.74950000003</v>
      </c>
      <c r="X98">
        <v>830361.64670000004</v>
      </c>
      <c r="Y98">
        <v>836395.72169999999</v>
      </c>
      <c r="Z98">
        <v>844076.73320000002</v>
      </c>
      <c r="AA98">
        <v>852927.29410000006</v>
      </c>
      <c r="AB98">
        <v>862836.93240000005</v>
      </c>
      <c r="AC98">
        <v>873783.61040000001</v>
      </c>
      <c r="AD98">
        <v>885885.65480000002</v>
      </c>
      <c r="AE98">
        <v>898623.01419999998</v>
      </c>
      <c r="AF98">
        <v>911907.46070000005</v>
      </c>
      <c r="AG98">
        <v>925638.76470000006</v>
      </c>
      <c r="AH98">
        <v>939903.41540000006</v>
      </c>
      <c r="AI98">
        <v>954320.04169999994</v>
      </c>
      <c r="AJ98">
        <v>969055.15489999996</v>
      </c>
      <c r="AK98">
        <v>984308.67630000005</v>
      </c>
      <c r="AL98">
        <v>999917.88600000006</v>
      </c>
      <c r="AM98">
        <v>1015861.764</v>
      </c>
      <c r="AN98">
        <v>1032273.5870000001</v>
      </c>
      <c r="AO98">
        <v>1049041.402</v>
      </c>
      <c r="AP98">
        <v>1066167.3759999999</v>
      </c>
      <c r="AQ98">
        <v>1083755.199</v>
      </c>
      <c r="AR98">
        <v>1101466.32</v>
      </c>
      <c r="AS98">
        <v>1119424.4920000001</v>
      </c>
      <c r="AT98">
        <v>1137556.9110000001</v>
      </c>
      <c r="AU98">
        <v>1155758.243</v>
      </c>
      <c r="AV98">
        <v>1174066.3459999999</v>
      </c>
      <c r="AW98">
        <v>1193127.42</v>
      </c>
    </row>
    <row r="99" spans="2:49" x14ac:dyDescent="0.25">
      <c r="B99" t="s">
        <v>141</v>
      </c>
      <c r="C99">
        <v>11699515.674308199</v>
      </c>
      <c r="D99">
        <v>11887355.182774801</v>
      </c>
      <c r="E99">
        <v>12078210.52</v>
      </c>
      <c r="F99">
        <v>12394981.560000001</v>
      </c>
      <c r="G99">
        <v>12131674.470000001</v>
      </c>
      <c r="H99">
        <v>11025625.220000001</v>
      </c>
      <c r="I99">
        <v>11249492.449999999</v>
      </c>
      <c r="J99">
        <v>11677302.66</v>
      </c>
      <c r="K99">
        <v>11476637.82</v>
      </c>
      <c r="L99">
        <v>11294711.949999999</v>
      </c>
      <c r="M99">
        <v>11344965.75</v>
      </c>
      <c r="N99">
        <v>11448802.85</v>
      </c>
      <c r="O99">
        <v>11882016.42</v>
      </c>
      <c r="P99">
        <v>12332159.07</v>
      </c>
      <c r="Q99">
        <v>12799915.810000001</v>
      </c>
      <c r="R99">
        <v>13286001.220000001</v>
      </c>
      <c r="S99">
        <v>13927086.93</v>
      </c>
      <c r="T99">
        <v>14074458.18</v>
      </c>
      <c r="U99">
        <v>14183935.48</v>
      </c>
      <c r="V99">
        <v>14646673.050000001</v>
      </c>
      <c r="W99">
        <v>14785677.539999999</v>
      </c>
      <c r="X99">
        <v>14922265.74</v>
      </c>
      <c r="Y99">
        <v>14893700.16</v>
      </c>
      <c r="Z99">
        <v>14957540.24</v>
      </c>
      <c r="AA99">
        <v>15030242.42</v>
      </c>
      <c r="AB99">
        <v>15102873.460000001</v>
      </c>
      <c r="AC99">
        <v>15187879.65</v>
      </c>
      <c r="AD99">
        <v>15316607.050000001</v>
      </c>
      <c r="AE99" s="100">
        <v>15436862.970000001</v>
      </c>
      <c r="AF99" s="100">
        <v>15557795.130000001</v>
      </c>
      <c r="AG99">
        <v>15682413.449999999</v>
      </c>
      <c r="AH99">
        <v>15839676.109999999</v>
      </c>
      <c r="AI99">
        <v>15965563.050000001</v>
      </c>
      <c r="AJ99" s="100">
        <v>16082760.16</v>
      </c>
      <c r="AK99">
        <v>16236634.17</v>
      </c>
      <c r="AL99">
        <v>16392388.970000001</v>
      </c>
      <c r="AM99">
        <v>16544222.949999999</v>
      </c>
      <c r="AN99">
        <v>16719365.199999999</v>
      </c>
      <c r="AO99">
        <v>16885694.41</v>
      </c>
      <c r="AP99">
        <v>17058715.149999999</v>
      </c>
      <c r="AQ99">
        <v>17268053.800000001</v>
      </c>
      <c r="AR99">
        <v>17460757.059999999</v>
      </c>
      <c r="AS99">
        <v>17664855.100000001</v>
      </c>
      <c r="AT99">
        <v>17883624.600000001</v>
      </c>
      <c r="AU99">
        <v>18094028.59</v>
      </c>
      <c r="AV99">
        <v>18305963.390000001</v>
      </c>
      <c r="AW99">
        <v>18640692.289999999</v>
      </c>
    </row>
    <row r="100" spans="2:49" x14ac:dyDescent="0.25">
      <c r="B100" t="s">
        <v>142</v>
      </c>
      <c r="C100">
        <v>12350720.798361</v>
      </c>
      <c r="D100">
        <v>12549015.615732601</v>
      </c>
      <c r="E100">
        <v>12750494.119999999</v>
      </c>
      <c r="F100">
        <v>13085877.93</v>
      </c>
      <c r="G100" s="100">
        <v>12810320.52</v>
      </c>
      <c r="H100">
        <v>11645485.41</v>
      </c>
      <c r="I100">
        <v>11886382.970000001</v>
      </c>
      <c r="J100">
        <v>12332057.449999999</v>
      </c>
      <c r="K100" s="100">
        <v>12122658.109999999</v>
      </c>
      <c r="L100" s="100">
        <v>11933334.810000001</v>
      </c>
      <c r="M100" s="100">
        <v>11987624.65</v>
      </c>
      <c r="N100">
        <v>12099488.49</v>
      </c>
      <c r="O100">
        <v>12555874.640000001</v>
      </c>
      <c r="P100">
        <v>13030065.74</v>
      </c>
      <c r="Q100">
        <v>13522781.4</v>
      </c>
      <c r="R100">
        <v>14034772.27</v>
      </c>
      <c r="S100">
        <v>14702127.15</v>
      </c>
      <c r="T100">
        <v>14866276.390000001</v>
      </c>
      <c r="U100">
        <v>14986818.380000001</v>
      </c>
      <c r="V100">
        <v>15462273.84</v>
      </c>
      <c r="W100">
        <v>15609344.279999999</v>
      </c>
      <c r="X100">
        <v>15752627.380000001</v>
      </c>
      <c r="Y100">
        <v>15730095.880000001</v>
      </c>
      <c r="Z100">
        <v>15801616.970000001</v>
      </c>
      <c r="AA100">
        <v>15883169.720000001</v>
      </c>
      <c r="AB100">
        <v>15965710.390000001</v>
      </c>
      <c r="AC100">
        <v>16061663.26</v>
      </c>
      <c r="AD100">
        <v>16202492.699999999</v>
      </c>
      <c r="AE100">
        <v>16335485.98</v>
      </c>
      <c r="AF100">
        <v>16469702.59</v>
      </c>
      <c r="AG100">
        <v>16608052.220000001</v>
      </c>
      <c r="AH100">
        <v>16779579.52</v>
      </c>
      <c r="AI100">
        <v>16919883.100000001</v>
      </c>
      <c r="AJ100">
        <v>17051815.32</v>
      </c>
      <c r="AK100">
        <v>17220942.84</v>
      </c>
      <c r="AL100">
        <v>17392306.859999999</v>
      </c>
      <c r="AM100">
        <v>17560084.710000001</v>
      </c>
      <c r="AN100">
        <v>17751638.789999999</v>
      </c>
      <c r="AO100">
        <v>17934735.82</v>
      </c>
      <c r="AP100">
        <v>18124882.530000001</v>
      </c>
      <c r="AQ100">
        <v>18351808.989999998</v>
      </c>
      <c r="AR100">
        <v>18562223.379999999</v>
      </c>
      <c r="AS100">
        <v>18784279.59</v>
      </c>
      <c r="AT100">
        <v>19021181.510000002</v>
      </c>
      <c r="AU100">
        <v>19249786.84</v>
      </c>
      <c r="AV100">
        <v>19480029.73</v>
      </c>
      <c r="AW100">
        <v>19833819.710000001</v>
      </c>
    </row>
    <row r="101" spans="2:49" x14ac:dyDescent="0.25">
      <c r="B101" t="s">
        <v>143</v>
      </c>
      <c r="C101" s="100">
        <v>155811501.157125</v>
      </c>
      <c r="D101" s="100">
        <v>158313105.20686001</v>
      </c>
      <c r="E101" s="100">
        <v>160854873.30000001</v>
      </c>
      <c r="F101">
        <v>157807732.30000001</v>
      </c>
      <c r="G101">
        <v>153188119.59999999</v>
      </c>
      <c r="H101">
        <v>152677254.09999999</v>
      </c>
      <c r="I101">
        <v>149418072.5</v>
      </c>
      <c r="J101">
        <v>145570877.80000001</v>
      </c>
      <c r="K101">
        <v>141027181.59999999</v>
      </c>
      <c r="L101">
        <v>137577397.90000001</v>
      </c>
      <c r="M101">
        <v>134663090.80000001</v>
      </c>
      <c r="N101">
        <v>133306265.40000001</v>
      </c>
      <c r="O101">
        <v>131374608.7</v>
      </c>
      <c r="P101">
        <v>127809505.7</v>
      </c>
      <c r="Q101">
        <v>123196640.3</v>
      </c>
      <c r="R101">
        <v>119590243</v>
      </c>
      <c r="S101">
        <v>119258053.5</v>
      </c>
      <c r="T101">
        <v>117336030.7</v>
      </c>
      <c r="U101">
        <v>115113063.2</v>
      </c>
      <c r="V101">
        <v>112591091.5</v>
      </c>
      <c r="W101">
        <v>109742996.59999999</v>
      </c>
      <c r="X101">
        <v>106653895.90000001</v>
      </c>
      <c r="Y101">
        <v>104253588.8</v>
      </c>
      <c r="Z101">
        <v>102059429</v>
      </c>
      <c r="AA101">
        <v>100021771.2</v>
      </c>
      <c r="AB101">
        <v>98071956.480000004</v>
      </c>
      <c r="AC101">
        <v>96155435.909999996</v>
      </c>
      <c r="AD101">
        <v>94181418.090000004</v>
      </c>
      <c r="AE101">
        <v>92128155.040000007</v>
      </c>
      <c r="AF101">
        <v>89998565.010000005</v>
      </c>
      <c r="AG101">
        <v>87787629.659999996</v>
      </c>
      <c r="AH101">
        <v>85510045.879999995</v>
      </c>
      <c r="AI101">
        <v>83242740.760000005</v>
      </c>
      <c r="AJ101">
        <v>80914517.549999997</v>
      </c>
      <c r="AK101">
        <v>78538941.420000002</v>
      </c>
      <c r="AL101">
        <v>76122417.370000005</v>
      </c>
      <c r="AM101">
        <v>73677964.780000001</v>
      </c>
      <c r="AN101">
        <v>71187226.900000006</v>
      </c>
      <c r="AO101">
        <v>68699087.859999999</v>
      </c>
      <c r="AP101">
        <v>66224232.369999997</v>
      </c>
      <c r="AQ101">
        <v>63778898.350000001</v>
      </c>
      <c r="AR101">
        <v>61370218.340000004</v>
      </c>
      <c r="AS101">
        <v>59002597.560000002</v>
      </c>
      <c r="AT101">
        <v>56693467.25</v>
      </c>
      <c r="AU101" s="100">
        <v>54445811.619999997</v>
      </c>
      <c r="AV101" s="100">
        <v>52267036.549999997</v>
      </c>
      <c r="AW101">
        <v>50180011.590000004</v>
      </c>
    </row>
    <row r="102" spans="2:49" x14ac:dyDescent="0.25">
      <c r="B102" t="s">
        <v>144</v>
      </c>
      <c r="C102" s="100">
        <v>1098851.8998263199</v>
      </c>
      <c r="D102" s="100">
        <v>1116494.32251175</v>
      </c>
      <c r="E102" s="100">
        <v>1134420</v>
      </c>
      <c r="F102" s="100">
        <v>1107035.4369999999</v>
      </c>
      <c r="G102" s="100">
        <v>1077983.28</v>
      </c>
      <c r="H102" s="100">
        <v>1048548.5330000001</v>
      </c>
      <c r="I102">
        <v>1024271.634</v>
      </c>
      <c r="J102" s="100">
        <v>1000117.703</v>
      </c>
      <c r="K102" s="100">
        <v>973359.15960000001</v>
      </c>
      <c r="L102" s="100">
        <v>944188.81880000001</v>
      </c>
      <c r="M102" s="100">
        <v>916026.88690000004</v>
      </c>
      <c r="N102" s="100">
        <v>891649.55119999999</v>
      </c>
      <c r="O102">
        <v>873777.01289999997</v>
      </c>
      <c r="P102">
        <v>859512.46810000006</v>
      </c>
      <c r="Q102">
        <v>843874.36880000005</v>
      </c>
      <c r="R102">
        <v>821951.10400000005</v>
      </c>
      <c r="S102">
        <v>800048.6727</v>
      </c>
      <c r="T102">
        <v>779249.81900000002</v>
      </c>
      <c r="U102">
        <v>758764.2426</v>
      </c>
      <c r="V102">
        <v>735039.36289999995</v>
      </c>
      <c r="W102">
        <v>710462.20239999995</v>
      </c>
      <c r="X102">
        <v>684209.05390000006</v>
      </c>
      <c r="Y102">
        <v>658361.07140000002</v>
      </c>
      <c r="Z102">
        <v>634858.1544</v>
      </c>
      <c r="AA102">
        <v>614279.47089999996</v>
      </c>
      <c r="AB102">
        <v>596364.02549999999</v>
      </c>
      <c r="AC102">
        <v>580635.47</v>
      </c>
      <c r="AD102">
        <v>566646.52150000003</v>
      </c>
      <c r="AE102">
        <v>554007.57440000004</v>
      </c>
      <c r="AF102">
        <v>542418.67980000004</v>
      </c>
      <c r="AG102">
        <v>531667.68209999998</v>
      </c>
      <c r="AH102">
        <v>521620.4154</v>
      </c>
      <c r="AI102">
        <v>512134.5098</v>
      </c>
      <c r="AJ102">
        <v>503054.43770000001</v>
      </c>
      <c r="AK102">
        <v>494294.87180000002</v>
      </c>
      <c r="AL102">
        <v>485797.06819999998</v>
      </c>
      <c r="AM102">
        <v>477518.75630000001</v>
      </c>
      <c r="AN102">
        <v>469426.62339999998</v>
      </c>
      <c r="AO102">
        <v>461451.14669999998</v>
      </c>
      <c r="AP102">
        <v>453560.5246</v>
      </c>
      <c r="AQ102">
        <v>445753.27059999999</v>
      </c>
      <c r="AR102">
        <v>438021.18660000002</v>
      </c>
      <c r="AS102">
        <v>430353.47499999998</v>
      </c>
      <c r="AT102">
        <v>422719.19620000001</v>
      </c>
      <c r="AU102">
        <v>415094.99410000001</v>
      </c>
      <c r="AV102">
        <v>407471.83840000001</v>
      </c>
      <c r="AW102">
        <v>399955.2782</v>
      </c>
    </row>
    <row r="103" spans="2:49" x14ac:dyDescent="0.25">
      <c r="B103" t="s">
        <v>145</v>
      </c>
      <c r="C103">
        <v>1098851.8998263199</v>
      </c>
      <c r="D103">
        <v>1116494.32251175</v>
      </c>
      <c r="E103">
        <v>1134420</v>
      </c>
      <c r="F103">
        <v>1107035.4369999999</v>
      </c>
      <c r="G103">
        <v>1077983.28</v>
      </c>
      <c r="H103">
        <v>1048548.5330000001</v>
      </c>
      <c r="I103">
        <v>1024271.634</v>
      </c>
      <c r="J103">
        <v>1000117.703</v>
      </c>
      <c r="K103">
        <v>973359.15960000001</v>
      </c>
      <c r="L103">
        <v>944188.81880000001</v>
      </c>
      <c r="M103">
        <v>916026.88690000004</v>
      </c>
      <c r="N103">
        <v>891649.55119999999</v>
      </c>
      <c r="O103">
        <v>873777.01289999997</v>
      </c>
      <c r="P103">
        <v>859512.46810000006</v>
      </c>
      <c r="Q103">
        <v>843874.36880000005</v>
      </c>
      <c r="R103">
        <v>821951.10400000005</v>
      </c>
      <c r="S103">
        <v>800048.6727</v>
      </c>
      <c r="T103">
        <v>779249.81900000002</v>
      </c>
      <c r="U103">
        <v>758764.2426</v>
      </c>
      <c r="V103">
        <v>735039.36289999995</v>
      </c>
      <c r="W103">
        <v>710462.20239999995</v>
      </c>
      <c r="X103">
        <v>684209.05390000006</v>
      </c>
      <c r="Y103">
        <v>658361.07140000002</v>
      </c>
      <c r="Z103">
        <v>634858.1544</v>
      </c>
      <c r="AA103">
        <v>614279.47089999996</v>
      </c>
      <c r="AB103">
        <v>596364.02549999999</v>
      </c>
      <c r="AC103">
        <v>580635.47</v>
      </c>
      <c r="AD103">
        <v>566646.52150000003</v>
      </c>
      <c r="AE103">
        <v>554007.57440000004</v>
      </c>
      <c r="AF103">
        <v>542418.67980000004</v>
      </c>
      <c r="AG103">
        <v>531667.68209999998</v>
      </c>
      <c r="AH103">
        <v>521620.4154</v>
      </c>
      <c r="AI103">
        <v>512134.5098</v>
      </c>
      <c r="AJ103">
        <v>503054.43770000001</v>
      </c>
      <c r="AK103">
        <v>494294.87180000002</v>
      </c>
      <c r="AL103">
        <v>485797.06819999998</v>
      </c>
      <c r="AM103">
        <v>477518.75630000001</v>
      </c>
      <c r="AN103">
        <v>469426.62339999998</v>
      </c>
      <c r="AO103">
        <v>461451.14669999998</v>
      </c>
      <c r="AP103">
        <v>453560.5246</v>
      </c>
      <c r="AQ103">
        <v>445753.27059999999</v>
      </c>
      <c r="AR103">
        <v>438021.18660000002</v>
      </c>
      <c r="AS103">
        <v>430353.47499999998</v>
      </c>
      <c r="AT103">
        <v>422719.19620000001</v>
      </c>
      <c r="AU103">
        <v>415094.99410000001</v>
      </c>
      <c r="AV103">
        <v>407471.83840000001</v>
      </c>
      <c r="AW103">
        <v>399955.2782</v>
      </c>
    </row>
    <row r="104" spans="2:49" x14ac:dyDescent="0.25">
      <c r="B104" t="s">
        <v>146</v>
      </c>
      <c r="C104" s="100">
        <v>116773651.530883</v>
      </c>
      <c r="D104">
        <v>118648490.27771901</v>
      </c>
      <c r="E104">
        <v>120553430.2</v>
      </c>
      <c r="F104">
        <v>118019997.2</v>
      </c>
      <c r="G104" s="100">
        <v>114447680.8</v>
      </c>
      <c r="H104">
        <v>114346944.8</v>
      </c>
      <c r="I104">
        <v>111317118.90000001</v>
      </c>
      <c r="J104">
        <v>108395704.8</v>
      </c>
      <c r="K104" s="100">
        <v>105272653</v>
      </c>
      <c r="L104" s="100">
        <v>102795198.2</v>
      </c>
      <c r="M104">
        <v>100555788.40000001</v>
      </c>
      <c r="N104" s="100">
        <v>99571854.340000004</v>
      </c>
      <c r="O104">
        <v>98533092.939999998</v>
      </c>
      <c r="P104">
        <v>96701280.099999994</v>
      </c>
      <c r="Q104">
        <v>94666101.670000002</v>
      </c>
      <c r="R104">
        <v>93587845.329999998</v>
      </c>
      <c r="S104">
        <v>95323694.879999995</v>
      </c>
      <c r="T104">
        <v>94288367.709999904</v>
      </c>
      <c r="U104">
        <v>92585077.019999996</v>
      </c>
      <c r="V104">
        <v>90618896.819999903</v>
      </c>
      <c r="W104">
        <v>88526985.450000003</v>
      </c>
      <c r="X104">
        <v>86244976.739999995</v>
      </c>
      <c r="Y104">
        <v>84365080.049999997</v>
      </c>
      <c r="Z104">
        <v>82680826.200000003</v>
      </c>
      <c r="AA104">
        <v>81122047.140000001</v>
      </c>
      <c r="AB104">
        <v>79618869.510000005</v>
      </c>
      <c r="AC104">
        <v>78115288.829999998</v>
      </c>
      <c r="AD104">
        <v>76534290.930000007</v>
      </c>
      <c r="AE104">
        <v>74867998.209999904</v>
      </c>
      <c r="AF104">
        <v>73110265.459999904</v>
      </c>
      <c r="AG104">
        <v>71259450.469999999</v>
      </c>
      <c r="AH104">
        <v>69323376.159999996</v>
      </c>
      <c r="AI104" s="100">
        <v>67274846.219999999</v>
      </c>
      <c r="AJ104">
        <v>65153036.670000002</v>
      </c>
      <c r="AK104">
        <v>62972821.189999998</v>
      </c>
      <c r="AL104" s="100">
        <v>60746594.75</v>
      </c>
      <c r="AM104">
        <v>58487463.509999998</v>
      </c>
      <c r="AN104">
        <v>56194919.920000002</v>
      </c>
      <c r="AO104">
        <v>53900293.710000001</v>
      </c>
      <c r="AP104">
        <v>51617478.270000003</v>
      </c>
      <c r="AQ104">
        <v>49362145.619999997</v>
      </c>
      <c r="AR104" s="100">
        <v>47144625.579999998</v>
      </c>
      <c r="AS104">
        <v>44969166.960000001</v>
      </c>
      <c r="AT104">
        <v>42854978.920000002</v>
      </c>
      <c r="AU104">
        <v>40807042.780000001</v>
      </c>
      <c r="AV104">
        <v>38832107.68</v>
      </c>
      <c r="AW104">
        <v>36944148.509999998</v>
      </c>
    </row>
    <row r="105" spans="2:49" x14ac:dyDescent="0.25">
      <c r="B105" t="s">
        <v>147</v>
      </c>
      <c r="C105" s="100">
        <v>116773651.530883</v>
      </c>
      <c r="D105">
        <v>118648490.27771901</v>
      </c>
      <c r="E105">
        <v>120553430.2</v>
      </c>
      <c r="F105">
        <v>118019997.2</v>
      </c>
      <c r="G105" s="100">
        <v>114447680.8</v>
      </c>
      <c r="H105">
        <v>114346944.8</v>
      </c>
      <c r="I105">
        <v>111317118.90000001</v>
      </c>
      <c r="J105">
        <v>108395704.8</v>
      </c>
      <c r="K105" s="100">
        <v>105272653</v>
      </c>
      <c r="L105" s="100">
        <v>102795198.2</v>
      </c>
      <c r="M105">
        <v>100555788.40000001</v>
      </c>
      <c r="N105">
        <v>99571854.340000004</v>
      </c>
      <c r="O105">
        <v>98533092.939999998</v>
      </c>
      <c r="P105">
        <v>96701280.099999994</v>
      </c>
      <c r="Q105">
        <v>94666101.670000002</v>
      </c>
      <c r="R105">
        <v>93587845.329999998</v>
      </c>
      <c r="S105">
        <v>95323694.879999995</v>
      </c>
      <c r="T105">
        <v>94288367.709999904</v>
      </c>
      <c r="U105">
        <v>92585077.019999996</v>
      </c>
      <c r="V105">
        <v>90618896.819999903</v>
      </c>
      <c r="W105">
        <v>88526985.450000003</v>
      </c>
      <c r="X105">
        <v>86244976.739999995</v>
      </c>
      <c r="Y105">
        <v>84365080.049999997</v>
      </c>
      <c r="Z105">
        <v>82680826.200000003</v>
      </c>
      <c r="AA105">
        <v>81122047.140000001</v>
      </c>
      <c r="AB105">
        <v>79618869.510000005</v>
      </c>
      <c r="AC105">
        <v>78115288.829999998</v>
      </c>
      <c r="AD105">
        <v>76534290.930000007</v>
      </c>
      <c r="AE105">
        <v>74867998.209999904</v>
      </c>
      <c r="AF105">
        <v>73110265.459999904</v>
      </c>
      <c r="AG105">
        <v>71259450.469999999</v>
      </c>
      <c r="AH105">
        <v>69323376.159999996</v>
      </c>
      <c r="AI105">
        <v>67274846.219999999</v>
      </c>
      <c r="AJ105">
        <v>65153036.670000002</v>
      </c>
      <c r="AK105">
        <v>62972821.189999998</v>
      </c>
      <c r="AL105">
        <v>60746594.75</v>
      </c>
      <c r="AM105">
        <v>58487463.509999998</v>
      </c>
      <c r="AN105">
        <v>56194919.920000002</v>
      </c>
      <c r="AO105">
        <v>53900293.710000001</v>
      </c>
      <c r="AP105">
        <v>51617478.270000003</v>
      </c>
      <c r="AQ105">
        <v>49362145.619999997</v>
      </c>
      <c r="AR105">
        <v>47144625.579999998</v>
      </c>
      <c r="AS105">
        <v>44969166.960000001</v>
      </c>
      <c r="AT105">
        <v>42854978.920000002</v>
      </c>
      <c r="AU105">
        <v>40807042.780000001</v>
      </c>
      <c r="AV105">
        <v>38832107.68</v>
      </c>
      <c r="AW105">
        <v>36944148.509999998</v>
      </c>
    </row>
    <row r="106" spans="2:49" x14ac:dyDescent="0.25">
      <c r="B106" t="s">
        <v>148</v>
      </c>
      <c r="C106">
        <v>37938997.726415001</v>
      </c>
      <c r="D106">
        <v>38548120.6066292</v>
      </c>
      <c r="E106">
        <v>39167023.149999999</v>
      </c>
      <c r="F106">
        <v>38680699.619999997</v>
      </c>
      <c r="G106">
        <v>37662455.530000001</v>
      </c>
      <c r="H106">
        <v>37281760.710000001</v>
      </c>
      <c r="I106">
        <v>37076681.979999997</v>
      </c>
      <c r="J106">
        <v>36175055.289999999</v>
      </c>
      <c r="K106" s="100">
        <v>34781169.450000003</v>
      </c>
      <c r="L106" s="100">
        <v>33838010.93</v>
      </c>
      <c r="M106">
        <v>33191275.52</v>
      </c>
      <c r="N106">
        <v>32842761.52</v>
      </c>
      <c r="O106">
        <v>31967738.75</v>
      </c>
      <c r="P106">
        <v>30248713.140000001</v>
      </c>
      <c r="Q106">
        <v>27686664.260000002</v>
      </c>
      <c r="R106">
        <v>25180446.59</v>
      </c>
      <c r="S106">
        <v>23134309.899999999</v>
      </c>
      <c r="T106">
        <v>22268413.190000001</v>
      </c>
      <c r="U106">
        <v>21769221.969999999</v>
      </c>
      <c r="V106">
        <v>21237155.289999999</v>
      </c>
      <c r="W106">
        <v>20505548.98</v>
      </c>
      <c r="X106">
        <v>19724710.149999999</v>
      </c>
      <c r="Y106">
        <v>19230147.670000002</v>
      </c>
      <c r="Z106">
        <v>18743744.649999999</v>
      </c>
      <c r="AA106">
        <v>18285444.550000001</v>
      </c>
      <c r="AB106">
        <v>17856722.949999999</v>
      </c>
      <c r="AC106">
        <v>17459511.609999999</v>
      </c>
      <c r="AD106">
        <v>17080480.640000001</v>
      </c>
      <c r="AE106">
        <v>16706149.25</v>
      </c>
      <c r="AF106">
        <v>16345880.869999999</v>
      </c>
      <c r="AG106">
        <v>15996511.51</v>
      </c>
      <c r="AH106">
        <v>15665049.300000001</v>
      </c>
      <c r="AI106">
        <v>15455760.039999999</v>
      </c>
      <c r="AJ106">
        <v>15258426.449999999</v>
      </c>
      <c r="AK106">
        <v>15071825.35</v>
      </c>
      <c r="AL106">
        <v>14890025.550000001</v>
      </c>
      <c r="AM106">
        <v>14712982.51</v>
      </c>
      <c r="AN106">
        <v>14522880.359999999</v>
      </c>
      <c r="AO106">
        <v>14337343</v>
      </c>
      <c r="AP106">
        <v>14153193.57</v>
      </c>
      <c r="AQ106">
        <v>13970999.460000001</v>
      </c>
      <c r="AR106">
        <v>13787571.57</v>
      </c>
      <c r="AS106">
        <v>13603077.130000001</v>
      </c>
      <c r="AT106">
        <v>13415769.140000001</v>
      </c>
      <c r="AU106">
        <v>13223673.84</v>
      </c>
      <c r="AV106">
        <v>13027457.029999999</v>
      </c>
      <c r="AW106">
        <v>12835907.800000001</v>
      </c>
    </row>
    <row r="107" spans="2:49" x14ac:dyDescent="0.25">
      <c r="B107" t="s">
        <v>149</v>
      </c>
      <c r="C107" s="100">
        <v>37938997.726415001</v>
      </c>
      <c r="D107" s="100">
        <v>38548120.6066292</v>
      </c>
      <c r="E107" s="100">
        <v>39167023.149999999</v>
      </c>
      <c r="F107" s="100">
        <v>38680699.619999997</v>
      </c>
      <c r="G107" s="100">
        <v>37662455.530000001</v>
      </c>
      <c r="H107">
        <v>37281760.710000001</v>
      </c>
      <c r="I107">
        <v>37076681.979999997</v>
      </c>
      <c r="J107">
        <v>36175055.289999999</v>
      </c>
      <c r="K107" s="100">
        <v>34781169.450000003</v>
      </c>
      <c r="L107" s="100">
        <v>33838010.93</v>
      </c>
      <c r="M107">
        <v>33191275.52</v>
      </c>
      <c r="N107">
        <v>32842761.52</v>
      </c>
      <c r="O107">
        <v>31967738.75</v>
      </c>
      <c r="P107">
        <v>30248713.140000001</v>
      </c>
      <c r="Q107">
        <v>27686664.260000002</v>
      </c>
      <c r="R107">
        <v>25180446.59</v>
      </c>
      <c r="S107">
        <v>23134309.899999999</v>
      </c>
      <c r="T107">
        <v>22268413.190000001</v>
      </c>
      <c r="U107">
        <v>21769221.969999999</v>
      </c>
      <c r="V107">
        <v>21237155.289999999</v>
      </c>
      <c r="W107">
        <v>20505548.98</v>
      </c>
      <c r="X107">
        <v>19724710.149999999</v>
      </c>
      <c r="Y107">
        <v>19230147.670000002</v>
      </c>
      <c r="Z107">
        <v>18743744.649999999</v>
      </c>
      <c r="AA107">
        <v>18285444.550000001</v>
      </c>
      <c r="AB107">
        <v>17856722.949999999</v>
      </c>
      <c r="AC107">
        <v>17459511.609999999</v>
      </c>
      <c r="AD107">
        <v>17080480.640000001</v>
      </c>
      <c r="AE107">
        <v>16706149.25</v>
      </c>
      <c r="AF107">
        <v>16345880.869999999</v>
      </c>
      <c r="AG107">
        <v>15996511.51</v>
      </c>
      <c r="AH107">
        <v>15665049.300000001</v>
      </c>
      <c r="AI107">
        <v>15455760.039999999</v>
      </c>
      <c r="AJ107">
        <v>15258426.449999999</v>
      </c>
      <c r="AK107">
        <v>15071825.35</v>
      </c>
      <c r="AL107">
        <v>14890025.550000001</v>
      </c>
      <c r="AM107">
        <v>14712982.51</v>
      </c>
      <c r="AN107">
        <v>14522880.359999999</v>
      </c>
      <c r="AO107">
        <v>14337343</v>
      </c>
      <c r="AP107">
        <v>14153193.57</v>
      </c>
      <c r="AQ107">
        <v>13970999.460000001</v>
      </c>
      <c r="AR107">
        <v>13787571.57</v>
      </c>
      <c r="AS107">
        <v>13603077.130000001</v>
      </c>
      <c r="AT107">
        <v>13415769.140000001</v>
      </c>
      <c r="AU107">
        <v>13223673.84</v>
      </c>
      <c r="AV107">
        <v>13027457.029999999</v>
      </c>
      <c r="AW107">
        <v>12835907.800000001</v>
      </c>
    </row>
    <row r="108" spans="2:49" x14ac:dyDescent="0.25">
      <c r="B108" t="s">
        <v>330</v>
      </c>
      <c r="C108">
        <v>7252609.7292197198</v>
      </c>
      <c r="D108">
        <v>7369052.7243454298</v>
      </c>
      <c r="E108">
        <v>7487365.2489999998</v>
      </c>
      <c r="F108">
        <v>7634584.7869999995</v>
      </c>
      <c r="G108" s="100">
        <v>7341867.2340000002</v>
      </c>
      <c r="H108">
        <v>7407075.8799999999</v>
      </c>
      <c r="I108">
        <v>7687341.8880000003</v>
      </c>
      <c r="J108">
        <v>7403279.9100000001</v>
      </c>
      <c r="K108" s="100">
        <v>7209445.1449999996</v>
      </c>
      <c r="L108" s="100">
        <v>6837424.3090000004</v>
      </c>
      <c r="M108">
        <v>7104491.932</v>
      </c>
      <c r="N108">
        <v>7206609.1500000004</v>
      </c>
      <c r="O108">
        <v>7510853.0630000001</v>
      </c>
      <c r="P108">
        <v>7635249.0060000001</v>
      </c>
      <c r="Q108">
        <v>7553976.301</v>
      </c>
      <c r="R108">
        <v>7578558.8059999999</v>
      </c>
      <c r="S108">
        <v>7910154.2699999996</v>
      </c>
      <c r="T108">
        <v>8086251.9950000001</v>
      </c>
      <c r="U108">
        <v>8153842.7290000003</v>
      </c>
      <c r="V108">
        <v>8155882.9649999999</v>
      </c>
      <c r="W108">
        <v>8063407.4670000002</v>
      </c>
      <c r="X108">
        <v>7906294.8159999996</v>
      </c>
      <c r="Y108">
        <v>7848309.2450000001</v>
      </c>
      <c r="Z108">
        <v>7873232.4960000003</v>
      </c>
      <c r="AA108">
        <v>7956366.2039999999</v>
      </c>
      <c r="AB108">
        <v>8077697.2529999996</v>
      </c>
      <c r="AC108">
        <v>8222885.9720000001</v>
      </c>
      <c r="AD108">
        <v>8381137.8020000001</v>
      </c>
      <c r="AE108">
        <v>8542109.7939999998</v>
      </c>
      <c r="AF108">
        <v>8702820.7060000002</v>
      </c>
      <c r="AG108">
        <v>8861733.6160000004</v>
      </c>
      <c r="AH108">
        <v>9019765.6640000008</v>
      </c>
      <c r="AI108">
        <v>9171375.7770000007</v>
      </c>
      <c r="AJ108">
        <v>9316792.0250000004</v>
      </c>
      <c r="AK108">
        <v>9458604.0840000007</v>
      </c>
      <c r="AL108">
        <v>9597781.9210000001</v>
      </c>
      <c r="AM108">
        <v>9735505.4910000004</v>
      </c>
      <c r="AN108">
        <v>9866472.2440000009</v>
      </c>
      <c r="AO108">
        <v>9995107.0779999997</v>
      </c>
      <c r="AP108">
        <v>10122745.189999999</v>
      </c>
      <c r="AQ108">
        <v>10251355.83</v>
      </c>
      <c r="AR108">
        <v>10380535.279999999</v>
      </c>
      <c r="AS108">
        <v>10508253.66</v>
      </c>
      <c r="AT108">
        <v>10636277.960000001</v>
      </c>
      <c r="AU108">
        <v>10765568.029999999</v>
      </c>
      <c r="AV108">
        <v>10897567.470000001</v>
      </c>
      <c r="AW108">
        <v>11037123.439999999</v>
      </c>
    </row>
    <row r="109" spans="2:49" x14ac:dyDescent="0.25">
      <c r="B109" t="s">
        <v>331</v>
      </c>
      <c r="C109">
        <v>11430890.812091799</v>
      </c>
      <c r="D109">
        <v>11614417.4615063</v>
      </c>
      <c r="E109">
        <v>11800890.689999999</v>
      </c>
      <c r="F109">
        <v>11866264.34</v>
      </c>
      <c r="G109" s="100">
        <v>11295775.140000001</v>
      </c>
      <c r="H109" s="100">
        <v>11328704.25</v>
      </c>
      <c r="I109" s="100">
        <v>11231384.539999999</v>
      </c>
      <c r="J109" s="100">
        <v>11068242.6</v>
      </c>
      <c r="K109" s="100">
        <v>10408433.51</v>
      </c>
      <c r="L109" s="100">
        <v>10066074.220000001</v>
      </c>
      <c r="M109">
        <v>10105690.82</v>
      </c>
      <c r="N109">
        <v>10278969.970000001</v>
      </c>
      <c r="O109">
        <v>9893748.8859999999</v>
      </c>
      <c r="P109">
        <v>9082541.8589999899</v>
      </c>
      <c r="Q109">
        <v>8083807.0539999995</v>
      </c>
      <c r="R109">
        <v>7310642.7609999999</v>
      </c>
      <c r="S109">
        <v>7055588.2699999996</v>
      </c>
      <c r="T109">
        <v>6941468.7690000003</v>
      </c>
      <c r="U109">
        <v>6897880.6509999996</v>
      </c>
      <c r="V109">
        <v>6886761.5379999997</v>
      </c>
      <c r="W109">
        <v>6846852.0880000005</v>
      </c>
      <c r="X109">
        <v>6809082.9409999996</v>
      </c>
      <c r="Y109">
        <v>6848447.4720000001</v>
      </c>
      <c r="Z109">
        <v>6951951.6129999999</v>
      </c>
      <c r="AA109">
        <v>7096917.4649999999</v>
      </c>
      <c r="AB109">
        <v>7265824.4900000002</v>
      </c>
      <c r="AC109">
        <v>7446968.9349999996</v>
      </c>
      <c r="AD109">
        <v>7630471.0949999997</v>
      </c>
      <c r="AE109">
        <v>7806095.3329999996</v>
      </c>
      <c r="AF109">
        <v>7972232.5829999996</v>
      </c>
      <c r="AG109">
        <v>8127999.8949999996</v>
      </c>
      <c r="AH109">
        <v>8275870.4380000001</v>
      </c>
      <c r="AI109">
        <v>8432403.3530000001</v>
      </c>
      <c r="AJ109">
        <v>8583403.6329999994</v>
      </c>
      <c r="AK109">
        <v>8731163.4370000008</v>
      </c>
      <c r="AL109">
        <v>8877215.6789999995</v>
      </c>
      <c r="AM109">
        <v>9023363.9710000008</v>
      </c>
      <c r="AN109">
        <v>9163509.1710000001</v>
      </c>
      <c r="AO109">
        <v>9305182.7510000002</v>
      </c>
      <c r="AP109">
        <v>9449180.3560000006</v>
      </c>
      <c r="AQ109">
        <v>9596641.9649999999</v>
      </c>
      <c r="AR109">
        <v>9747860.0710000005</v>
      </c>
      <c r="AS109">
        <v>9901068.2139999997</v>
      </c>
      <c r="AT109">
        <v>10058480.939999999</v>
      </c>
      <c r="AU109">
        <v>10221017.02</v>
      </c>
      <c r="AV109">
        <v>10389612.460000001</v>
      </c>
      <c r="AW109">
        <v>10567167.1</v>
      </c>
    </row>
    <row r="110" spans="2:49" x14ac:dyDescent="0.25">
      <c r="B110" t="s">
        <v>332</v>
      </c>
      <c r="C110">
        <v>1153462.4058594101</v>
      </c>
      <c r="D110" s="100">
        <v>1171981.6178834699</v>
      </c>
      <c r="E110" s="100">
        <v>1190798.162</v>
      </c>
      <c r="F110" s="100">
        <v>1152766.5889999999</v>
      </c>
      <c r="G110">
        <v>1074477.4879999999</v>
      </c>
      <c r="H110">
        <v>928578.15800000005</v>
      </c>
      <c r="I110" s="100">
        <v>976378.57220000005</v>
      </c>
      <c r="J110" s="100">
        <v>945063.37470000004</v>
      </c>
      <c r="K110" s="100">
        <v>889020.62289999996</v>
      </c>
      <c r="L110" s="100">
        <v>845043.57990000001</v>
      </c>
      <c r="M110">
        <v>831701.83050000004</v>
      </c>
      <c r="N110">
        <v>855158.60019999999</v>
      </c>
      <c r="O110">
        <v>852097.09719999996</v>
      </c>
      <c r="P110">
        <v>812425.87340000004</v>
      </c>
      <c r="Q110">
        <v>748280.97270000004</v>
      </c>
      <c r="R110">
        <v>691775.22589999996</v>
      </c>
      <c r="S110">
        <v>642597.01729999995</v>
      </c>
      <c r="T110">
        <v>607002.38500000001</v>
      </c>
      <c r="U110">
        <v>583543.37780000002</v>
      </c>
      <c r="V110">
        <v>568897.40500000003</v>
      </c>
      <c r="W110">
        <v>555304.01240000001</v>
      </c>
      <c r="X110">
        <v>544008.06640000001</v>
      </c>
      <c r="Y110">
        <v>543902.80660000001</v>
      </c>
      <c r="Z110">
        <v>548921.03170000005</v>
      </c>
      <c r="AA110">
        <v>556572.23580000002</v>
      </c>
      <c r="AB110">
        <v>565416.72129999998</v>
      </c>
      <c r="AC110">
        <v>574887.62760000001</v>
      </c>
      <c r="AD110">
        <v>584659.52399999998</v>
      </c>
      <c r="AE110">
        <v>594076.56700000004</v>
      </c>
      <c r="AF110">
        <v>603270.50150000001</v>
      </c>
      <c r="AG110">
        <v>612263.4105</v>
      </c>
      <c r="AH110">
        <v>621287.99060000002</v>
      </c>
      <c r="AI110">
        <v>632302.94259999995</v>
      </c>
      <c r="AJ110">
        <v>643444.08270000003</v>
      </c>
      <c r="AK110">
        <v>654704.83070000005</v>
      </c>
      <c r="AL110">
        <v>666003.09629999998</v>
      </c>
      <c r="AM110">
        <v>677326.75840000005</v>
      </c>
      <c r="AN110">
        <v>688154.70180000004</v>
      </c>
      <c r="AO110">
        <v>698944.07929999998</v>
      </c>
      <c r="AP110">
        <v>709626.06629999995</v>
      </c>
      <c r="AQ110">
        <v>720272.08290000004</v>
      </c>
      <c r="AR110">
        <v>730834.71420000005</v>
      </c>
      <c r="AS110">
        <v>741213.53130000003</v>
      </c>
      <c r="AT110">
        <v>751499.77300000004</v>
      </c>
      <c r="AU110">
        <v>761750.56</v>
      </c>
      <c r="AV110">
        <v>772034.86289999995</v>
      </c>
      <c r="AW110">
        <v>782641.32</v>
      </c>
    </row>
    <row r="111" spans="2:49" x14ac:dyDescent="0.25">
      <c r="B111" t="s">
        <v>333</v>
      </c>
      <c r="C111">
        <v>6213226.6268323902</v>
      </c>
      <c r="D111">
        <v>6312981.9900512798</v>
      </c>
      <c r="E111">
        <v>6414338.9579999996</v>
      </c>
      <c r="F111">
        <v>6445363.4479999999</v>
      </c>
      <c r="G111">
        <v>5911538.2740000002</v>
      </c>
      <c r="H111">
        <v>5203162.1550000003</v>
      </c>
      <c r="I111">
        <v>5304010.9649999999</v>
      </c>
      <c r="J111">
        <v>5739526.5669999998</v>
      </c>
      <c r="K111">
        <v>5166056.0530000003</v>
      </c>
      <c r="L111">
        <v>4918215.7489999998</v>
      </c>
      <c r="M111">
        <v>4998711.3640000001</v>
      </c>
      <c r="N111">
        <v>5100896.5369999995</v>
      </c>
      <c r="O111">
        <v>5106168.1710000001</v>
      </c>
      <c r="P111">
        <v>4860685.3420000002</v>
      </c>
      <c r="Q111">
        <v>4528882.6849999996</v>
      </c>
      <c r="R111">
        <v>4302995.5199999996</v>
      </c>
      <c r="S111" s="100">
        <v>4273953.46</v>
      </c>
      <c r="T111" s="100">
        <v>4243368.4620000003</v>
      </c>
      <c r="U111" s="100">
        <v>4237698.5760000004</v>
      </c>
      <c r="V111">
        <v>4240521.9270000001</v>
      </c>
      <c r="W111">
        <v>4210391.0060000001</v>
      </c>
      <c r="X111">
        <v>4163994.9780000001</v>
      </c>
      <c r="Y111">
        <v>4150147.5890000002</v>
      </c>
      <c r="Z111">
        <v>4176179.21</v>
      </c>
      <c r="AA111">
        <v>4231708.5389999999</v>
      </c>
      <c r="AB111">
        <v>4307294.66</v>
      </c>
      <c r="AC111">
        <v>4395831.7029999997</v>
      </c>
      <c r="AD111">
        <v>4489760.5949999997</v>
      </c>
      <c r="AE111">
        <v>4582732.784</v>
      </c>
      <c r="AF111">
        <v>4673849.6560000004</v>
      </c>
      <c r="AG111">
        <v>4762660.8360000001</v>
      </c>
      <c r="AH111">
        <v>4850749.142</v>
      </c>
      <c r="AI111">
        <v>4937591.0920000002</v>
      </c>
      <c r="AJ111">
        <v>5021864.2410000004</v>
      </c>
      <c r="AK111">
        <v>5106442.3710000003</v>
      </c>
      <c r="AL111">
        <v>5191255.0049999999</v>
      </c>
      <c r="AM111">
        <v>5276712.3569999998</v>
      </c>
      <c r="AN111">
        <v>5351829.03</v>
      </c>
      <c r="AO111">
        <v>5420461.9989999998</v>
      </c>
      <c r="AP111">
        <v>5484424.0350000001</v>
      </c>
      <c r="AQ111">
        <v>5545801.3169999998</v>
      </c>
      <c r="AR111">
        <v>5603593.4910000004</v>
      </c>
      <c r="AS111">
        <v>5664635.6770000001</v>
      </c>
      <c r="AT111">
        <v>5729037.7249999996</v>
      </c>
      <c r="AU111">
        <v>5795709.7240000004</v>
      </c>
      <c r="AV111">
        <v>5864582.4620000003</v>
      </c>
      <c r="AW111">
        <v>5939667.4620000003</v>
      </c>
    </row>
    <row r="112" spans="2:49" x14ac:dyDescent="0.25">
      <c r="B112" t="s">
        <v>334</v>
      </c>
      <c r="C112" s="100">
        <v>19075228.1274589</v>
      </c>
      <c r="D112">
        <v>19381487.085102599</v>
      </c>
      <c r="E112">
        <v>19692663.129999999</v>
      </c>
      <c r="F112">
        <v>19848526.690000001</v>
      </c>
      <c r="G112" s="100">
        <v>18238980.530000001</v>
      </c>
      <c r="H112">
        <v>15905857.08</v>
      </c>
      <c r="I112">
        <v>16247585.460000001</v>
      </c>
      <c r="J112">
        <v>17794504.780000001</v>
      </c>
      <c r="K112">
        <v>15971942.84</v>
      </c>
      <c r="L112">
        <v>15208036.300000001</v>
      </c>
      <c r="M112">
        <v>15432329.57</v>
      </c>
      <c r="N112">
        <v>15548821.76</v>
      </c>
      <c r="O112">
        <v>15515289.369999999</v>
      </c>
      <c r="P112">
        <v>14881921.970000001</v>
      </c>
      <c r="Q112">
        <v>14064734.560000001</v>
      </c>
      <c r="R112">
        <v>13530581.26</v>
      </c>
      <c r="S112" s="100">
        <v>13689526.9</v>
      </c>
      <c r="T112" s="100">
        <v>13422859</v>
      </c>
      <c r="U112" s="100">
        <v>13314057.83</v>
      </c>
      <c r="V112">
        <v>13541249.35</v>
      </c>
      <c r="W112">
        <v>13456974.310000001</v>
      </c>
      <c r="X112">
        <v>13343218.77</v>
      </c>
      <c r="Y112">
        <v>13190155.199999999</v>
      </c>
      <c r="Z112">
        <v>13209664.279999999</v>
      </c>
      <c r="AA112">
        <v>13304253.039999999</v>
      </c>
      <c r="AB112">
        <v>13440750.699999999</v>
      </c>
      <c r="AC112">
        <v>13609828.9</v>
      </c>
      <c r="AD112">
        <v>13817159.630000001</v>
      </c>
      <c r="AE112">
        <v>14007490.210000001</v>
      </c>
      <c r="AF112">
        <v>14187291.779999999</v>
      </c>
      <c r="AG112">
        <v>14359421.58</v>
      </c>
      <c r="AH112">
        <v>14552844.91</v>
      </c>
      <c r="AI112">
        <v>14705317.16</v>
      </c>
      <c r="AJ112">
        <v>14838864.65</v>
      </c>
      <c r="AK112">
        <v>14999775.41</v>
      </c>
      <c r="AL112">
        <v>15158084.970000001</v>
      </c>
      <c r="AM112">
        <v>15309588.9</v>
      </c>
      <c r="AN112">
        <v>15440514.07</v>
      </c>
      <c r="AO112">
        <v>15533958.75</v>
      </c>
      <c r="AP112">
        <v>15610826.42</v>
      </c>
      <c r="AQ112">
        <v>15703343.02</v>
      </c>
      <c r="AR112">
        <v>15766241.439999999</v>
      </c>
      <c r="AS112">
        <v>15849274.1</v>
      </c>
      <c r="AT112">
        <v>15954522.07</v>
      </c>
      <c r="AU112">
        <v>16058999.42</v>
      </c>
      <c r="AV112">
        <v>16170155.810000001</v>
      </c>
      <c r="AW112">
        <v>16395571.199999999</v>
      </c>
    </row>
    <row r="113" spans="2:49" x14ac:dyDescent="0.25">
      <c r="B113" t="s">
        <v>335</v>
      </c>
      <c r="C113">
        <v>14430721.2592922</v>
      </c>
      <c r="D113">
        <v>14662411.1568592</v>
      </c>
      <c r="E113">
        <v>14897820.91</v>
      </c>
      <c r="F113">
        <v>14896691.220000001</v>
      </c>
      <c r="G113">
        <v>13890522.130000001</v>
      </c>
      <c r="H113">
        <v>12682348.539999999</v>
      </c>
      <c r="I113">
        <v>13187347.41</v>
      </c>
      <c r="J113">
        <v>12323573.32</v>
      </c>
      <c r="K113">
        <v>11251094.4</v>
      </c>
      <c r="L113">
        <v>11075091.58</v>
      </c>
      <c r="M113">
        <v>10991302.130000001</v>
      </c>
      <c r="N113">
        <v>11545341.140000001</v>
      </c>
      <c r="O113">
        <v>11244841.41</v>
      </c>
      <c r="P113">
        <v>10408093.42</v>
      </c>
      <c r="Q113">
        <v>9442200.7039999999</v>
      </c>
      <c r="R113">
        <v>8789215.6270000003</v>
      </c>
      <c r="S113">
        <v>8801067.47299999</v>
      </c>
      <c r="T113">
        <v>8791580.3499999996</v>
      </c>
      <c r="U113" s="100">
        <v>8837671.5160000008</v>
      </c>
      <c r="V113">
        <v>8884053.7630000003</v>
      </c>
      <c r="W113">
        <v>8838893.9419999998</v>
      </c>
      <c r="X113">
        <v>8742937.5289999899</v>
      </c>
      <c r="Y113">
        <v>8702952.8770000003</v>
      </c>
      <c r="Z113">
        <v>8733469.5999999996</v>
      </c>
      <c r="AA113">
        <v>8819761.1850000005</v>
      </c>
      <c r="AB113">
        <v>8944990.4440000001</v>
      </c>
      <c r="AC113">
        <v>9095177.5710000005</v>
      </c>
      <c r="AD113">
        <v>9259343.1950000003</v>
      </c>
      <c r="AE113">
        <v>9422417.9710000008</v>
      </c>
      <c r="AF113">
        <v>9581910.8190000001</v>
      </c>
      <c r="AG113">
        <v>9736999.12099999</v>
      </c>
      <c r="AH113">
        <v>9890316.4199999999</v>
      </c>
      <c r="AI113">
        <v>10038776.73</v>
      </c>
      <c r="AJ113">
        <v>10182783.220000001</v>
      </c>
      <c r="AK113">
        <v>10327442.23</v>
      </c>
      <c r="AL113">
        <v>10473277.619999999</v>
      </c>
      <c r="AM113">
        <v>10620939.710000001</v>
      </c>
      <c r="AN113">
        <v>10757165.710000001</v>
      </c>
      <c r="AO113">
        <v>10888591.630000001</v>
      </c>
      <c r="AP113">
        <v>11017098.25</v>
      </c>
      <c r="AQ113">
        <v>11145506.039999999</v>
      </c>
      <c r="AR113">
        <v>11272206.09</v>
      </c>
      <c r="AS113">
        <v>11402905.199999999</v>
      </c>
      <c r="AT113">
        <v>11538502.35</v>
      </c>
      <c r="AU113">
        <v>11678122.859999999</v>
      </c>
      <c r="AV113">
        <v>11821951.300000001</v>
      </c>
      <c r="AW113">
        <v>11976303.869999999</v>
      </c>
    </row>
    <row r="114" spans="2:49" x14ac:dyDescent="0.25">
      <c r="B114" t="s">
        <v>336</v>
      </c>
      <c r="C114">
        <v>9280975.6555804294</v>
      </c>
      <c r="D114">
        <v>9429984.7217474096</v>
      </c>
      <c r="E114">
        <v>9581386.1769999899</v>
      </c>
      <c r="F114">
        <v>9625379.8640000001</v>
      </c>
      <c r="G114">
        <v>9428706.8589999899</v>
      </c>
      <c r="H114">
        <v>8845154.0500000007</v>
      </c>
      <c r="I114">
        <v>9118182.5209999997</v>
      </c>
      <c r="J114">
        <v>9030025.2540000007</v>
      </c>
      <c r="K114">
        <v>8681398.4529999997</v>
      </c>
      <c r="L114">
        <v>8706962.4550000001</v>
      </c>
      <c r="M114">
        <v>8724924.9240000006</v>
      </c>
      <c r="N114">
        <v>8945335.3249999899</v>
      </c>
      <c r="O114">
        <v>8852084.4839999899</v>
      </c>
      <c r="P114">
        <v>8564393.9829999898</v>
      </c>
      <c r="Q114">
        <v>8230648.3669999996</v>
      </c>
      <c r="R114">
        <v>7993740.2800000003</v>
      </c>
      <c r="S114">
        <v>7802069.6969999997</v>
      </c>
      <c r="T114">
        <v>7697164.5760000004</v>
      </c>
      <c r="U114">
        <v>7642255.7640000004</v>
      </c>
      <c r="V114">
        <v>7615711.3899999997</v>
      </c>
      <c r="W114">
        <v>7544140.4929999998</v>
      </c>
      <c r="X114">
        <v>7455576.2209999999</v>
      </c>
      <c r="Y114">
        <v>7436433.1789999995</v>
      </c>
      <c r="Z114">
        <v>7460966.4330000002</v>
      </c>
      <c r="AA114">
        <v>7512821.9919999996</v>
      </c>
      <c r="AB114">
        <v>7581650.8339999998</v>
      </c>
      <c r="AC114">
        <v>7663066.2620000001</v>
      </c>
      <c r="AD114">
        <v>7754840.0520000001</v>
      </c>
      <c r="AE114">
        <v>7847831.7649999997</v>
      </c>
      <c r="AF114">
        <v>7942297.1100000003</v>
      </c>
      <c r="AG114">
        <v>8037549.8760000002</v>
      </c>
      <c r="AH114">
        <v>8135536.7280000001</v>
      </c>
      <c r="AI114">
        <v>8254024.2240000004</v>
      </c>
      <c r="AJ114">
        <v>8374857.068</v>
      </c>
      <c r="AK114">
        <v>8499032.4350000005</v>
      </c>
      <c r="AL114">
        <v>8625737.4590000007</v>
      </c>
      <c r="AM114">
        <v>8755032.0490000006</v>
      </c>
      <c r="AN114">
        <v>8876297.0749999899</v>
      </c>
      <c r="AO114">
        <v>8996490.4379999898</v>
      </c>
      <c r="AP114">
        <v>9115678.4670000002</v>
      </c>
      <c r="AQ114">
        <v>9234622.7520000003</v>
      </c>
      <c r="AR114">
        <v>9352038.5969999898</v>
      </c>
      <c r="AS114">
        <v>9470287.5600000005</v>
      </c>
      <c r="AT114">
        <v>9589688.2709999997</v>
      </c>
      <c r="AU114">
        <v>9709557.8259999994</v>
      </c>
      <c r="AV114">
        <v>9829801.65499999</v>
      </c>
      <c r="AW114">
        <v>9953240.3310000002</v>
      </c>
    </row>
    <row r="115" spans="2:49" x14ac:dyDescent="0.25">
      <c r="B115" t="s">
        <v>337</v>
      </c>
      <c r="C115">
        <v>10784142.4039852</v>
      </c>
      <c r="D115">
        <v>10957285.2985109</v>
      </c>
      <c r="E115">
        <v>11133208.460000001</v>
      </c>
      <c r="F115">
        <v>11198965.869999999</v>
      </c>
      <c r="G115">
        <v>11252674.24</v>
      </c>
      <c r="H115">
        <v>10507377.539999999</v>
      </c>
      <c r="I115">
        <v>10920683.619999999</v>
      </c>
      <c r="J115">
        <v>11079671.539999999</v>
      </c>
      <c r="K115">
        <v>10904839.140000001</v>
      </c>
      <c r="L115">
        <v>10897934.85</v>
      </c>
      <c r="M115">
        <v>10899953.01</v>
      </c>
      <c r="N115">
        <v>11045156.02</v>
      </c>
      <c r="O115">
        <v>11233141.68</v>
      </c>
      <c r="P115">
        <v>11278697.539999999</v>
      </c>
      <c r="Q115">
        <v>11218899.92</v>
      </c>
      <c r="R115">
        <v>11129392.880000001</v>
      </c>
      <c r="S115">
        <v>11223180.630000001</v>
      </c>
      <c r="T115">
        <v>11166076.310000001</v>
      </c>
      <c r="U115">
        <v>11106906.050000001</v>
      </c>
      <c r="V115">
        <v>11070415.869999999</v>
      </c>
      <c r="W115">
        <v>10999446.560000001</v>
      </c>
      <c r="X115">
        <v>10909725.75</v>
      </c>
      <c r="Y115">
        <v>10933715.189999999</v>
      </c>
      <c r="Z115">
        <v>11020184.15</v>
      </c>
      <c r="AA115">
        <v>11146014.77</v>
      </c>
      <c r="AB115">
        <v>11295218.84</v>
      </c>
      <c r="AC115">
        <v>11459966.779999999</v>
      </c>
      <c r="AD115">
        <v>11638361.77</v>
      </c>
      <c r="AE115">
        <v>11822174.029999999</v>
      </c>
      <c r="AF115">
        <v>12010633.789999999</v>
      </c>
      <c r="AG115">
        <v>12202547.689999999</v>
      </c>
      <c r="AH115">
        <v>12398913.07</v>
      </c>
      <c r="AI115">
        <v>12615151.84</v>
      </c>
      <c r="AJ115">
        <v>12833895.880000001</v>
      </c>
      <c r="AK115">
        <v>13055648.34</v>
      </c>
      <c r="AL115">
        <v>13280346.17</v>
      </c>
      <c r="AM115">
        <v>13508358.109999999</v>
      </c>
      <c r="AN115">
        <v>13730533.699999999</v>
      </c>
      <c r="AO115">
        <v>13954112.630000001</v>
      </c>
      <c r="AP115">
        <v>14179131.6</v>
      </c>
      <c r="AQ115">
        <v>14405799.550000001</v>
      </c>
      <c r="AR115">
        <v>14633759.109999999</v>
      </c>
      <c r="AS115">
        <v>14859961.699999999</v>
      </c>
      <c r="AT115">
        <v>15085913.060000001</v>
      </c>
      <c r="AU115">
        <v>15312173.890000001</v>
      </c>
      <c r="AV115">
        <v>15539236.02</v>
      </c>
      <c r="AW115">
        <v>15768127.470000001</v>
      </c>
    </row>
    <row r="116" spans="2:49" x14ac:dyDescent="0.25">
      <c r="B116" t="s">
        <v>338</v>
      </c>
      <c r="C116">
        <v>584137.44729637203</v>
      </c>
      <c r="D116">
        <v>593515.96295732597</v>
      </c>
      <c r="E116">
        <v>603045.05370000005</v>
      </c>
      <c r="F116">
        <v>616102.60259999998</v>
      </c>
      <c r="G116">
        <v>588410.3909</v>
      </c>
      <c r="H116">
        <v>503440.58240000001</v>
      </c>
      <c r="I116">
        <v>527919.92050000001</v>
      </c>
      <c r="J116">
        <v>534693.01119999995</v>
      </c>
      <c r="K116">
        <v>495017.59710000001</v>
      </c>
      <c r="L116">
        <v>460394.8823</v>
      </c>
      <c r="M116">
        <v>446089.73190000001</v>
      </c>
      <c r="N116">
        <v>462855.0638</v>
      </c>
      <c r="O116">
        <v>454034.55290000001</v>
      </c>
      <c r="P116">
        <v>430599.32150000002</v>
      </c>
      <c r="Q116">
        <v>397955.10159999999</v>
      </c>
      <c r="R116">
        <v>367245.25309999997</v>
      </c>
      <c r="S116">
        <v>353052.11729999998</v>
      </c>
      <c r="T116">
        <v>340329.55810000002</v>
      </c>
      <c r="U116">
        <v>332717.67849999998</v>
      </c>
      <c r="V116">
        <v>329057.60969999997</v>
      </c>
      <c r="W116">
        <v>324047.63170000003</v>
      </c>
      <c r="X116">
        <v>319409.80609999999</v>
      </c>
      <c r="Y116">
        <v>318677.27639999997</v>
      </c>
      <c r="Z116">
        <v>320673.11060000001</v>
      </c>
      <c r="AA116">
        <v>324017.12949999998</v>
      </c>
      <c r="AB116">
        <v>328018.53350000002</v>
      </c>
      <c r="AC116">
        <v>332420.125</v>
      </c>
      <c r="AD116">
        <v>337136.34210000001</v>
      </c>
      <c r="AE116">
        <v>341675.79399999999</v>
      </c>
      <c r="AF116">
        <v>346130.17839999998</v>
      </c>
      <c r="AG116">
        <v>350523.17550000001</v>
      </c>
      <c r="AH116">
        <v>355051.26160000003</v>
      </c>
      <c r="AI116">
        <v>360262.60060000001</v>
      </c>
      <c r="AJ116">
        <v>365516.69679999998</v>
      </c>
      <c r="AK116">
        <v>370979.59259999997</v>
      </c>
      <c r="AL116">
        <v>376509.13880000002</v>
      </c>
      <c r="AM116">
        <v>382090.24849999999</v>
      </c>
      <c r="AN116">
        <v>387454.83620000002</v>
      </c>
      <c r="AO116">
        <v>392771.45</v>
      </c>
      <c r="AP116">
        <v>398082.10629999998</v>
      </c>
      <c r="AQ116">
        <v>403513.36930000002</v>
      </c>
      <c r="AR116">
        <v>408865.1079</v>
      </c>
      <c r="AS116">
        <v>414259.12910000002</v>
      </c>
      <c r="AT116">
        <v>419728.63750000001</v>
      </c>
      <c r="AU116">
        <v>425211.19510000001</v>
      </c>
      <c r="AV116">
        <v>430758.12709999998</v>
      </c>
      <c r="AW116">
        <v>436870.73969999998</v>
      </c>
    </row>
    <row r="117" spans="2:49" x14ac:dyDescent="0.25">
      <c r="B117" t="s">
        <v>339</v>
      </c>
      <c r="C117">
        <v>22712835.5539211</v>
      </c>
      <c r="D117">
        <v>23077497.475414101</v>
      </c>
      <c r="E117">
        <v>23448014.239999998</v>
      </c>
      <c r="F117">
        <v>23507752.91</v>
      </c>
      <c r="G117">
        <v>20569126.510000002</v>
      </c>
      <c r="H117">
        <v>16809285.640000001</v>
      </c>
      <c r="I117">
        <v>18341319.210000001</v>
      </c>
      <c r="J117">
        <v>18149377.16</v>
      </c>
      <c r="K117">
        <v>17087666.870000001</v>
      </c>
      <c r="L117">
        <v>17624456.079999998</v>
      </c>
      <c r="M117">
        <v>18149916.550000001</v>
      </c>
      <c r="N117">
        <v>18013315.32</v>
      </c>
      <c r="O117">
        <v>16300346.49</v>
      </c>
      <c r="P117">
        <v>14394324.470000001</v>
      </c>
      <c r="Q117">
        <v>13062156.720000001</v>
      </c>
      <c r="R117">
        <v>12363422.939999999</v>
      </c>
      <c r="S117">
        <v>11873198.67</v>
      </c>
      <c r="T117">
        <v>11626298.24</v>
      </c>
      <c r="U117">
        <v>11598983.689999999</v>
      </c>
      <c r="V117">
        <v>11684025.210000001</v>
      </c>
      <c r="W117">
        <v>11743524.130000001</v>
      </c>
      <c r="X117">
        <v>11799329.58</v>
      </c>
      <c r="Y117">
        <v>11902133.25</v>
      </c>
      <c r="Z117">
        <v>12048610.42</v>
      </c>
      <c r="AA117">
        <v>12223257.890000001</v>
      </c>
      <c r="AB117">
        <v>12419935.65</v>
      </c>
      <c r="AC117">
        <v>12634679.73</v>
      </c>
      <c r="AD117">
        <v>12857430.73</v>
      </c>
      <c r="AE117">
        <v>13078394.130000001</v>
      </c>
      <c r="AF117">
        <v>13299167.720000001</v>
      </c>
      <c r="AG117">
        <v>13520274.52</v>
      </c>
      <c r="AH117">
        <v>13745673.1</v>
      </c>
      <c r="AI117">
        <v>13974366.140000001</v>
      </c>
      <c r="AJ117">
        <v>14205388.83</v>
      </c>
      <c r="AK117">
        <v>14443925.1</v>
      </c>
      <c r="AL117">
        <v>14687070.25</v>
      </c>
      <c r="AM117">
        <v>14934231.310000001</v>
      </c>
      <c r="AN117">
        <v>15178406.84</v>
      </c>
      <c r="AO117">
        <v>15420471.439999999</v>
      </c>
      <c r="AP117">
        <v>15661361.99</v>
      </c>
      <c r="AQ117">
        <v>15904386.529999999</v>
      </c>
      <c r="AR117">
        <v>16144706.17</v>
      </c>
      <c r="AS117">
        <v>16395584.140000001</v>
      </c>
      <c r="AT117">
        <v>16654764.710000001</v>
      </c>
      <c r="AU117">
        <v>16918890.84</v>
      </c>
      <c r="AV117">
        <v>17187899.949999999</v>
      </c>
      <c r="AW117">
        <v>17473656.449999999</v>
      </c>
    </row>
    <row r="118" spans="2:49" x14ac:dyDescent="0.25">
      <c r="B118" t="s">
        <v>340</v>
      </c>
      <c r="C118">
        <v>611949.61832884501</v>
      </c>
      <c r="D118">
        <v>621774.66739182698</v>
      </c>
      <c r="E118">
        <v>631757.4608</v>
      </c>
      <c r="F118">
        <v>623751.04700000002</v>
      </c>
      <c r="G118">
        <v>573271.21160000004</v>
      </c>
      <c r="H118">
        <v>484751.63949999999</v>
      </c>
      <c r="I118">
        <v>523315.3652</v>
      </c>
      <c r="J118">
        <v>514963.06089999998</v>
      </c>
      <c r="K118">
        <v>474703.20549999998</v>
      </c>
      <c r="L118">
        <v>453355.84529999999</v>
      </c>
      <c r="M118">
        <v>452632.40169999999</v>
      </c>
      <c r="N118">
        <v>433930.4117</v>
      </c>
      <c r="O118">
        <v>419569.92910000001</v>
      </c>
      <c r="P118">
        <v>387617.11320000002</v>
      </c>
      <c r="Q118">
        <v>341920.06780000002</v>
      </c>
      <c r="R118">
        <v>304525.652</v>
      </c>
      <c r="S118">
        <v>279845.11800000002</v>
      </c>
      <c r="T118">
        <v>266112.93829999998</v>
      </c>
      <c r="U118">
        <v>257080.24170000001</v>
      </c>
      <c r="V118">
        <v>251301.3377</v>
      </c>
      <c r="W118">
        <v>244881.85029999999</v>
      </c>
      <c r="X118">
        <v>239171.17939999999</v>
      </c>
      <c r="Y118">
        <v>238378.65779999999</v>
      </c>
      <c r="Z118">
        <v>239975.53320000001</v>
      </c>
      <c r="AA118">
        <v>242554.87289999999</v>
      </c>
      <c r="AB118">
        <v>245382.0117</v>
      </c>
      <c r="AC118">
        <v>248208.16769999999</v>
      </c>
      <c r="AD118">
        <v>250936.64679999999</v>
      </c>
      <c r="AE118">
        <v>253174.4497</v>
      </c>
      <c r="AF118">
        <v>255083.9951</v>
      </c>
      <c r="AG118">
        <v>256727.6974</v>
      </c>
      <c r="AH118">
        <v>258298.66159999999</v>
      </c>
      <c r="AI118">
        <v>261348.21400000001</v>
      </c>
      <c r="AJ118">
        <v>264476.5001</v>
      </c>
      <c r="AK118">
        <v>267712.2341</v>
      </c>
      <c r="AL118">
        <v>270976.087</v>
      </c>
      <c r="AM118">
        <v>274273.86690000002</v>
      </c>
      <c r="AN118">
        <v>277237.58639999997</v>
      </c>
      <c r="AO118">
        <v>280223.94319999998</v>
      </c>
      <c r="AP118">
        <v>283224.46360000002</v>
      </c>
      <c r="AQ118">
        <v>286269.90039999998</v>
      </c>
      <c r="AR118">
        <v>289304.19339999999</v>
      </c>
      <c r="AS118">
        <v>292279.39740000002</v>
      </c>
      <c r="AT118">
        <v>295235.54470000003</v>
      </c>
      <c r="AU118">
        <v>298161.98940000002</v>
      </c>
      <c r="AV118">
        <v>301086.02649999998</v>
      </c>
      <c r="AW118">
        <v>304169.45610000001</v>
      </c>
    </row>
    <row r="119" spans="2:49" x14ac:dyDescent="0.25">
      <c r="B119" t="s">
        <v>341</v>
      </c>
      <c r="C119">
        <v>18607410.1111531</v>
      </c>
      <c r="D119">
        <v>18906158.099225</v>
      </c>
      <c r="E119">
        <v>19209702.579999998</v>
      </c>
      <c r="F119">
        <v>19459660.43</v>
      </c>
      <c r="G119">
        <v>18586833.760000002</v>
      </c>
      <c r="H119">
        <v>16926933.84</v>
      </c>
      <c r="I119">
        <v>17140218.699999999</v>
      </c>
      <c r="J119">
        <v>16949706.449999999</v>
      </c>
      <c r="K119">
        <v>16185962.92</v>
      </c>
      <c r="L119">
        <v>15735133.33</v>
      </c>
      <c r="M119">
        <v>15692977.310000001</v>
      </c>
      <c r="N119">
        <v>15857698.380000001</v>
      </c>
      <c r="O119">
        <v>15567935.42</v>
      </c>
      <c r="P119">
        <v>14863308.48</v>
      </c>
      <c r="Q119">
        <v>13872441.609999999</v>
      </c>
      <c r="R119">
        <v>13121002.390000001</v>
      </c>
      <c r="S119">
        <v>12778505.93</v>
      </c>
      <c r="T119">
        <v>12431276.48</v>
      </c>
      <c r="U119">
        <v>12291390.640000001</v>
      </c>
      <c r="V119">
        <v>12249753.93</v>
      </c>
      <c r="W119">
        <v>12136312</v>
      </c>
      <c r="X119">
        <v>12007166.1</v>
      </c>
      <c r="Y119">
        <v>11999810.949999999</v>
      </c>
      <c r="Z119">
        <v>12071630.220000001</v>
      </c>
      <c r="AA119">
        <v>12185948.93</v>
      </c>
      <c r="AB119">
        <v>12323257.529999999</v>
      </c>
      <c r="AC119">
        <v>12475041.33</v>
      </c>
      <c r="AD119">
        <v>12637966.560000001</v>
      </c>
      <c r="AE119">
        <v>12791373.32</v>
      </c>
      <c r="AF119">
        <v>12940459.9</v>
      </c>
      <c r="AG119">
        <v>13086001.720000001</v>
      </c>
      <c r="AH119">
        <v>13233736.57</v>
      </c>
      <c r="AI119">
        <v>13409566.24</v>
      </c>
      <c r="AJ119">
        <v>13586980.800000001</v>
      </c>
      <c r="AK119">
        <v>13770251.41</v>
      </c>
      <c r="AL119">
        <v>13956181.970000001</v>
      </c>
      <c r="AM119">
        <v>14144475.050000001</v>
      </c>
      <c r="AN119">
        <v>14324552.59</v>
      </c>
      <c r="AO119">
        <v>14509440.279999999</v>
      </c>
      <c r="AP119">
        <v>14697307.02</v>
      </c>
      <c r="AQ119">
        <v>14890890.66</v>
      </c>
      <c r="AR119">
        <v>15085240.49</v>
      </c>
      <c r="AS119">
        <v>15282723.390000001</v>
      </c>
      <c r="AT119">
        <v>15479920.35</v>
      </c>
      <c r="AU119">
        <v>15677800.52</v>
      </c>
      <c r="AV119">
        <v>15877965.17</v>
      </c>
      <c r="AW119">
        <v>16093084.75</v>
      </c>
    </row>
    <row r="120" spans="2:49" x14ac:dyDescent="0.25">
      <c r="B120" t="s">
        <v>342</v>
      </c>
      <c r="C120">
        <v>583438.23064318695</v>
      </c>
      <c r="D120">
        <v>592805.52015460597</v>
      </c>
      <c r="E120">
        <v>602323.20449999999</v>
      </c>
      <c r="F120">
        <v>620589.29280000005</v>
      </c>
      <c r="G120">
        <v>602140.79169999994</v>
      </c>
      <c r="H120">
        <v>534997.56189999997</v>
      </c>
      <c r="I120">
        <v>531264.67599999998</v>
      </c>
      <c r="J120">
        <v>545038.55039999995</v>
      </c>
      <c r="K120">
        <v>531245.85660000006</v>
      </c>
      <c r="L120">
        <v>522813.93119999999</v>
      </c>
      <c r="M120">
        <v>487962.7831</v>
      </c>
      <c r="N120">
        <v>445891.10359999997</v>
      </c>
      <c r="O120">
        <v>422429.08370000002</v>
      </c>
      <c r="P120">
        <v>404613.64059999998</v>
      </c>
      <c r="Q120">
        <v>382599.56349999999</v>
      </c>
      <c r="R120">
        <v>360721.85509999999</v>
      </c>
      <c r="S120">
        <v>340992.66269999999</v>
      </c>
      <c r="T120">
        <v>332229.67340000003</v>
      </c>
      <c r="U120">
        <v>332250.47930000001</v>
      </c>
      <c r="V120">
        <v>350760.71130000002</v>
      </c>
      <c r="W120">
        <v>357382.51770000003</v>
      </c>
      <c r="X120">
        <v>364672.57939999999</v>
      </c>
      <c r="Y120">
        <v>363256.26419999998</v>
      </c>
      <c r="Z120">
        <v>362655.60629999998</v>
      </c>
      <c r="AA120">
        <v>360206.9325</v>
      </c>
      <c r="AB120">
        <v>356224.57040000003</v>
      </c>
      <c r="AC120">
        <v>351896.53509999998</v>
      </c>
      <c r="AD120">
        <v>349279.3273</v>
      </c>
      <c r="AE120">
        <v>346068.31959999999</v>
      </c>
      <c r="AF120">
        <v>342778.55310000002</v>
      </c>
      <c r="AG120">
        <v>339519.01650000003</v>
      </c>
      <c r="AH120">
        <v>337457.75579999998</v>
      </c>
      <c r="AI120">
        <v>336575.337</v>
      </c>
      <c r="AJ120">
        <v>335533.4596</v>
      </c>
      <c r="AK120">
        <v>335838.68329999998</v>
      </c>
      <c r="AL120">
        <v>336109.42019999999</v>
      </c>
      <c r="AM120">
        <v>336135.0907</v>
      </c>
      <c r="AN120">
        <v>336608.04119999998</v>
      </c>
      <c r="AO120">
        <v>336709.56650000002</v>
      </c>
      <c r="AP120">
        <v>336950.6066</v>
      </c>
      <c r="AQ120">
        <v>338353.44410000002</v>
      </c>
      <c r="AR120">
        <v>339047.05080000003</v>
      </c>
      <c r="AS120">
        <v>340075.21899999998</v>
      </c>
      <c r="AT120">
        <v>341509.32410000003</v>
      </c>
      <c r="AU120">
        <v>342503.2561</v>
      </c>
      <c r="AV120">
        <v>343393.50829999999</v>
      </c>
      <c r="AW120">
        <v>348318.1949</v>
      </c>
    </row>
    <row r="121" spans="2:49" x14ac:dyDescent="0.25">
      <c r="B121" t="s">
        <v>343</v>
      </c>
      <c r="C121">
        <v>1203838.10610542</v>
      </c>
      <c r="D121">
        <v>1223166.1162914101</v>
      </c>
      <c r="E121">
        <v>1242804.4439999999</v>
      </c>
      <c r="F121">
        <v>1270353.3529999999</v>
      </c>
      <c r="G121">
        <v>1210704.669</v>
      </c>
      <c r="H121">
        <v>1175684.4110000001</v>
      </c>
      <c r="I121">
        <v>1207926.27</v>
      </c>
      <c r="J121">
        <v>1179410.656</v>
      </c>
      <c r="K121">
        <v>1123567.304</v>
      </c>
      <c r="L121">
        <v>1131677.2080000001</v>
      </c>
      <c r="M121">
        <v>1140137.0930000001</v>
      </c>
      <c r="N121">
        <v>1111491.023</v>
      </c>
      <c r="O121">
        <v>1176927.74</v>
      </c>
      <c r="P121">
        <v>1193191.551</v>
      </c>
      <c r="Q121">
        <v>1163290.7679999999</v>
      </c>
      <c r="R121">
        <v>1200889.31</v>
      </c>
      <c r="S121">
        <v>1284549.0970000001</v>
      </c>
      <c r="T121">
        <v>1317398.7290000001</v>
      </c>
      <c r="U121">
        <v>1328601.8559999999</v>
      </c>
      <c r="V121">
        <v>1331976.192</v>
      </c>
      <c r="W121">
        <v>1322514.7290000001</v>
      </c>
      <c r="X121">
        <v>1304458.675</v>
      </c>
      <c r="Y121">
        <v>1304825.44</v>
      </c>
      <c r="Z121">
        <v>1319806.7309999999</v>
      </c>
      <c r="AA121">
        <v>1344630.152</v>
      </c>
      <c r="AB121">
        <v>1373667.662</v>
      </c>
      <c r="AC121">
        <v>1404199.5349999999</v>
      </c>
      <c r="AD121">
        <v>1432654.9950000001</v>
      </c>
      <c r="AE121">
        <v>1458319.9210000001</v>
      </c>
      <c r="AF121">
        <v>1481715.9010000001</v>
      </c>
      <c r="AG121">
        <v>1503451.1429999999</v>
      </c>
      <c r="AH121">
        <v>1524394.1170000001</v>
      </c>
      <c r="AI121">
        <v>1543353.5730000001</v>
      </c>
      <c r="AJ121">
        <v>1561361.7990000001</v>
      </c>
      <c r="AK121">
        <v>1579198.8160000001</v>
      </c>
      <c r="AL121">
        <v>1597035.1569999999</v>
      </c>
      <c r="AM121">
        <v>1614911.327</v>
      </c>
      <c r="AN121">
        <v>1632160.8019999999</v>
      </c>
      <c r="AO121">
        <v>1649191.787</v>
      </c>
      <c r="AP121">
        <v>1666086.416</v>
      </c>
      <c r="AQ121">
        <v>1683191.2439999999</v>
      </c>
      <c r="AR121">
        <v>1700249.496</v>
      </c>
      <c r="AS121">
        <v>1716775.156</v>
      </c>
      <c r="AT121">
        <v>1733197.8959999999</v>
      </c>
      <c r="AU121">
        <v>1749569.085</v>
      </c>
      <c r="AV121">
        <v>1766072.942</v>
      </c>
      <c r="AW121">
        <v>1783813.2549999999</v>
      </c>
    </row>
    <row r="122" spans="2:49" x14ac:dyDescent="0.25">
      <c r="B122" t="s">
        <v>344</v>
      </c>
      <c r="C122">
        <v>3445488.6699329801</v>
      </c>
      <c r="D122">
        <v>3500807.1050036401</v>
      </c>
      <c r="E122">
        <v>3557013.6949999998</v>
      </c>
      <c r="F122">
        <v>3550814.0329999998</v>
      </c>
      <c r="G122">
        <v>3341671.6979999999</v>
      </c>
      <c r="H122">
        <v>3083919.7749999999</v>
      </c>
      <c r="I122">
        <v>3093360.1370000001</v>
      </c>
      <c r="J122">
        <v>2990247.3459999999</v>
      </c>
      <c r="K122">
        <v>2838920.5759999999</v>
      </c>
      <c r="L122">
        <v>2776517.1370000001</v>
      </c>
      <c r="M122">
        <v>2715443.4479999999</v>
      </c>
      <c r="N122">
        <v>2528442.247</v>
      </c>
      <c r="O122">
        <v>2642264.9109999998</v>
      </c>
      <c r="P122">
        <v>2734601.2889999999</v>
      </c>
      <c r="Q122">
        <v>2806007.3080000002</v>
      </c>
      <c r="R122">
        <v>2901024.3840000001</v>
      </c>
      <c r="S122">
        <v>3025702.3629999999</v>
      </c>
      <c r="T122">
        <v>3058334.7149999999</v>
      </c>
      <c r="U122">
        <v>3073427.5290000001</v>
      </c>
      <c r="V122">
        <v>3079034.2110000001</v>
      </c>
      <c r="W122">
        <v>3073413.611</v>
      </c>
      <c r="X122">
        <v>3059956.3840000001</v>
      </c>
      <c r="Y122">
        <v>3058628.69</v>
      </c>
      <c r="Z122">
        <v>3067723.0389999999</v>
      </c>
      <c r="AA122">
        <v>3084894.4989999998</v>
      </c>
      <c r="AB122">
        <v>3107126.3089999999</v>
      </c>
      <c r="AC122">
        <v>3132453.139</v>
      </c>
      <c r="AD122">
        <v>2979767.6770000001</v>
      </c>
      <c r="AE122">
        <v>2824320.0049999999</v>
      </c>
      <c r="AF122">
        <v>2665953.7110000001</v>
      </c>
      <c r="AG122">
        <v>2504613.287</v>
      </c>
      <c r="AH122">
        <v>2340693.074</v>
      </c>
      <c r="AI122">
        <v>2174492.2149999999</v>
      </c>
      <c r="AJ122">
        <v>2005609.02</v>
      </c>
      <c r="AK122">
        <v>1834753.95</v>
      </c>
      <c r="AL122">
        <v>1662109.0379999999</v>
      </c>
      <c r="AM122">
        <v>1487797.024</v>
      </c>
      <c r="AN122">
        <v>1492838.595</v>
      </c>
      <c r="AO122">
        <v>1498326.486</v>
      </c>
      <c r="AP122">
        <v>1504119.165</v>
      </c>
      <c r="AQ122">
        <v>1510280.75</v>
      </c>
      <c r="AR122">
        <v>1516628.142</v>
      </c>
      <c r="AS122">
        <v>1522773.723</v>
      </c>
      <c r="AT122">
        <v>1529065.35</v>
      </c>
      <c r="AU122">
        <v>1535538.0109999999</v>
      </c>
      <c r="AV122">
        <v>1542270.7990000001</v>
      </c>
      <c r="AW122">
        <v>1549828.4040000001</v>
      </c>
    </row>
    <row r="123" spans="2:49" x14ac:dyDescent="0.25">
      <c r="B123" t="s">
        <v>345</v>
      </c>
      <c r="C123">
        <v>54169719.695498198</v>
      </c>
      <c r="D123">
        <v>55039432.066901699</v>
      </c>
      <c r="E123">
        <v>55923107.950000003</v>
      </c>
      <c r="F123">
        <v>55922909.68</v>
      </c>
      <c r="G123">
        <v>52819338.799999997</v>
      </c>
      <c r="H123">
        <v>48002291.210000001</v>
      </c>
      <c r="I123">
        <v>48280328.109999999</v>
      </c>
      <c r="J123">
        <v>47556777.509999998</v>
      </c>
      <c r="K123">
        <v>44975871.630000003</v>
      </c>
      <c r="L123">
        <v>43585371.060000002</v>
      </c>
      <c r="M123">
        <v>43080068.100000001</v>
      </c>
      <c r="N123">
        <v>41690976.780000001</v>
      </c>
      <c r="O123">
        <v>42884202.439999998</v>
      </c>
      <c r="P123">
        <v>43634937.119999997</v>
      </c>
      <c r="Q123">
        <v>43845103.700000003</v>
      </c>
      <c r="R123">
        <v>44453470.159999996</v>
      </c>
      <c r="S123">
        <v>46363920.149999999</v>
      </c>
      <c r="T123">
        <v>46866358.600000001</v>
      </c>
      <c r="U123">
        <v>46998571.990000002</v>
      </c>
      <c r="V123">
        <v>47050647.159999996</v>
      </c>
      <c r="W123">
        <v>46724737.159999996</v>
      </c>
      <c r="X123">
        <v>46160166.909999996</v>
      </c>
      <c r="Y123">
        <v>45862624.740000002</v>
      </c>
      <c r="Z123">
        <v>45813644.670000002</v>
      </c>
      <c r="AA123">
        <v>45968141</v>
      </c>
      <c r="AB123">
        <v>46292125.950000003</v>
      </c>
      <c r="AC123">
        <v>46762189.130000003</v>
      </c>
      <c r="AD123">
        <v>46821922.399999999</v>
      </c>
      <c r="AE123">
        <v>46959521.590000004</v>
      </c>
      <c r="AF123">
        <v>47161117.450000003</v>
      </c>
      <c r="AG123">
        <v>47412651.759999998</v>
      </c>
      <c r="AH123">
        <v>47710441.270000003</v>
      </c>
      <c r="AI123">
        <v>48011951.560000002</v>
      </c>
      <c r="AJ123">
        <v>48330458.909999996</v>
      </c>
      <c r="AK123">
        <v>48671574.310000002</v>
      </c>
      <c r="AL123">
        <v>49028228.780000001</v>
      </c>
      <c r="AM123">
        <v>49396879.560000002</v>
      </c>
      <c r="AN123">
        <v>49759121.280000001</v>
      </c>
      <c r="AO123">
        <v>50126912.109999999</v>
      </c>
      <c r="AP123">
        <v>50495843.25</v>
      </c>
      <c r="AQ123">
        <v>50868916.560000002</v>
      </c>
      <c r="AR123">
        <v>51230975.310000002</v>
      </c>
      <c r="AS123">
        <v>51578513.93</v>
      </c>
      <c r="AT123">
        <v>51908392.840000004</v>
      </c>
      <c r="AU123">
        <v>52220798.899999999</v>
      </c>
      <c r="AV123">
        <v>52518676.210000001</v>
      </c>
      <c r="AW123">
        <v>52829406.479999997</v>
      </c>
    </row>
    <row r="124" spans="2:49" x14ac:dyDescent="0.25">
      <c r="B124" t="s">
        <v>346</v>
      </c>
      <c r="C124">
        <v>1681202.1785921501</v>
      </c>
      <c r="D124">
        <v>1708194.4233697001</v>
      </c>
      <c r="E124">
        <v>1735620.037</v>
      </c>
      <c r="F124">
        <v>2101689.2080000001</v>
      </c>
      <c r="G124">
        <v>1890658.3640000001</v>
      </c>
      <c r="H124">
        <v>1428120.0530000001</v>
      </c>
      <c r="I124">
        <v>1825533.9509999999</v>
      </c>
      <c r="J124">
        <v>1521231.6370000001</v>
      </c>
      <c r="K124">
        <v>1910383.2069999999</v>
      </c>
      <c r="L124">
        <v>1806267.412</v>
      </c>
      <c r="M124">
        <v>1908345.132</v>
      </c>
      <c r="N124">
        <v>2025290.6950000001</v>
      </c>
      <c r="O124">
        <v>2028646.8970000001</v>
      </c>
      <c r="P124">
        <v>2018627.92</v>
      </c>
      <c r="Q124">
        <v>1983940.3570000001</v>
      </c>
      <c r="R124">
        <v>1959276.027</v>
      </c>
      <c r="S124">
        <v>2193843.398</v>
      </c>
      <c r="T124">
        <v>2151977.8659999999</v>
      </c>
      <c r="U124">
        <v>2116273.0269999998</v>
      </c>
      <c r="V124">
        <v>2088714.6429999999</v>
      </c>
      <c r="W124">
        <v>2083808.406</v>
      </c>
      <c r="X124">
        <v>2068401.41</v>
      </c>
      <c r="Y124">
        <v>2065735.186</v>
      </c>
      <c r="Z124">
        <v>2072773.267</v>
      </c>
      <c r="AA124">
        <v>2087645.8430000001</v>
      </c>
      <c r="AB124">
        <v>2108564.1660000002</v>
      </c>
      <c r="AC124">
        <v>2134259.7880000002</v>
      </c>
      <c r="AD124">
        <v>2163994.9759999998</v>
      </c>
      <c r="AE124">
        <v>2195912.7999999998</v>
      </c>
      <c r="AF124">
        <v>2229643.4950000001</v>
      </c>
      <c r="AG124">
        <v>2264827.9580000001</v>
      </c>
      <c r="AH124">
        <v>2301494.895</v>
      </c>
      <c r="AI124">
        <v>2338732.7609999999</v>
      </c>
      <c r="AJ124">
        <v>2376457.8509999998</v>
      </c>
      <c r="AK124">
        <v>2414872.6179999998</v>
      </c>
      <c r="AL124">
        <v>2453829.111</v>
      </c>
      <c r="AM124">
        <v>2493262.2050000001</v>
      </c>
      <c r="AN124">
        <v>2532288.29</v>
      </c>
      <c r="AO124">
        <v>2571658.406</v>
      </c>
      <c r="AP124">
        <v>2611238.9210000001</v>
      </c>
      <c r="AQ124">
        <v>2651248.6680000001</v>
      </c>
      <c r="AR124">
        <v>2691288.8640000001</v>
      </c>
      <c r="AS124">
        <v>2731362.0860000001</v>
      </c>
      <c r="AT124">
        <v>2771304.7710000002</v>
      </c>
      <c r="AU124">
        <v>2811207.32</v>
      </c>
      <c r="AV124">
        <v>2851232.372</v>
      </c>
      <c r="AW124">
        <v>2892420.5010000002</v>
      </c>
    </row>
    <row r="125" spans="2:49" x14ac:dyDescent="0.25">
      <c r="B125" t="s">
        <v>347</v>
      </c>
      <c r="C125">
        <v>4024444.3979525198</v>
      </c>
      <c r="D125">
        <v>4089058.1545050698</v>
      </c>
      <c r="E125">
        <v>4154709.3059999999</v>
      </c>
      <c r="F125">
        <v>4299067.4879999999</v>
      </c>
      <c r="G125">
        <v>4273092.9610000001</v>
      </c>
      <c r="H125">
        <v>3473860.65</v>
      </c>
      <c r="I125">
        <v>3590061.0469999998</v>
      </c>
      <c r="J125">
        <v>3770473.855</v>
      </c>
      <c r="K125">
        <v>3680225.8650000002</v>
      </c>
      <c r="L125">
        <v>3553334.9010000001</v>
      </c>
      <c r="M125">
        <v>3511916.6770000001</v>
      </c>
      <c r="N125">
        <v>3557505.1140000001</v>
      </c>
      <c r="O125">
        <v>3605971.125</v>
      </c>
      <c r="P125">
        <v>3638790.1379999998</v>
      </c>
      <c r="Q125">
        <v>3649878.4819999998</v>
      </c>
      <c r="R125">
        <v>3659556.36</v>
      </c>
      <c r="S125">
        <v>3774726.7960000001</v>
      </c>
      <c r="T125">
        <v>3798173.1</v>
      </c>
      <c r="U125">
        <v>3785648.6340000001</v>
      </c>
      <c r="V125">
        <v>3764626.8480000002</v>
      </c>
      <c r="W125">
        <v>3755739.3480000002</v>
      </c>
      <c r="X125">
        <v>3726877.1430000002</v>
      </c>
      <c r="Y125">
        <v>3723465.3229999999</v>
      </c>
      <c r="Z125">
        <v>3736990.8029999998</v>
      </c>
      <c r="AA125">
        <v>3764353.162</v>
      </c>
      <c r="AB125">
        <v>3801747.4019999998</v>
      </c>
      <c r="AC125">
        <v>3846776.7829999998</v>
      </c>
      <c r="AD125">
        <v>3898074.1159999999</v>
      </c>
      <c r="AE125">
        <v>3952653.02</v>
      </c>
      <c r="AF125">
        <v>4009278.43</v>
      </c>
      <c r="AG125">
        <v>4067231.2960000001</v>
      </c>
      <c r="AH125">
        <v>4126631.6060000001</v>
      </c>
      <c r="AI125">
        <v>4186114.8840000001</v>
      </c>
      <c r="AJ125">
        <v>4245799.7489999998</v>
      </c>
      <c r="AK125">
        <v>4305904.4469999997</v>
      </c>
      <c r="AL125">
        <v>4366982.4950000001</v>
      </c>
      <c r="AM125">
        <v>4429110.6730000004</v>
      </c>
      <c r="AN125">
        <v>4489524.5199999996</v>
      </c>
      <c r="AO125">
        <v>4549698.2240000004</v>
      </c>
      <c r="AP125">
        <v>4609491.5070000002</v>
      </c>
      <c r="AQ125">
        <v>4669444.5060000001</v>
      </c>
      <c r="AR125">
        <v>4729205.8480000002</v>
      </c>
      <c r="AS125">
        <v>4789798.66</v>
      </c>
      <c r="AT125">
        <v>4851280.4210000001</v>
      </c>
      <c r="AU125">
        <v>4913525.4079999998</v>
      </c>
      <c r="AV125">
        <v>4976408.9179999996</v>
      </c>
      <c r="AW125">
        <v>5041547.16</v>
      </c>
    </row>
    <row r="126" spans="2:49" x14ac:dyDescent="0.25">
      <c r="B126" t="s">
        <v>348</v>
      </c>
      <c r="C126">
        <v>20645665.186372198</v>
      </c>
      <c r="D126">
        <v>20977138.018968999</v>
      </c>
      <c r="E126">
        <v>21313932.760000002</v>
      </c>
      <c r="F126">
        <v>22007926.02</v>
      </c>
      <c r="G126">
        <v>21824820.800000001</v>
      </c>
      <c r="H126">
        <v>21517964.690000001</v>
      </c>
      <c r="I126">
        <v>22148946.129999999</v>
      </c>
      <c r="J126">
        <v>21976714.629999999</v>
      </c>
      <c r="K126">
        <v>21137798.510000002</v>
      </c>
      <c r="L126">
        <v>20808912.77</v>
      </c>
      <c r="M126">
        <v>21164507.489999998</v>
      </c>
      <c r="N126">
        <v>22424183.66</v>
      </c>
      <c r="O126">
        <v>23022641.760000002</v>
      </c>
      <c r="P126">
        <v>21976971.039999999</v>
      </c>
      <c r="Q126">
        <v>19748784.489999998</v>
      </c>
      <c r="R126">
        <v>17759298.210000001</v>
      </c>
      <c r="S126">
        <v>16548778.65</v>
      </c>
      <c r="T126">
        <v>15751191.289999999</v>
      </c>
      <c r="U126" s="100">
        <v>15091870.25</v>
      </c>
      <c r="V126">
        <v>14584357.439999999</v>
      </c>
      <c r="W126">
        <v>14030805.32</v>
      </c>
      <c r="X126">
        <v>13486874.08</v>
      </c>
      <c r="Y126">
        <v>13255784.99</v>
      </c>
      <c r="Z126">
        <v>13224756.130000001</v>
      </c>
      <c r="AA126">
        <v>13302758.220000001</v>
      </c>
      <c r="AB126">
        <v>13432773.67</v>
      </c>
      <c r="AC126">
        <v>13582720.02</v>
      </c>
      <c r="AD126">
        <v>13736699.43</v>
      </c>
      <c r="AE126">
        <v>13871738.09</v>
      </c>
      <c r="AF126">
        <v>13987654.23</v>
      </c>
      <c r="AG126">
        <v>14084932.060000001</v>
      </c>
      <c r="AH126">
        <v>14170668.310000001</v>
      </c>
      <c r="AI126">
        <v>14266559.42</v>
      </c>
      <c r="AJ126">
        <v>14347852.67</v>
      </c>
      <c r="AK126">
        <v>14419390.199999999</v>
      </c>
      <c r="AL126">
        <v>14481415.41</v>
      </c>
      <c r="AM126">
        <v>14536426.76</v>
      </c>
      <c r="AN126">
        <v>14574128.939999999</v>
      </c>
      <c r="AO126">
        <v>14606544.51</v>
      </c>
      <c r="AP126">
        <v>14636258.34</v>
      </c>
      <c r="AQ126">
        <v>14668621.51</v>
      </c>
      <c r="AR126">
        <v>14704103.380000001</v>
      </c>
      <c r="AS126">
        <v>14742712.34</v>
      </c>
      <c r="AT126">
        <v>14789160.84</v>
      </c>
      <c r="AU126">
        <v>14847219.060000001</v>
      </c>
      <c r="AV126">
        <v>14921041.380000001</v>
      </c>
      <c r="AW126">
        <v>15022668.060000001</v>
      </c>
    </row>
    <row r="127" spans="2:49" x14ac:dyDescent="0.25">
      <c r="B127" t="s">
        <v>349</v>
      </c>
      <c r="C127">
        <v>263090454.30178601</v>
      </c>
      <c r="D127">
        <v>267314456.64462</v>
      </c>
      <c r="E127">
        <v>271606277.19999999</v>
      </c>
      <c r="F127">
        <v>272200607.10000002</v>
      </c>
      <c r="G127">
        <v>257949712.80000001</v>
      </c>
      <c r="H127">
        <v>236398149.80000001</v>
      </c>
      <c r="I127">
        <v>240224739.09999999</v>
      </c>
      <c r="J127">
        <v>236480524.30000001</v>
      </c>
      <c r="K127">
        <v>222911292.5</v>
      </c>
      <c r="L127">
        <v>215935067.30000001</v>
      </c>
      <c r="M127">
        <v>214278395.69999999</v>
      </c>
      <c r="N127">
        <v>213406875.59999999</v>
      </c>
      <c r="O127">
        <v>212219235.30000001</v>
      </c>
      <c r="P127">
        <v>205474937.59999999</v>
      </c>
      <c r="Q127">
        <v>195892706.90000001</v>
      </c>
      <c r="R127">
        <v>188947457.90000001</v>
      </c>
      <c r="S127">
        <v>182801781.30000001</v>
      </c>
      <c r="T127">
        <v>180766695.09999999</v>
      </c>
      <c r="U127">
        <v>179198042.5</v>
      </c>
      <c r="V127">
        <v>178508052.30000001</v>
      </c>
      <c r="W127">
        <v>176676656.19999999</v>
      </c>
      <c r="X127">
        <v>174344738.09999999</v>
      </c>
      <c r="Y127">
        <v>173612964.90000001</v>
      </c>
      <c r="Z127">
        <v>174197630</v>
      </c>
      <c r="AA127">
        <v>175602392.40000001</v>
      </c>
      <c r="AB127">
        <v>177583448.40000001</v>
      </c>
      <c r="AC127">
        <v>179939453.09999999</v>
      </c>
      <c r="AD127">
        <v>181925984.5</v>
      </c>
      <c r="AE127">
        <v>183945264.09999999</v>
      </c>
      <c r="AF127">
        <v>185638379.80000001</v>
      </c>
      <c r="AG127">
        <v>187597668.69999999</v>
      </c>
      <c r="AH127">
        <v>189618331</v>
      </c>
      <c r="AI127">
        <v>191617178.59999999</v>
      </c>
      <c r="AJ127">
        <v>193575866.09999999</v>
      </c>
      <c r="AK127">
        <v>195587792.5</v>
      </c>
      <c r="AL127">
        <v>197638918.30000001</v>
      </c>
      <c r="AM127">
        <v>199696855.80000001</v>
      </c>
      <c r="AN127">
        <v>201792293.09999999</v>
      </c>
      <c r="AO127">
        <v>203842111.30000001</v>
      </c>
      <c r="AP127">
        <v>205866777.59999999</v>
      </c>
      <c r="AQ127">
        <v>207929069.69999999</v>
      </c>
      <c r="AR127">
        <v>209946801.19999999</v>
      </c>
      <c r="AS127">
        <v>212674787.80000001</v>
      </c>
      <c r="AT127">
        <v>215548593.19999999</v>
      </c>
      <c r="AU127">
        <v>218456751.90000001</v>
      </c>
      <c r="AV127">
        <v>221408031.19999999</v>
      </c>
      <c r="AW127">
        <v>224622814.5</v>
      </c>
    </row>
    <row r="128" spans="2:49" x14ac:dyDescent="0.25">
      <c r="B128" t="s">
        <v>350</v>
      </c>
      <c r="C128">
        <v>5733644.7015537601</v>
      </c>
      <c r="D128">
        <v>5825700.2218371304</v>
      </c>
      <c r="E128">
        <v>5919233.7230000002</v>
      </c>
      <c r="F128">
        <v>6060247.3799999999</v>
      </c>
      <c r="G128">
        <v>6058191.8059999999</v>
      </c>
      <c r="H128">
        <v>6375749.8490000004</v>
      </c>
      <c r="I128">
        <v>6521739.426</v>
      </c>
      <c r="J128">
        <v>6511514.8480000002</v>
      </c>
      <c r="K128">
        <v>6404550.6299999999</v>
      </c>
      <c r="L128">
        <v>6418616.5630000001</v>
      </c>
      <c r="M128">
        <v>6528496.1849999996</v>
      </c>
      <c r="N128">
        <v>6849135.7750000004</v>
      </c>
      <c r="O128">
        <v>6856345.4879999999</v>
      </c>
      <c r="P128">
        <v>6379221.9500000002</v>
      </c>
      <c r="Q128">
        <v>5575214.2699999996</v>
      </c>
      <c r="R128">
        <v>4854239.4979999997</v>
      </c>
      <c r="S128">
        <v>4353873.2319999998</v>
      </c>
      <c r="T128">
        <v>4095851.392</v>
      </c>
      <c r="U128">
        <v>3903267.2230000002</v>
      </c>
      <c r="V128">
        <v>3765624.5410000002</v>
      </c>
      <c r="W128">
        <v>3627809.1</v>
      </c>
      <c r="X128">
        <v>3496173.9679999999</v>
      </c>
      <c r="Y128">
        <v>3444918.8450000002</v>
      </c>
      <c r="Z128">
        <v>3432410</v>
      </c>
      <c r="AA128">
        <v>3436789.96</v>
      </c>
      <c r="AB128">
        <v>3445303.0060000001</v>
      </c>
      <c r="AC128">
        <v>3453128.0950000002</v>
      </c>
      <c r="AD128">
        <v>3458968.3259999999</v>
      </c>
      <c r="AE128">
        <v>3458620.6740000001</v>
      </c>
      <c r="AF128">
        <v>3454193.2110000001</v>
      </c>
      <c r="AG128">
        <v>3447038.6839999999</v>
      </c>
      <c r="AH128">
        <v>3439815.4679999999</v>
      </c>
      <c r="AI128">
        <v>3449193.63</v>
      </c>
      <c r="AJ128">
        <v>3460462.8739999998</v>
      </c>
      <c r="AK128">
        <v>3472819.34</v>
      </c>
      <c r="AL128">
        <v>3485426.3319999999</v>
      </c>
      <c r="AM128">
        <v>3498086.9939999999</v>
      </c>
      <c r="AN128">
        <v>3506739.9330000002</v>
      </c>
      <c r="AO128">
        <v>3515452.49</v>
      </c>
      <c r="AP128">
        <v>3523752.628</v>
      </c>
      <c r="AQ128">
        <v>3531878.216</v>
      </c>
      <c r="AR128">
        <v>3539807.034</v>
      </c>
      <c r="AS128">
        <v>3547060.4389999998</v>
      </c>
      <c r="AT128">
        <v>3554746.577</v>
      </c>
      <c r="AU128">
        <v>3563512.8470000001</v>
      </c>
      <c r="AV128">
        <v>3573921.9389999998</v>
      </c>
      <c r="AW128">
        <v>3587432.1320000002</v>
      </c>
    </row>
    <row r="129" spans="2:49" x14ac:dyDescent="0.25">
      <c r="B129" t="s">
        <v>324</v>
      </c>
      <c r="C129">
        <v>746221.21464997705</v>
      </c>
      <c r="D129">
        <v>758202.03762327298</v>
      </c>
      <c r="E129">
        <v>770375.21660000004</v>
      </c>
      <c r="F129">
        <v>781116.42799999996</v>
      </c>
      <c r="G129">
        <v>666985.9264</v>
      </c>
      <c r="H129">
        <v>570723.52800000005</v>
      </c>
      <c r="I129">
        <v>582586.68160000001</v>
      </c>
      <c r="J129">
        <v>625900.24750000006</v>
      </c>
      <c r="K129">
        <v>584305.25549999997</v>
      </c>
      <c r="L129">
        <v>603576.61450000003</v>
      </c>
      <c r="M129">
        <v>631635.70389999996</v>
      </c>
      <c r="N129">
        <v>626286.87</v>
      </c>
      <c r="O129">
        <v>518508.39510000002</v>
      </c>
      <c r="P129">
        <v>420522.86690000002</v>
      </c>
      <c r="Q129">
        <v>364447.6153</v>
      </c>
      <c r="R129">
        <v>337336.48310000001</v>
      </c>
      <c r="S129">
        <v>315263.72960000002</v>
      </c>
      <c r="T129">
        <v>302861.37270000001</v>
      </c>
      <c r="U129">
        <v>301667.41330000001</v>
      </c>
      <c r="V129">
        <v>312256.15490000002</v>
      </c>
      <c r="W129">
        <v>318266.62150000001</v>
      </c>
      <c r="X129">
        <v>325350.8174</v>
      </c>
      <c r="Y129">
        <v>327686.4829</v>
      </c>
      <c r="Z129">
        <v>331562.16950000002</v>
      </c>
      <c r="AA129">
        <v>335664.95179999998</v>
      </c>
      <c r="AB129">
        <v>339975.46990000003</v>
      </c>
      <c r="AC129">
        <v>344726.6569</v>
      </c>
      <c r="AD129">
        <v>350491.61410000001</v>
      </c>
      <c r="AE129">
        <v>356004.29859999998</v>
      </c>
      <c r="AF129">
        <v>361403.04609999998</v>
      </c>
      <c r="AG129">
        <v>366731.34950000001</v>
      </c>
      <c r="AH129">
        <v>372678.00309999997</v>
      </c>
      <c r="AI129">
        <v>377600.42219999997</v>
      </c>
      <c r="AJ129">
        <v>382155.62420000002</v>
      </c>
      <c r="AK129">
        <v>387482.52860000002</v>
      </c>
      <c r="AL129">
        <v>392780.82900000003</v>
      </c>
      <c r="AM129">
        <v>397924.04489999998</v>
      </c>
      <c r="AN129">
        <v>402917.87880000001</v>
      </c>
      <c r="AO129">
        <v>407081.97139999998</v>
      </c>
      <c r="AP129">
        <v>410893.51250000001</v>
      </c>
      <c r="AQ129">
        <v>415166.56410000002</v>
      </c>
      <c r="AR129">
        <v>418700.97730000003</v>
      </c>
      <c r="AS129">
        <v>423044.5281</v>
      </c>
      <c r="AT129">
        <v>428155.7769</v>
      </c>
      <c r="AU129">
        <v>433378.77750000003</v>
      </c>
      <c r="AV129">
        <v>438885.67369999998</v>
      </c>
      <c r="AW129">
        <v>447583.22720000002</v>
      </c>
    </row>
    <row r="130" spans="2:49" x14ac:dyDescent="0.25">
      <c r="B130" t="s">
        <v>325</v>
      </c>
      <c r="C130">
        <v>480333.66960581898</v>
      </c>
      <c r="D130">
        <v>488045.58203966799</v>
      </c>
      <c r="E130">
        <v>495881.31170000002</v>
      </c>
      <c r="F130">
        <v>498904.7536</v>
      </c>
      <c r="G130">
        <v>431517.15230000002</v>
      </c>
      <c r="H130">
        <v>384403.7402</v>
      </c>
      <c r="I130">
        <v>399483.06099999999</v>
      </c>
      <c r="J130">
        <v>366975.37209999998</v>
      </c>
      <c r="K130">
        <v>350922.16409999999</v>
      </c>
      <c r="L130">
        <v>377272.37849999999</v>
      </c>
      <c r="M130">
        <v>386191.26280000003</v>
      </c>
      <c r="N130">
        <v>396465.86109999998</v>
      </c>
      <c r="O130">
        <v>315037.54950000002</v>
      </c>
      <c r="P130">
        <v>244013.00959999999</v>
      </c>
      <c r="Q130">
        <v>202691.69440000001</v>
      </c>
      <c r="R130">
        <v>181629.91750000001</v>
      </c>
      <c r="S130">
        <v>167583.0687</v>
      </c>
      <c r="T130">
        <v>163829.6263</v>
      </c>
      <c r="U130">
        <v>165595.4326</v>
      </c>
      <c r="V130">
        <v>169839.57149999999</v>
      </c>
      <c r="W130">
        <v>173994.92920000001</v>
      </c>
      <c r="X130">
        <v>178262.8768</v>
      </c>
      <c r="Y130">
        <v>181255.035</v>
      </c>
      <c r="Z130">
        <v>184000.08979999999</v>
      </c>
      <c r="AA130">
        <v>186890.84049999999</v>
      </c>
      <c r="AB130">
        <v>190087.62</v>
      </c>
      <c r="AC130">
        <v>193586.0313</v>
      </c>
      <c r="AD130">
        <v>197445.7193</v>
      </c>
      <c r="AE130">
        <v>201443.05</v>
      </c>
      <c r="AF130">
        <v>205500.38860000001</v>
      </c>
      <c r="AG130">
        <v>209577.0969</v>
      </c>
      <c r="AH130">
        <v>213686.08840000001</v>
      </c>
      <c r="AI130">
        <v>217660.69560000001</v>
      </c>
      <c r="AJ130">
        <v>221625.329</v>
      </c>
      <c r="AK130">
        <v>225653.7501</v>
      </c>
      <c r="AL130">
        <v>229740.6202</v>
      </c>
      <c r="AM130">
        <v>233888.84039999999</v>
      </c>
      <c r="AN130">
        <v>238046.85269999999</v>
      </c>
      <c r="AO130">
        <v>242203.24179999999</v>
      </c>
      <c r="AP130">
        <v>246360.82629999999</v>
      </c>
      <c r="AQ130">
        <v>250559.74299999999</v>
      </c>
      <c r="AR130">
        <v>254764.16829999999</v>
      </c>
      <c r="AS130">
        <v>259258.11249999999</v>
      </c>
      <c r="AT130">
        <v>263994.98580000002</v>
      </c>
      <c r="AU130">
        <v>268930.1606</v>
      </c>
      <c r="AV130">
        <v>274050.06060000003</v>
      </c>
      <c r="AW130">
        <v>279472.4743</v>
      </c>
    </row>
    <row r="131" spans="2:49" x14ac:dyDescent="0.25">
      <c r="B131" t="s">
        <v>326</v>
      </c>
      <c r="C131">
        <v>1469582.3108926199</v>
      </c>
      <c r="D131">
        <v>1493176.93024387</v>
      </c>
      <c r="E131">
        <v>1517150.3689999999</v>
      </c>
      <c r="F131">
        <v>1535612.7679999999</v>
      </c>
      <c r="G131">
        <v>1387122.3119999999</v>
      </c>
      <c r="H131">
        <v>1291058.665</v>
      </c>
      <c r="I131">
        <v>1324302.68</v>
      </c>
      <c r="J131">
        <v>1272531.662</v>
      </c>
      <c r="K131">
        <v>1269996.5190000001</v>
      </c>
      <c r="L131">
        <v>1393576.966</v>
      </c>
      <c r="M131">
        <v>1449529.76</v>
      </c>
      <c r="N131">
        <v>1482928.608</v>
      </c>
      <c r="O131">
        <v>1176931.733</v>
      </c>
      <c r="P131">
        <v>910502.85820000002</v>
      </c>
      <c r="Q131">
        <v>766859.24979999999</v>
      </c>
      <c r="R131">
        <v>703675.98270000005</v>
      </c>
      <c r="S131">
        <v>634135.73109999998</v>
      </c>
      <c r="T131">
        <v>616210.18019999994</v>
      </c>
      <c r="U131">
        <v>622219.03949999996</v>
      </c>
      <c r="V131">
        <v>639504.14170000004</v>
      </c>
      <c r="W131">
        <v>660513.59889999998</v>
      </c>
      <c r="X131">
        <v>683832.0882</v>
      </c>
      <c r="Y131">
        <v>700313.04839999997</v>
      </c>
      <c r="Z131">
        <v>715104.82949999999</v>
      </c>
      <c r="AA131">
        <v>730523.64049999998</v>
      </c>
      <c r="AB131">
        <v>747436.41469999996</v>
      </c>
      <c r="AC131">
        <v>765883.06339999998</v>
      </c>
      <c r="AD131">
        <v>785675.96759999997</v>
      </c>
      <c r="AE131">
        <v>806287.70279999997</v>
      </c>
      <c r="AF131">
        <v>827409.75269999995</v>
      </c>
      <c r="AG131">
        <v>848867.30440000002</v>
      </c>
      <c r="AH131">
        <v>870644.71050000004</v>
      </c>
      <c r="AI131">
        <v>891892.68290000001</v>
      </c>
      <c r="AJ131">
        <v>913170.08039999998</v>
      </c>
      <c r="AK131">
        <v>934719.98490000004</v>
      </c>
      <c r="AL131">
        <v>956592.03980000003</v>
      </c>
      <c r="AM131">
        <v>978806.86329999997</v>
      </c>
      <c r="AN131">
        <v>1001501.081</v>
      </c>
      <c r="AO131">
        <v>1024506.2290000001</v>
      </c>
      <c r="AP131">
        <v>1047777.388</v>
      </c>
      <c r="AQ131">
        <v>1071417.993</v>
      </c>
      <c r="AR131">
        <v>1095348.618</v>
      </c>
      <c r="AS131">
        <v>1120532.007</v>
      </c>
      <c r="AT131">
        <v>1146861.1710000001</v>
      </c>
      <c r="AU131">
        <v>1174187.4269999999</v>
      </c>
      <c r="AV131">
        <v>1202455.581</v>
      </c>
      <c r="AW131">
        <v>1231992.531</v>
      </c>
    </row>
    <row r="132" spans="2:49" x14ac:dyDescent="0.25">
      <c r="B132" t="s">
        <v>327</v>
      </c>
      <c r="C132">
        <v>225722.47732836599</v>
      </c>
      <c r="D132">
        <v>229346.52471387701</v>
      </c>
      <c r="E132">
        <v>233028.7574</v>
      </c>
      <c r="F132">
        <v>236117.3126</v>
      </c>
      <c r="G132">
        <v>220564.8395</v>
      </c>
      <c r="H132">
        <v>206198.03779999999</v>
      </c>
      <c r="I132">
        <v>213791.51459999999</v>
      </c>
      <c r="J132">
        <v>210518.47349999999</v>
      </c>
      <c r="K132">
        <v>211594.5575</v>
      </c>
      <c r="L132">
        <v>226884.17670000001</v>
      </c>
      <c r="M132">
        <v>235051.7555</v>
      </c>
      <c r="N132">
        <v>240546.03140000001</v>
      </c>
      <c r="O132">
        <v>210179.87160000001</v>
      </c>
      <c r="P132">
        <v>181118.19130000001</v>
      </c>
      <c r="Q132">
        <v>164781.92449999999</v>
      </c>
      <c r="R132">
        <v>157993.28450000001</v>
      </c>
      <c r="S132">
        <v>150918.47270000001</v>
      </c>
      <c r="T132">
        <v>148226.80559999999</v>
      </c>
      <c r="U132">
        <v>148386.89629999999</v>
      </c>
      <c r="V132">
        <v>150238.6097</v>
      </c>
      <c r="W132">
        <v>152532.59179999999</v>
      </c>
      <c r="X132">
        <v>155027.4247</v>
      </c>
      <c r="Y132">
        <v>157863.0159</v>
      </c>
      <c r="Z132">
        <v>160977.69519999999</v>
      </c>
      <c r="AA132">
        <v>164386.13529999999</v>
      </c>
      <c r="AB132">
        <v>168066.29810000001</v>
      </c>
      <c r="AC132">
        <v>171962.0098</v>
      </c>
      <c r="AD132">
        <v>175964.6635</v>
      </c>
      <c r="AE132">
        <v>180012.98569999999</v>
      </c>
      <c r="AF132">
        <v>184089.1569</v>
      </c>
      <c r="AG132">
        <v>188189.3714</v>
      </c>
      <c r="AH132">
        <v>192326.0197</v>
      </c>
      <c r="AI132">
        <v>196433.57920000001</v>
      </c>
      <c r="AJ132">
        <v>200568.85190000001</v>
      </c>
      <c r="AK132">
        <v>204757.72949999999</v>
      </c>
      <c r="AL132">
        <v>209006.92550000001</v>
      </c>
      <c r="AM132">
        <v>213319.65770000001</v>
      </c>
      <c r="AN132">
        <v>217764.04980000001</v>
      </c>
      <c r="AO132">
        <v>222312.02590000001</v>
      </c>
      <c r="AP132">
        <v>226950.666</v>
      </c>
      <c r="AQ132">
        <v>231686.23809999999</v>
      </c>
      <c r="AR132">
        <v>236511.96890000001</v>
      </c>
      <c r="AS132">
        <v>241488.58960000001</v>
      </c>
      <c r="AT132">
        <v>246607.5871</v>
      </c>
      <c r="AU132">
        <v>251857.45</v>
      </c>
      <c r="AV132">
        <v>257239.29870000001</v>
      </c>
      <c r="AW132">
        <v>262791.12709999998</v>
      </c>
    </row>
    <row r="133" spans="2:49" x14ac:dyDescent="0.25">
      <c r="B133" t="s">
        <v>328</v>
      </c>
      <c r="C133">
        <v>20679763.666016001</v>
      </c>
      <c r="D133">
        <v>21011783.9607329</v>
      </c>
      <c r="E133">
        <v>21349135.030000001</v>
      </c>
      <c r="F133">
        <v>21421301.27</v>
      </c>
      <c r="G133">
        <v>18669475.370000001</v>
      </c>
      <c r="H133">
        <v>15262268.289999999</v>
      </c>
      <c r="I133">
        <v>16651531.09</v>
      </c>
      <c r="J133">
        <v>16454476.85</v>
      </c>
      <c r="K133">
        <v>15524879.470000001</v>
      </c>
      <c r="L133">
        <v>16090654.35</v>
      </c>
      <c r="M133">
        <v>16609381.84</v>
      </c>
      <c r="N133">
        <v>16495697.17</v>
      </c>
      <c r="O133">
        <v>14778473.35</v>
      </c>
      <c r="P133">
        <v>12911195.18</v>
      </c>
      <c r="Q133">
        <v>11661852.93</v>
      </c>
      <c r="R133">
        <v>11048033.09</v>
      </c>
      <c r="S133">
        <v>10603002.439999999</v>
      </c>
      <c r="T133">
        <v>10380728.609999999</v>
      </c>
      <c r="U133">
        <v>10373398.189999999</v>
      </c>
      <c r="V133">
        <v>10473906.17</v>
      </c>
      <c r="W133">
        <v>10562488.800000001</v>
      </c>
      <c r="X133">
        <v>10649944.4</v>
      </c>
      <c r="Y133">
        <v>10766128.460000001</v>
      </c>
      <c r="Z133">
        <v>10916795.949999999</v>
      </c>
      <c r="AA133">
        <v>11091897.380000001</v>
      </c>
      <c r="AB133">
        <v>11287708.5</v>
      </c>
      <c r="AC133">
        <v>11500734.41</v>
      </c>
      <c r="AD133">
        <v>11720793.789999999</v>
      </c>
      <c r="AE133">
        <v>11940184.27</v>
      </c>
      <c r="AF133">
        <v>12159913.43</v>
      </c>
      <c r="AG133">
        <v>12380441.73</v>
      </c>
      <c r="AH133">
        <v>12604982.800000001</v>
      </c>
      <c r="AI133">
        <v>12826091.630000001</v>
      </c>
      <c r="AJ133">
        <v>13048997.529999999</v>
      </c>
      <c r="AK133">
        <v>13278636.439999999</v>
      </c>
      <c r="AL133">
        <v>13512587.460000001</v>
      </c>
      <c r="AM133">
        <v>13750266.970000001</v>
      </c>
      <c r="AN133">
        <v>13987002.539999999</v>
      </c>
      <c r="AO133">
        <v>14222047.59</v>
      </c>
      <c r="AP133">
        <v>14456268.560000001</v>
      </c>
      <c r="AQ133">
        <v>14692746.119999999</v>
      </c>
      <c r="AR133">
        <v>14927086.34</v>
      </c>
      <c r="AS133">
        <v>15172022.09</v>
      </c>
      <c r="AT133">
        <v>15425355.43</v>
      </c>
      <c r="AU133">
        <v>15683968.93</v>
      </c>
      <c r="AV133">
        <v>15947777.43</v>
      </c>
      <c r="AW133">
        <v>16227748.42</v>
      </c>
    </row>
    <row r="134" spans="2:49" x14ac:dyDescent="0.25">
      <c r="B134" t="s">
        <v>329</v>
      </c>
      <c r="C134">
        <v>2009388.6600685499</v>
      </c>
      <c r="D134">
        <v>2041650.04496113</v>
      </c>
      <c r="E134">
        <v>2074429.3970000001</v>
      </c>
      <c r="F134">
        <v>2118726.0469999998</v>
      </c>
      <c r="G134">
        <v>1795245.696</v>
      </c>
      <c r="H134">
        <v>1623204.2690000001</v>
      </c>
      <c r="I134">
        <v>1629435.0859999999</v>
      </c>
      <c r="J134">
        <v>1536570.5</v>
      </c>
      <c r="K134">
        <v>1530450.7849999999</v>
      </c>
      <c r="L134">
        <v>1676331.9380000001</v>
      </c>
      <c r="M134">
        <v>1763767.81</v>
      </c>
      <c r="N134">
        <v>1788205.8060000001</v>
      </c>
      <c r="O134">
        <v>1355459.6839999999</v>
      </c>
      <c r="P134">
        <v>998201.64199999999</v>
      </c>
      <c r="Q134">
        <v>805941.08900000004</v>
      </c>
      <c r="R134">
        <v>714984.32380000001</v>
      </c>
      <c r="S134">
        <v>635873.45539999998</v>
      </c>
      <c r="T134">
        <v>602225.34380000003</v>
      </c>
      <c r="U134">
        <v>599515.96640000003</v>
      </c>
      <c r="V134">
        <v>611344.08160000003</v>
      </c>
      <c r="W134">
        <v>626872.76749999996</v>
      </c>
      <c r="X134">
        <v>645569.01410000003</v>
      </c>
      <c r="Y134">
        <v>662096.76919999998</v>
      </c>
      <c r="Z134">
        <v>677978.25309999997</v>
      </c>
      <c r="AA134">
        <v>693912.92209999997</v>
      </c>
      <c r="AB134">
        <v>710471.16500000004</v>
      </c>
      <c r="AC134">
        <v>727749.58900000004</v>
      </c>
      <c r="AD134">
        <v>745562.30700000003</v>
      </c>
      <c r="AE134">
        <v>763124.99439999997</v>
      </c>
      <c r="AF134">
        <v>780550.77119999996</v>
      </c>
      <c r="AG134">
        <v>797843.60849999997</v>
      </c>
      <c r="AH134">
        <v>815209.1923</v>
      </c>
      <c r="AI134">
        <v>832173.30090000003</v>
      </c>
      <c r="AJ134">
        <v>849188.20990000002</v>
      </c>
      <c r="AK134">
        <v>866585.7513</v>
      </c>
      <c r="AL134">
        <v>884224.42009999999</v>
      </c>
      <c r="AM134">
        <v>902066.15469999996</v>
      </c>
      <c r="AN134">
        <v>920710.86259999999</v>
      </c>
      <c r="AO134">
        <v>940146.4902</v>
      </c>
      <c r="AP134">
        <v>960169.69259999995</v>
      </c>
      <c r="AQ134">
        <v>980957.96219999995</v>
      </c>
      <c r="AR134">
        <v>1002217.063</v>
      </c>
      <c r="AS134">
        <v>1024807.595</v>
      </c>
      <c r="AT134">
        <v>1048326.861</v>
      </c>
      <c r="AU134">
        <v>1072736.0249999999</v>
      </c>
      <c r="AV134">
        <v>1098090.9129999999</v>
      </c>
      <c r="AW134">
        <v>1125297.9680000001</v>
      </c>
    </row>
    <row r="135" spans="2:49" x14ac:dyDescent="0.25">
      <c r="B135" t="s">
        <v>351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2:49" x14ac:dyDescent="0.25">
      <c r="B136" t="s">
        <v>352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2:49" x14ac:dyDescent="0.25">
      <c r="B137" t="s">
        <v>353</v>
      </c>
      <c r="C137">
        <v>20174774.421468802</v>
      </c>
      <c r="D137">
        <v>20498686.950521201</v>
      </c>
      <c r="E137">
        <v>20827800</v>
      </c>
      <c r="F137">
        <v>19906990.100000001</v>
      </c>
      <c r="G137">
        <v>18926098.800000001</v>
      </c>
      <c r="H137">
        <v>16952777</v>
      </c>
      <c r="I137">
        <v>16081822.98</v>
      </c>
      <c r="J137">
        <v>15385922.25</v>
      </c>
      <c r="K137">
        <v>14523249.73</v>
      </c>
      <c r="L137">
        <v>13505404.550000001</v>
      </c>
      <c r="M137">
        <v>12547839.310000001</v>
      </c>
      <c r="N137">
        <v>11555587.119999999</v>
      </c>
      <c r="O137">
        <v>10373118.83</v>
      </c>
      <c r="P137">
        <v>9377864.1270000003</v>
      </c>
      <c r="Q137">
        <v>8519275.3049999997</v>
      </c>
      <c r="R137">
        <v>7578496.9270000001</v>
      </c>
      <c r="S137">
        <v>3083644.2220000001</v>
      </c>
      <c r="T137">
        <v>2284591.9029999999</v>
      </c>
      <c r="U137">
        <v>1755613.081</v>
      </c>
      <c r="V137">
        <v>1287151.8259999999</v>
      </c>
      <c r="W137">
        <v>1033212.732</v>
      </c>
      <c r="X137">
        <v>785749.57</v>
      </c>
      <c r="Y137">
        <v>761673.74970000004</v>
      </c>
      <c r="Z137">
        <v>757445.19240000006</v>
      </c>
      <c r="AA137">
        <v>755722.46979999996</v>
      </c>
      <c r="AB137">
        <v>755255.90040000004</v>
      </c>
      <c r="AC137">
        <v>755412.02839999995</v>
      </c>
      <c r="AD137">
        <v>757781.10860000004</v>
      </c>
      <c r="AE137">
        <v>761539.64309999999</v>
      </c>
      <c r="AF137">
        <v>766421.50950000004</v>
      </c>
      <c r="AG137">
        <v>772243.33420000004</v>
      </c>
      <c r="AH137">
        <v>778897.94209999999</v>
      </c>
      <c r="AI137">
        <v>786307.68019999994</v>
      </c>
      <c r="AJ137">
        <v>794063.79879999999</v>
      </c>
      <c r="AK137">
        <v>802086.68409999995</v>
      </c>
      <c r="AL137">
        <v>810276.16379999998</v>
      </c>
      <c r="AM137">
        <v>818548.49899999995</v>
      </c>
      <c r="AN137">
        <v>827927.51939999999</v>
      </c>
      <c r="AO137">
        <v>837377.8456</v>
      </c>
      <c r="AP137">
        <v>846720.91240000003</v>
      </c>
      <c r="AQ137">
        <v>855967.81149999995</v>
      </c>
      <c r="AR137">
        <v>865018.83810000005</v>
      </c>
      <c r="AS137">
        <v>874518.59080000001</v>
      </c>
      <c r="AT137">
        <v>884113.00260000001</v>
      </c>
      <c r="AU137">
        <v>893596.47109999997</v>
      </c>
      <c r="AV137">
        <v>902939.00080000004</v>
      </c>
      <c r="AW137">
        <v>912483.95739999996</v>
      </c>
    </row>
    <row r="138" spans="2:49" x14ac:dyDescent="0.25">
      <c r="B138" t="s">
        <v>354</v>
      </c>
      <c r="C138">
        <v>16278956.881142</v>
      </c>
      <c r="D138">
        <v>16540320.799446501</v>
      </c>
      <c r="E138">
        <v>16805881</v>
      </c>
      <c r="F138">
        <v>16724305.26</v>
      </c>
      <c r="G138">
        <v>15998390</v>
      </c>
      <c r="H138">
        <v>15292901.18</v>
      </c>
      <c r="I138">
        <v>15219897.619999999</v>
      </c>
      <c r="J138">
        <v>13335753.82</v>
      </c>
      <c r="K138">
        <v>11342453.310000001</v>
      </c>
      <c r="L138">
        <v>9821110.7390000001</v>
      </c>
      <c r="M138">
        <v>8669271.5989999995</v>
      </c>
      <c r="N138">
        <v>7715411.0439999998</v>
      </c>
      <c r="O138">
        <v>8079455.5899999999</v>
      </c>
      <c r="P138">
        <v>8267319.8559999997</v>
      </c>
      <c r="Q138">
        <v>8357299.5439999998</v>
      </c>
      <c r="R138">
        <v>8557561.6429999899</v>
      </c>
      <c r="S138">
        <v>4856001.1909999996</v>
      </c>
      <c r="T138">
        <v>6507171.8930000002</v>
      </c>
      <c r="U138">
        <v>8111252.2029999997</v>
      </c>
      <c r="V138">
        <v>9686061.0040000007</v>
      </c>
      <c r="W138">
        <v>10101730.949999999</v>
      </c>
      <c r="X138">
        <v>10465596.699999999</v>
      </c>
      <c r="Y138">
        <v>10575860</v>
      </c>
      <c r="Z138">
        <v>10741089.210000001</v>
      </c>
      <c r="AA138">
        <v>10946782.42</v>
      </c>
      <c r="AB138">
        <v>11219945.470000001</v>
      </c>
      <c r="AC138">
        <v>11512453.74</v>
      </c>
      <c r="AD138">
        <v>11834822.630000001</v>
      </c>
      <c r="AE138">
        <v>12153666.66</v>
      </c>
      <c r="AF138">
        <v>12122592.84</v>
      </c>
      <c r="AG138">
        <v>12349908.76</v>
      </c>
      <c r="AH138">
        <v>12573243.630000001</v>
      </c>
      <c r="AI138">
        <v>12747492.210000001</v>
      </c>
      <c r="AJ138">
        <v>12911712.529999999</v>
      </c>
      <c r="AK138">
        <v>13071758.68</v>
      </c>
      <c r="AL138">
        <v>13257807.619999999</v>
      </c>
      <c r="AM138">
        <v>13438797.699999999</v>
      </c>
      <c r="AN138">
        <v>13534804.550000001</v>
      </c>
      <c r="AO138">
        <v>13625650.41</v>
      </c>
      <c r="AP138">
        <v>13714040.560000001</v>
      </c>
      <c r="AQ138">
        <v>13804912.359999999</v>
      </c>
      <c r="AR138">
        <v>13894398.92</v>
      </c>
      <c r="AS138">
        <v>13872355.939999999</v>
      </c>
      <c r="AT138">
        <v>13856664.029999999</v>
      </c>
      <c r="AU138">
        <v>13846475.449999999</v>
      </c>
      <c r="AV138">
        <v>13843709.619999999</v>
      </c>
      <c r="AW138">
        <v>13862640.91</v>
      </c>
    </row>
    <row r="139" spans="2:49" x14ac:dyDescent="0.25">
      <c r="B139" t="s">
        <v>286</v>
      </c>
      <c r="C139">
        <v>6504439.0146005601</v>
      </c>
      <c r="D139">
        <v>6608869.8869003803</v>
      </c>
      <c r="E139">
        <v>6714977.4309999999</v>
      </c>
      <c r="F139">
        <v>6850390.8229999999</v>
      </c>
      <c r="G139">
        <v>6582718.8600000003</v>
      </c>
      <c r="H139">
        <v>6666683.4850000003</v>
      </c>
      <c r="I139">
        <v>6912271.6679999996</v>
      </c>
      <c r="J139">
        <v>6641716.4579999996</v>
      </c>
      <c r="K139">
        <v>6459380.3439999996</v>
      </c>
      <c r="L139">
        <v>6131752.6459999997</v>
      </c>
      <c r="M139">
        <v>6385883.3260000004</v>
      </c>
      <c r="N139">
        <v>6509596.4000000004</v>
      </c>
      <c r="O139">
        <v>6831773.2249999996</v>
      </c>
      <c r="P139">
        <v>6976884.6739999996</v>
      </c>
      <c r="Q139">
        <v>6930115.466</v>
      </c>
      <c r="R139">
        <v>7002289.1529999999</v>
      </c>
      <c r="S139">
        <v>7388880.6129999999</v>
      </c>
      <c r="T139">
        <v>7575301.1859999998</v>
      </c>
      <c r="U139">
        <v>7643779.6330000004</v>
      </c>
      <c r="V139">
        <v>7641098.6430000002</v>
      </c>
      <c r="W139">
        <v>7548403.4160000002</v>
      </c>
      <c r="X139">
        <v>7392831.8030000003</v>
      </c>
      <c r="Y139">
        <v>7334711.3329999996</v>
      </c>
      <c r="Z139">
        <v>7359366.8459999999</v>
      </c>
      <c r="AA139">
        <v>7442686.8619999997</v>
      </c>
      <c r="AB139">
        <v>7564696.5990000004</v>
      </c>
      <c r="AC139">
        <v>7710662.3550000004</v>
      </c>
      <c r="AD139">
        <v>7868809.5049999999</v>
      </c>
      <c r="AE139">
        <v>8029694.2740000002</v>
      </c>
      <c r="AF139">
        <v>8190239.7910000002</v>
      </c>
      <c r="AG139">
        <v>8349009.966</v>
      </c>
      <c r="AH139">
        <v>8506745.8000000007</v>
      </c>
      <c r="AI139">
        <v>8654477.9360000007</v>
      </c>
      <c r="AJ139">
        <v>8795651.9509999994</v>
      </c>
      <c r="AK139">
        <v>8933037.3540000003</v>
      </c>
      <c r="AL139">
        <v>9067799.8809999898</v>
      </c>
      <c r="AM139">
        <v>9201100.3629999999</v>
      </c>
      <c r="AN139">
        <v>9328213.1459999997</v>
      </c>
      <c r="AO139">
        <v>9452926.3220000006</v>
      </c>
      <c r="AP139">
        <v>9576648.8120000008</v>
      </c>
      <c r="AQ139">
        <v>9701347.8829999994</v>
      </c>
      <c r="AR139">
        <v>9826711.8929999899</v>
      </c>
      <c r="AS139">
        <v>9950646.6089999899</v>
      </c>
      <c r="AT139">
        <v>10075002.720000001</v>
      </c>
      <c r="AU139">
        <v>10200776.58</v>
      </c>
      <c r="AV139">
        <v>10329381.58</v>
      </c>
      <c r="AW139">
        <v>10465463.99</v>
      </c>
    </row>
    <row r="140" spans="2:49" x14ac:dyDescent="0.25">
      <c r="B140" t="s">
        <v>287</v>
      </c>
      <c r="C140">
        <v>6379735.1213853899</v>
      </c>
      <c r="D140">
        <v>6482163.8323430298</v>
      </c>
      <c r="E140">
        <v>6586237.0690000001</v>
      </c>
      <c r="F140">
        <v>6636806.1009999998</v>
      </c>
      <c r="G140">
        <v>6298005.9349999996</v>
      </c>
      <c r="H140">
        <v>6419849.9100000001</v>
      </c>
      <c r="I140">
        <v>6339200.142</v>
      </c>
      <c r="J140">
        <v>6187747.9199999999</v>
      </c>
      <c r="K140">
        <v>5787293.3739999998</v>
      </c>
      <c r="L140">
        <v>5619028.199</v>
      </c>
      <c r="M140">
        <v>5668066.9529999997</v>
      </c>
      <c r="N140">
        <v>5842768.9579999996</v>
      </c>
      <c r="O140">
        <v>5548003.5939999996</v>
      </c>
      <c r="P140">
        <v>4947758.4579999996</v>
      </c>
      <c r="Q140">
        <v>4297223.9110000003</v>
      </c>
      <c r="R140">
        <v>3875208.7579999999</v>
      </c>
      <c r="S140">
        <v>3795014.213</v>
      </c>
      <c r="T140">
        <v>3752334.0729999999</v>
      </c>
      <c r="U140">
        <v>3759310.8360000001</v>
      </c>
      <c r="V140">
        <v>3782101.199</v>
      </c>
      <c r="W140">
        <v>3798956.7149999999</v>
      </c>
      <c r="X140">
        <v>3814349.3849999998</v>
      </c>
      <c r="Y140">
        <v>3857891.952</v>
      </c>
      <c r="Z140">
        <v>3940153.1340000001</v>
      </c>
      <c r="AA140">
        <v>4053673.7209999999</v>
      </c>
      <c r="AB140">
        <v>4188840.051</v>
      </c>
      <c r="AC140">
        <v>4336569.1720000003</v>
      </c>
      <c r="AD140">
        <v>4486271.4649999999</v>
      </c>
      <c r="AE140">
        <v>4633055.4850000003</v>
      </c>
      <c r="AF140">
        <v>4774678.8</v>
      </c>
      <c r="AG140">
        <v>4910380.6670000004</v>
      </c>
      <c r="AH140">
        <v>5040931.6809999999</v>
      </c>
      <c r="AI140">
        <v>5162442.983</v>
      </c>
      <c r="AJ140">
        <v>5278595.0329999998</v>
      </c>
      <c r="AK140">
        <v>5391705.3389999997</v>
      </c>
      <c r="AL140">
        <v>5503534.2010000004</v>
      </c>
      <c r="AM140">
        <v>5615294.6579999998</v>
      </c>
      <c r="AN140">
        <v>5725224.6940000001</v>
      </c>
      <c r="AO140">
        <v>5835973.6009999998</v>
      </c>
      <c r="AP140">
        <v>5948486.2039999999</v>
      </c>
      <c r="AQ140">
        <v>6063874.4309999999</v>
      </c>
      <c r="AR140">
        <v>6182634.4340000004</v>
      </c>
      <c r="AS140">
        <v>6303730.6900000004</v>
      </c>
      <c r="AT140">
        <v>6429084.3660000004</v>
      </c>
      <c r="AU140">
        <v>6559498.193</v>
      </c>
      <c r="AV140">
        <v>6695700.5530000003</v>
      </c>
      <c r="AW140">
        <v>6839806.3660000004</v>
      </c>
    </row>
    <row r="141" spans="2:49" x14ac:dyDescent="0.25">
      <c r="B141" t="s">
        <v>288</v>
      </c>
      <c r="C141">
        <v>415352.94883501797</v>
      </c>
      <c r="D141">
        <v>422021.57477828203</v>
      </c>
      <c r="E141">
        <v>428797.26770000003</v>
      </c>
      <c r="F141">
        <v>416382.71120000002</v>
      </c>
      <c r="G141">
        <v>386364.0368</v>
      </c>
      <c r="H141">
        <v>341856.19079999998</v>
      </c>
      <c r="I141">
        <v>357371.75410000002</v>
      </c>
      <c r="J141">
        <v>341166.62770000001</v>
      </c>
      <c r="K141">
        <v>318428.23859999998</v>
      </c>
      <c r="L141">
        <v>304404.76160000003</v>
      </c>
      <c r="M141">
        <v>304010.72850000003</v>
      </c>
      <c r="N141">
        <v>322654.35239999997</v>
      </c>
      <c r="O141">
        <v>319143.14279999997</v>
      </c>
      <c r="P141">
        <v>294405.92219999997</v>
      </c>
      <c r="Q141">
        <v>264171.179</v>
      </c>
      <c r="R141">
        <v>243482.5851</v>
      </c>
      <c r="S141">
        <v>231102.7788</v>
      </c>
      <c r="T141">
        <v>219849.4853</v>
      </c>
      <c r="U141">
        <v>213535.49419999999</v>
      </c>
      <c r="V141">
        <v>210013.43350000001</v>
      </c>
      <c r="W141">
        <v>207483.42939999999</v>
      </c>
      <c r="X141">
        <v>205490.72880000001</v>
      </c>
      <c r="Y141">
        <v>206785.9901</v>
      </c>
      <c r="Z141">
        <v>210367.16709999999</v>
      </c>
      <c r="AA141">
        <v>215622.27799999999</v>
      </c>
      <c r="AB141">
        <v>221974.51310000001</v>
      </c>
      <c r="AC141">
        <v>228991.79949999999</v>
      </c>
      <c r="AD141">
        <v>236155.92600000001</v>
      </c>
      <c r="AE141">
        <v>243286.93890000001</v>
      </c>
      <c r="AF141">
        <v>250345.52059999999</v>
      </c>
      <c r="AG141">
        <v>257332.53099999999</v>
      </c>
      <c r="AH141">
        <v>264300.25719999999</v>
      </c>
      <c r="AI141">
        <v>270986.07089999999</v>
      </c>
      <c r="AJ141">
        <v>277563.10840000003</v>
      </c>
      <c r="AK141">
        <v>284108.44199999998</v>
      </c>
      <c r="AL141">
        <v>290655.16389999999</v>
      </c>
      <c r="AM141">
        <v>297207.52860000002</v>
      </c>
      <c r="AN141">
        <v>303688.06439999997</v>
      </c>
      <c r="AO141">
        <v>310140.47649999999</v>
      </c>
      <c r="AP141">
        <v>316570.43949999998</v>
      </c>
      <c r="AQ141">
        <v>323040.54180000001</v>
      </c>
      <c r="AR141">
        <v>329553.00939999998</v>
      </c>
      <c r="AS141">
        <v>336057.9878</v>
      </c>
      <c r="AT141">
        <v>342639.72560000001</v>
      </c>
      <c r="AU141">
        <v>349341.41330000001</v>
      </c>
      <c r="AV141">
        <v>356203.5441</v>
      </c>
      <c r="AW141">
        <v>363376.99729999999</v>
      </c>
    </row>
    <row r="142" spans="2:49" x14ac:dyDescent="0.25">
      <c r="B142" t="s">
        <v>289</v>
      </c>
      <c r="C142">
        <v>4759484.3198853396</v>
      </c>
      <c r="D142">
        <v>4835899.3801399199</v>
      </c>
      <c r="E142">
        <v>4913541.3090000004</v>
      </c>
      <c r="F142">
        <v>4942866.7560000001</v>
      </c>
      <c r="G142">
        <v>4526086.7879999997</v>
      </c>
      <c r="H142">
        <v>4017875.8689999999</v>
      </c>
      <c r="I142">
        <v>4087209.4330000002</v>
      </c>
      <c r="J142">
        <v>4400748.2350000003</v>
      </c>
      <c r="K142">
        <v>3949730.9389999998</v>
      </c>
      <c r="L142">
        <v>3768083.9649999999</v>
      </c>
      <c r="M142">
        <v>3843553.4709999999</v>
      </c>
      <c r="N142">
        <v>3957755.392</v>
      </c>
      <c r="O142">
        <v>3937859.0159999998</v>
      </c>
      <c r="P142">
        <v>3689349.3110000002</v>
      </c>
      <c r="Q142">
        <v>3388574.7859999998</v>
      </c>
      <c r="R142">
        <v>3213205.1850000001</v>
      </c>
      <c r="S142">
        <v>3218802.7710000002</v>
      </c>
      <c r="T142">
        <v>3207491.7519999999</v>
      </c>
      <c r="U142">
        <v>3219304.5150000001</v>
      </c>
      <c r="V142">
        <v>3235701.9559999998</v>
      </c>
      <c r="W142">
        <v>3230901.1549999998</v>
      </c>
      <c r="X142">
        <v>3211746.8050000002</v>
      </c>
      <c r="Y142">
        <v>3210501.443</v>
      </c>
      <c r="Z142">
        <v>3241321.4670000002</v>
      </c>
      <c r="AA142">
        <v>3298454.9840000002</v>
      </c>
      <c r="AB142">
        <v>3374528.477</v>
      </c>
      <c r="AC142">
        <v>3462832.5720000002</v>
      </c>
      <c r="AD142">
        <v>3555311.608</v>
      </c>
      <c r="AE142">
        <v>3647417.11</v>
      </c>
      <c r="AF142">
        <v>3737940.3870000001</v>
      </c>
      <c r="AG142">
        <v>3826480.449</v>
      </c>
      <c r="AH142">
        <v>3914079.14</v>
      </c>
      <c r="AI142">
        <v>3994764.15</v>
      </c>
      <c r="AJ142">
        <v>4072391.89</v>
      </c>
      <c r="AK142">
        <v>4149732.9419999998</v>
      </c>
      <c r="AL142">
        <v>4227094.8689999999</v>
      </c>
      <c r="AM142">
        <v>4304872.49</v>
      </c>
      <c r="AN142">
        <v>4374848.5360000003</v>
      </c>
      <c r="AO142">
        <v>4439376.3480000002</v>
      </c>
      <c r="AP142">
        <v>4500088.1260000002</v>
      </c>
      <c r="AQ142">
        <v>4558825.1710000001</v>
      </c>
      <c r="AR142">
        <v>4614860.0769999996</v>
      </c>
      <c r="AS142">
        <v>4673806.409</v>
      </c>
      <c r="AT142">
        <v>4735961.09</v>
      </c>
      <c r="AU142">
        <v>4800500.3360000001</v>
      </c>
      <c r="AV142">
        <v>4867400.7750000004</v>
      </c>
      <c r="AW142">
        <v>4940066.9840000002</v>
      </c>
    </row>
    <row r="143" spans="2:49" x14ac:dyDescent="0.25">
      <c r="B143" t="s">
        <v>290</v>
      </c>
      <c r="C143">
        <v>16509970.069566499</v>
      </c>
      <c r="D143">
        <v>16775042.9793345</v>
      </c>
      <c r="E143">
        <v>17044371.719999999</v>
      </c>
      <c r="F143">
        <v>17183288.050000001</v>
      </c>
      <c r="G143">
        <v>15824420.310000001</v>
      </c>
      <c r="H143">
        <v>13860090.789999999</v>
      </c>
      <c r="I143">
        <v>14145662.32</v>
      </c>
      <c r="J143">
        <v>15470446.32</v>
      </c>
      <c r="K143">
        <v>13848823.130000001</v>
      </c>
      <c r="L143">
        <v>13155761.73</v>
      </c>
      <c r="M143">
        <v>13352951.85</v>
      </c>
      <c r="N143">
        <v>13514455.35</v>
      </c>
      <c r="O143">
        <v>13546681.859999999</v>
      </c>
      <c r="P143">
        <v>12974750.83</v>
      </c>
      <c r="Q143">
        <v>12216395.289999999</v>
      </c>
      <c r="R143">
        <v>11754206.32</v>
      </c>
      <c r="S143">
        <v>11959160.630000001</v>
      </c>
      <c r="T143">
        <v>11750179.220000001</v>
      </c>
      <c r="U143">
        <v>11678756.359999999</v>
      </c>
      <c r="V143">
        <v>11895483.210000001</v>
      </c>
      <c r="W143">
        <v>11842646.970000001</v>
      </c>
      <c r="X143">
        <v>11759253.1</v>
      </c>
      <c r="Y143">
        <v>11633348.189999999</v>
      </c>
      <c r="Z143">
        <v>11663724.609999999</v>
      </c>
      <c r="AA143">
        <v>11766775.789999999</v>
      </c>
      <c r="AB143">
        <v>11912165.859999999</v>
      </c>
      <c r="AC143">
        <v>12089288.289999999</v>
      </c>
      <c r="AD143">
        <v>12299697.84</v>
      </c>
      <c r="AE143">
        <v>12494865.82</v>
      </c>
      <c r="AF143">
        <v>12679846.9</v>
      </c>
      <c r="AG143">
        <v>12857183.92</v>
      </c>
      <c r="AH143">
        <v>13052614.66</v>
      </c>
      <c r="AI143">
        <v>13202876.369999999</v>
      </c>
      <c r="AJ143">
        <v>13334460.08</v>
      </c>
      <c r="AK143">
        <v>13489651.210000001</v>
      </c>
      <c r="AL143">
        <v>13642076.66</v>
      </c>
      <c r="AM143">
        <v>13788051.449999999</v>
      </c>
      <c r="AN143">
        <v>13915808.26</v>
      </c>
      <c r="AO143">
        <v>14009291.93</v>
      </c>
      <c r="AP143">
        <v>14087591.050000001</v>
      </c>
      <c r="AQ143">
        <v>14179999.73</v>
      </c>
      <c r="AR143">
        <v>14245783.27</v>
      </c>
      <c r="AS143">
        <v>14329644.470000001</v>
      </c>
      <c r="AT143">
        <v>14433832.33</v>
      </c>
      <c r="AU143">
        <v>14537688.800000001</v>
      </c>
      <c r="AV143">
        <v>14648007.630000001</v>
      </c>
      <c r="AW143">
        <v>14862411.609999999</v>
      </c>
    </row>
    <row r="144" spans="2:49" x14ac:dyDescent="0.25">
      <c r="B144" t="s">
        <v>291</v>
      </c>
      <c r="C144">
        <v>11637309.2577525</v>
      </c>
      <c r="D144">
        <v>11824150.02208</v>
      </c>
      <c r="E144">
        <v>12013990.58</v>
      </c>
      <c r="F144">
        <v>12020115.68</v>
      </c>
      <c r="G144">
        <v>11222682.76</v>
      </c>
      <c r="H144">
        <v>10316624.08</v>
      </c>
      <c r="I144">
        <v>10711722.550000001</v>
      </c>
      <c r="J144">
        <v>9979748.3440000005</v>
      </c>
      <c r="K144">
        <v>9079785.9509999994</v>
      </c>
      <c r="L144">
        <v>8924961.4030000009</v>
      </c>
      <c r="M144">
        <v>8870397.5399999898</v>
      </c>
      <c r="N144">
        <v>9384973.3129999898</v>
      </c>
      <c r="O144">
        <v>9160023.0969999898</v>
      </c>
      <c r="P144">
        <v>8421682.2170000002</v>
      </c>
      <c r="Q144">
        <v>7577260.1390000004</v>
      </c>
      <c r="R144">
        <v>7048846.4730000002</v>
      </c>
      <c r="S144">
        <v>7112995.3300000001</v>
      </c>
      <c r="T144">
        <v>7126780.6540000001</v>
      </c>
      <c r="U144">
        <v>7188994.1349999998</v>
      </c>
      <c r="V144">
        <v>7246650.4649999999</v>
      </c>
      <c r="W144">
        <v>7234616.4359999998</v>
      </c>
      <c r="X144">
        <v>7177054.5719999997</v>
      </c>
      <c r="Y144">
        <v>7155973.949</v>
      </c>
      <c r="Z144">
        <v>7196102.2209999999</v>
      </c>
      <c r="AA144">
        <v>7288240.5690000001</v>
      </c>
      <c r="AB144">
        <v>7417906.7719999999</v>
      </c>
      <c r="AC144">
        <v>7571400.1969999997</v>
      </c>
      <c r="AD144">
        <v>7736073.6749999998</v>
      </c>
      <c r="AE144">
        <v>7900022.0120000001</v>
      </c>
      <c r="AF144">
        <v>8060442.4299999997</v>
      </c>
      <c r="AG144">
        <v>8216620.1859999998</v>
      </c>
      <c r="AH144">
        <v>8370488.6739999996</v>
      </c>
      <c r="AI144">
        <v>8511280.2630000003</v>
      </c>
      <c r="AJ144">
        <v>8646657.6899999995</v>
      </c>
      <c r="AK144">
        <v>8781664.307</v>
      </c>
      <c r="AL144">
        <v>8917311.0940000005</v>
      </c>
      <c r="AM144">
        <v>9054259.6400000006</v>
      </c>
      <c r="AN144">
        <v>9182099.7919999994</v>
      </c>
      <c r="AO144">
        <v>9305493.3100000005</v>
      </c>
      <c r="AP144">
        <v>9426324.4330000002</v>
      </c>
      <c r="AQ144">
        <v>9547235.1420000009</v>
      </c>
      <c r="AR144">
        <v>9667001.71199999</v>
      </c>
      <c r="AS144">
        <v>9790368.9759999998</v>
      </c>
      <c r="AT144">
        <v>9918458.3269999996</v>
      </c>
      <c r="AU144">
        <v>10050644.82</v>
      </c>
      <c r="AV144">
        <v>10187148.51</v>
      </c>
      <c r="AW144">
        <v>10333541.029999999</v>
      </c>
    </row>
    <row r="145" spans="2:49" x14ac:dyDescent="0.25">
      <c r="B145" t="s">
        <v>292</v>
      </c>
      <c r="C145">
        <v>3168113.9617931498</v>
      </c>
      <c r="D145">
        <v>3218979.0562052401</v>
      </c>
      <c r="E145">
        <v>3270660.8059999999</v>
      </c>
      <c r="F145">
        <v>3288113.1150000002</v>
      </c>
      <c r="G145">
        <v>3255745.0890000002</v>
      </c>
      <c r="H145">
        <v>3108027.8020000001</v>
      </c>
      <c r="I145">
        <v>3189777.952</v>
      </c>
      <c r="J145">
        <v>3141174.9440000001</v>
      </c>
      <c r="K145">
        <v>2985478.2910000002</v>
      </c>
      <c r="L145">
        <v>2958075.3969999999</v>
      </c>
      <c r="M145">
        <v>2961364.0389999999</v>
      </c>
      <c r="N145">
        <v>3089662.1230000001</v>
      </c>
      <c r="O145">
        <v>3183796.889</v>
      </c>
      <c r="P145">
        <v>3135831.5520000001</v>
      </c>
      <c r="Q145">
        <v>3035240.6609999998</v>
      </c>
      <c r="R145">
        <v>3006079.3909999998</v>
      </c>
      <c r="S145">
        <v>3049879.6090000002</v>
      </c>
      <c r="T145">
        <v>3025522.5929999999</v>
      </c>
      <c r="U145">
        <v>3014654.5440000002</v>
      </c>
      <c r="V145">
        <v>3009107.4640000002</v>
      </c>
      <c r="W145">
        <v>2993421.7609999999</v>
      </c>
      <c r="X145">
        <v>2967915.8390000002</v>
      </c>
      <c r="Y145">
        <v>2972474.4580000001</v>
      </c>
      <c r="Z145">
        <v>2998381.32</v>
      </c>
      <c r="AA145">
        <v>3039456.6740000001</v>
      </c>
      <c r="AB145">
        <v>3091075.4169999999</v>
      </c>
      <c r="AC145">
        <v>3149991.068</v>
      </c>
      <c r="AD145">
        <v>3212062.9350000001</v>
      </c>
      <c r="AE145">
        <v>3275029.5639999998</v>
      </c>
      <c r="AF145">
        <v>3338590.861</v>
      </c>
      <c r="AG145">
        <v>3402673.5559999999</v>
      </c>
      <c r="AH145">
        <v>3467748.1919999998</v>
      </c>
      <c r="AI145">
        <v>3530635.6880000001</v>
      </c>
      <c r="AJ145">
        <v>3593556.6719999998</v>
      </c>
      <c r="AK145">
        <v>3657461.8840000001</v>
      </c>
      <c r="AL145">
        <v>3722489.0830000001</v>
      </c>
      <c r="AM145">
        <v>3788621.3169999998</v>
      </c>
      <c r="AN145">
        <v>3852415.1170000001</v>
      </c>
      <c r="AO145">
        <v>3915516.68</v>
      </c>
      <c r="AP145">
        <v>3978218.2779999999</v>
      </c>
      <c r="AQ145">
        <v>4041025.49</v>
      </c>
      <c r="AR145">
        <v>4103472.3110000002</v>
      </c>
      <c r="AS145">
        <v>4166286.6710000001</v>
      </c>
      <c r="AT145">
        <v>4229915.1140000001</v>
      </c>
      <c r="AU145">
        <v>4294198.8159999996</v>
      </c>
      <c r="AV145">
        <v>4359156.3140000002</v>
      </c>
      <c r="AW145">
        <v>4426135</v>
      </c>
    </row>
    <row r="146" spans="2:49" x14ac:dyDescent="0.25">
      <c r="B146" t="s">
        <v>293</v>
      </c>
      <c r="C146">
        <v>6724481.5896774204</v>
      </c>
      <c r="D146">
        <v>6832445.3166948901</v>
      </c>
      <c r="E146">
        <v>6942142.341</v>
      </c>
      <c r="F146">
        <v>6990460.2640000004</v>
      </c>
      <c r="G146">
        <v>7033895.3339999998</v>
      </c>
      <c r="H146">
        <v>6599731.8569999998</v>
      </c>
      <c r="I146">
        <v>6852764.8530000001</v>
      </c>
      <c r="J146">
        <v>6935807.5279999999</v>
      </c>
      <c r="K146">
        <v>6814768.6579999998</v>
      </c>
      <c r="L146">
        <v>6808031.4160000002</v>
      </c>
      <c r="M146">
        <v>6816612.767</v>
      </c>
      <c r="N146">
        <v>6948077.3650000002</v>
      </c>
      <c r="O146">
        <v>7119804.5530000003</v>
      </c>
      <c r="P146">
        <v>7177085.4740000004</v>
      </c>
      <c r="Q146">
        <v>7177072.3250000002</v>
      </c>
      <c r="R146">
        <v>7203131.6399999997</v>
      </c>
      <c r="S146">
        <v>7399066.4050000003</v>
      </c>
      <c r="T146">
        <v>7375788.2419999996</v>
      </c>
      <c r="U146">
        <v>7355338.9110000003</v>
      </c>
      <c r="V146">
        <v>7348489.9950000001</v>
      </c>
      <c r="W146">
        <v>7334374.0920000002</v>
      </c>
      <c r="X146">
        <v>7306658.6469999999</v>
      </c>
      <c r="Y146">
        <v>7348515.2439999999</v>
      </c>
      <c r="Z146">
        <v>7432987.2800000003</v>
      </c>
      <c r="AA146">
        <v>7547404.0159999998</v>
      </c>
      <c r="AB146">
        <v>7681610.5130000003</v>
      </c>
      <c r="AC146">
        <v>7828883.6940000001</v>
      </c>
      <c r="AD146">
        <v>7984072.5729999999</v>
      </c>
      <c r="AE146">
        <v>8143834.9709999999</v>
      </c>
      <c r="AF146">
        <v>8307135.6670000004</v>
      </c>
      <c r="AG146">
        <v>8473540.5700000003</v>
      </c>
      <c r="AH146">
        <v>8643210.3450000007</v>
      </c>
      <c r="AI146">
        <v>8811454.0219999999</v>
      </c>
      <c r="AJ146">
        <v>8980714.9550000001</v>
      </c>
      <c r="AK146">
        <v>9151834.0170000009</v>
      </c>
      <c r="AL146">
        <v>9325353.3959999997</v>
      </c>
      <c r="AM146">
        <v>9501394.4340000004</v>
      </c>
      <c r="AN146">
        <v>9676134.8719999995</v>
      </c>
      <c r="AO146">
        <v>9852070.5329999998</v>
      </c>
      <c r="AP146">
        <v>10029439.91</v>
      </c>
      <c r="AQ146">
        <v>10208563.369999999</v>
      </c>
      <c r="AR146">
        <v>10389296.35</v>
      </c>
      <c r="AS146">
        <v>10569763.58</v>
      </c>
      <c r="AT146">
        <v>10751017.449999999</v>
      </c>
      <c r="AU146">
        <v>10933513.93</v>
      </c>
      <c r="AV146">
        <v>11117641.300000001</v>
      </c>
      <c r="AW146">
        <v>11304243.550000001</v>
      </c>
    </row>
    <row r="147" spans="2:49" x14ac:dyDescent="0.25">
      <c r="B147" t="s">
        <v>294</v>
      </c>
      <c r="C147">
        <v>312458.80390520301</v>
      </c>
      <c r="D147">
        <v>317475.43106956501</v>
      </c>
      <c r="E147">
        <v>322572.6018</v>
      </c>
      <c r="F147">
        <v>330083.88900000002</v>
      </c>
      <c r="G147">
        <v>317122.62880000001</v>
      </c>
      <c r="H147">
        <v>271231.58390000003</v>
      </c>
      <c r="I147">
        <v>284294.61210000003</v>
      </c>
      <c r="J147">
        <v>288965.87589999998</v>
      </c>
      <c r="K147">
        <v>269467.2904</v>
      </c>
      <c r="L147">
        <v>251813.64689999999</v>
      </c>
      <c r="M147">
        <v>244014.21030000001</v>
      </c>
      <c r="N147">
        <v>252488.49679999999</v>
      </c>
      <c r="O147">
        <v>244514.4712</v>
      </c>
      <c r="P147">
        <v>229532.1923</v>
      </c>
      <c r="Q147">
        <v>212665.0551</v>
      </c>
      <c r="R147">
        <v>198643.16469999999</v>
      </c>
      <c r="S147">
        <v>194051.3664</v>
      </c>
      <c r="T147">
        <v>187645.28909999999</v>
      </c>
      <c r="U147">
        <v>184748.8602</v>
      </c>
      <c r="V147">
        <v>184170.5294</v>
      </c>
      <c r="W147">
        <v>183556.29829999999</v>
      </c>
      <c r="X147">
        <v>183179.11240000001</v>
      </c>
      <c r="Y147">
        <v>184057.11420000001</v>
      </c>
      <c r="Z147">
        <v>186212.33559999999</v>
      </c>
      <c r="AA147">
        <v>189155.16750000001</v>
      </c>
      <c r="AB147">
        <v>192593.82939999999</v>
      </c>
      <c r="AC147">
        <v>196366.8168</v>
      </c>
      <c r="AD147">
        <v>200381.8316</v>
      </c>
      <c r="AE147">
        <v>204435.32060000001</v>
      </c>
      <c r="AF147">
        <v>208531.14689999999</v>
      </c>
      <c r="AG147">
        <v>212669.76930000001</v>
      </c>
      <c r="AH147">
        <v>216924.9595</v>
      </c>
      <c r="AI147">
        <v>221072.12</v>
      </c>
      <c r="AJ147">
        <v>225214.97140000001</v>
      </c>
      <c r="AK147">
        <v>229466.85370000001</v>
      </c>
      <c r="AL147">
        <v>233764.43030000001</v>
      </c>
      <c r="AM147">
        <v>238095.7432</v>
      </c>
      <c r="AN147">
        <v>242393.0239</v>
      </c>
      <c r="AO147">
        <v>246660.3714</v>
      </c>
      <c r="AP147">
        <v>250931.03599999999</v>
      </c>
      <c r="AQ147">
        <v>255287.93210000001</v>
      </c>
      <c r="AR147">
        <v>259615.78260000001</v>
      </c>
      <c r="AS147">
        <v>264006.40580000001</v>
      </c>
      <c r="AT147">
        <v>268481.3493</v>
      </c>
      <c r="AU147">
        <v>273007.50170000002</v>
      </c>
      <c r="AV147">
        <v>277617.55379999999</v>
      </c>
      <c r="AW147">
        <v>282621.50300000003</v>
      </c>
    </row>
    <row r="148" spans="2:49" x14ac:dyDescent="0.25">
      <c r="B148" t="s">
        <v>295</v>
      </c>
      <c r="C148">
        <v>7848832.7159786001</v>
      </c>
      <c r="D148">
        <v>7974848.2640105197</v>
      </c>
      <c r="E148">
        <v>8102887.0319999997</v>
      </c>
      <c r="F148">
        <v>8220897.091</v>
      </c>
      <c r="G148">
        <v>7929936.6310000001</v>
      </c>
      <c r="H148">
        <v>7370446.6780000003</v>
      </c>
      <c r="I148">
        <v>7433465.9340000004</v>
      </c>
      <c r="J148">
        <v>7301460.4610000001</v>
      </c>
      <c r="K148">
        <v>6896845.1069999998</v>
      </c>
      <c r="L148">
        <v>6647342.9349999996</v>
      </c>
      <c r="M148">
        <v>6680608.983</v>
      </c>
      <c r="N148">
        <v>6944428.2529999996</v>
      </c>
      <c r="O148">
        <v>7002794.3499999996</v>
      </c>
      <c r="P148">
        <v>6682369.6890000002</v>
      </c>
      <c r="Q148">
        <v>6197145.6950000003</v>
      </c>
      <c r="R148">
        <v>5876182.3169999998</v>
      </c>
      <c r="S148">
        <v>5851428.3329999996</v>
      </c>
      <c r="T148">
        <v>5724839.29</v>
      </c>
      <c r="U148">
        <v>5696946.5379999997</v>
      </c>
      <c r="V148">
        <v>5703144.0350000001</v>
      </c>
      <c r="W148">
        <v>5686822.0580000002</v>
      </c>
      <c r="X148">
        <v>5655377.6370000001</v>
      </c>
      <c r="Y148">
        <v>5669141.7300000004</v>
      </c>
      <c r="Z148">
        <v>5730879.6399999997</v>
      </c>
      <c r="AA148">
        <v>5827843.6119999997</v>
      </c>
      <c r="AB148">
        <v>5948748.2000000002</v>
      </c>
      <c r="AC148">
        <v>6084447.7379999999</v>
      </c>
      <c r="AD148">
        <v>6225207.9979999997</v>
      </c>
      <c r="AE148">
        <v>6362512.2819999997</v>
      </c>
      <c r="AF148">
        <v>6497156.7690000003</v>
      </c>
      <c r="AG148">
        <v>6629438.8250000002</v>
      </c>
      <c r="AH148">
        <v>6761482.5619999999</v>
      </c>
      <c r="AI148">
        <v>6886106.1310000001</v>
      </c>
      <c r="AJ148">
        <v>7008139.0719999997</v>
      </c>
      <c r="AK148">
        <v>7131284.5099999998</v>
      </c>
      <c r="AL148">
        <v>7255199.4610000001</v>
      </c>
      <c r="AM148">
        <v>7379929.375</v>
      </c>
      <c r="AN148">
        <v>7502115.5939999996</v>
      </c>
      <c r="AO148">
        <v>7626029.6129999999</v>
      </c>
      <c r="AP148">
        <v>7751503.2829999998</v>
      </c>
      <c r="AQ148">
        <v>7880596.7750000004</v>
      </c>
      <c r="AR148">
        <v>8011134.9869999997</v>
      </c>
      <c r="AS148">
        <v>8143880.193</v>
      </c>
      <c r="AT148">
        <v>8277925.5599999996</v>
      </c>
      <c r="AU148">
        <v>8414162.2100000009</v>
      </c>
      <c r="AV148">
        <v>8553633.4570000004</v>
      </c>
      <c r="AW148">
        <v>8703474.3890000004</v>
      </c>
    </row>
    <row r="149" spans="2:49" x14ac:dyDescent="0.25">
      <c r="B149" t="s">
        <v>296</v>
      </c>
      <c r="C149">
        <v>3.4004494311446498</v>
      </c>
      <c r="D149">
        <v>3.4550447466682099</v>
      </c>
      <c r="E149">
        <v>3.5105166080000001</v>
      </c>
      <c r="F149">
        <v>3.6343673519999999</v>
      </c>
      <c r="G149">
        <v>3.500390876</v>
      </c>
      <c r="H149">
        <v>3.2294338429999998</v>
      </c>
      <c r="I149">
        <v>3.1763289119999998</v>
      </c>
      <c r="J149">
        <v>3.1867565199999999</v>
      </c>
      <c r="K149">
        <v>3.0672016919999998</v>
      </c>
      <c r="L149">
        <v>3.0456669110000001</v>
      </c>
      <c r="M149">
        <v>2.979610707</v>
      </c>
      <c r="N149">
        <v>2.9653840589999998</v>
      </c>
      <c r="O149">
        <v>3.157315884</v>
      </c>
      <c r="P149">
        <v>3.303981243</v>
      </c>
      <c r="Q149">
        <v>3.4005451290000002</v>
      </c>
      <c r="R149">
        <v>3.5300074779999999</v>
      </c>
      <c r="S149">
        <v>3.9040768909999999</v>
      </c>
      <c r="T149">
        <v>3.9591947620000001</v>
      </c>
      <c r="U149">
        <v>3.9682685790000001</v>
      </c>
      <c r="V149">
        <v>4.1069877789999998</v>
      </c>
      <c r="W149">
        <v>4.0846208590000002</v>
      </c>
      <c r="X149">
        <v>4.0457197389999999</v>
      </c>
      <c r="Y149">
        <v>3.9716879280000001</v>
      </c>
      <c r="Z149">
        <v>3.960472631</v>
      </c>
      <c r="AA149">
        <v>3.967654054</v>
      </c>
      <c r="AB149">
        <v>3.9826648840000001</v>
      </c>
      <c r="AC149">
        <v>4.0060547440000001</v>
      </c>
      <c r="AD149">
        <v>4.0471511610000004</v>
      </c>
      <c r="AE149">
        <v>4.0816602169999996</v>
      </c>
      <c r="AF149">
        <v>4.1131482349999997</v>
      </c>
      <c r="AG149">
        <v>4.1430217320000002</v>
      </c>
      <c r="AH149">
        <v>4.1848019240000003</v>
      </c>
      <c r="AI149">
        <v>4.2070849780000001</v>
      </c>
      <c r="AJ149">
        <v>4.2209190899999998</v>
      </c>
      <c r="AK149">
        <v>4.2480624330000003</v>
      </c>
      <c r="AL149">
        <v>4.2733301890000002</v>
      </c>
      <c r="AM149">
        <v>4.2944233870000001</v>
      </c>
      <c r="AN149">
        <v>4.3220758640000003</v>
      </c>
      <c r="AO149">
        <v>4.3427780819999997</v>
      </c>
      <c r="AP149">
        <v>4.3644396270000003</v>
      </c>
      <c r="AQ149">
        <v>4.4012856300000003</v>
      </c>
      <c r="AR149">
        <v>4.4296482990000001</v>
      </c>
      <c r="AS149">
        <v>4.4613174500000001</v>
      </c>
      <c r="AT149">
        <v>4.4988698329999997</v>
      </c>
      <c r="AU149">
        <v>4.5320036090000002</v>
      </c>
      <c r="AV149">
        <v>4.5655517320000003</v>
      </c>
      <c r="AW149">
        <v>4.6552261890000004</v>
      </c>
    </row>
    <row r="150" spans="2:49" x14ac:dyDescent="0.25">
      <c r="B150" t="s">
        <v>297</v>
      </c>
      <c r="C150">
        <v>1163232.8236614501</v>
      </c>
      <c r="D150">
        <v>1181908.90290365</v>
      </c>
      <c r="E150">
        <v>1200884.8330000001</v>
      </c>
      <c r="F150">
        <v>1227703.5930000001</v>
      </c>
      <c r="G150">
        <v>1169782.067</v>
      </c>
      <c r="H150">
        <v>1137339.8060000001</v>
      </c>
      <c r="I150">
        <v>1168180.432</v>
      </c>
      <c r="J150">
        <v>1139783.24</v>
      </c>
      <c r="K150">
        <v>1085368.298</v>
      </c>
      <c r="L150">
        <v>1093531.0630000001</v>
      </c>
      <c r="M150">
        <v>1101414.7320000001</v>
      </c>
      <c r="N150">
        <v>1073840.2709999999</v>
      </c>
      <c r="O150">
        <v>1137650.1189999999</v>
      </c>
      <c r="P150">
        <v>1153418.7579999999</v>
      </c>
      <c r="Q150">
        <v>1124288.3589999999</v>
      </c>
      <c r="R150">
        <v>1163328.898</v>
      </c>
      <c r="S150">
        <v>1249167.365</v>
      </c>
      <c r="T150">
        <v>1282630.422</v>
      </c>
      <c r="U150">
        <v>1294259.936</v>
      </c>
      <c r="V150">
        <v>1297778.939</v>
      </c>
      <c r="W150">
        <v>1288781.392</v>
      </c>
      <c r="X150">
        <v>1271266.976</v>
      </c>
      <c r="Y150">
        <v>1271708.361</v>
      </c>
      <c r="Z150">
        <v>1286592.8430000001</v>
      </c>
      <c r="AA150">
        <v>1311287.4620000001</v>
      </c>
      <c r="AB150">
        <v>1340263.8870000001</v>
      </c>
      <c r="AC150">
        <v>1370798.02</v>
      </c>
      <c r="AD150">
        <v>1399297.6980000001</v>
      </c>
      <c r="AE150">
        <v>1425081.0689999999</v>
      </c>
      <c r="AF150">
        <v>1448635.423</v>
      </c>
      <c r="AG150">
        <v>1470553.6089999999</v>
      </c>
      <c r="AH150">
        <v>1491675.537</v>
      </c>
      <c r="AI150">
        <v>1510597.165</v>
      </c>
      <c r="AJ150">
        <v>1528541.2209999999</v>
      </c>
      <c r="AK150">
        <v>1546291.442</v>
      </c>
      <c r="AL150">
        <v>1564030.62</v>
      </c>
      <c r="AM150">
        <v>1581801.2649999999</v>
      </c>
      <c r="AN150">
        <v>1598976.423</v>
      </c>
      <c r="AO150">
        <v>1615927.0830000001</v>
      </c>
      <c r="AP150">
        <v>1632741.5460000001</v>
      </c>
      <c r="AQ150">
        <v>1649765.46</v>
      </c>
      <c r="AR150">
        <v>1666751.382</v>
      </c>
      <c r="AS150">
        <v>1683217.4450000001</v>
      </c>
      <c r="AT150">
        <v>1699593.594</v>
      </c>
      <c r="AU150">
        <v>1715933.9080000001</v>
      </c>
      <c r="AV150">
        <v>1732420.737</v>
      </c>
      <c r="AW150">
        <v>1750139.466</v>
      </c>
    </row>
    <row r="151" spans="2:49" x14ac:dyDescent="0.25">
      <c r="B151" t="s">
        <v>298</v>
      </c>
      <c r="C151">
        <v>3390396.9372410299</v>
      </c>
      <c r="D151">
        <v>3444830.8567233998</v>
      </c>
      <c r="E151">
        <v>3500138.73</v>
      </c>
      <c r="F151">
        <v>3494306.142</v>
      </c>
      <c r="G151">
        <v>3288088.8670000001</v>
      </c>
      <c r="H151">
        <v>3036409.0959999999</v>
      </c>
      <c r="I151">
        <v>3045274.03</v>
      </c>
      <c r="J151">
        <v>2942732.5109999999</v>
      </c>
      <c r="K151">
        <v>2793230.497</v>
      </c>
      <c r="L151">
        <v>2732226.307</v>
      </c>
      <c r="M151">
        <v>2672614.233</v>
      </c>
      <c r="N151">
        <v>2489927.19</v>
      </c>
      <c r="O151">
        <v>2604058.4070000001</v>
      </c>
      <c r="P151">
        <v>2696372.2749999999</v>
      </c>
      <c r="Q151">
        <v>2767881.2250000001</v>
      </c>
      <c r="R151">
        <v>2864821.5060000001</v>
      </c>
      <c r="S151">
        <v>2993286.2230000002</v>
      </c>
      <c r="T151">
        <v>3027094.6570000001</v>
      </c>
      <c r="U151">
        <v>3042504.6889999998</v>
      </c>
      <c r="V151">
        <v>3047925.4350000001</v>
      </c>
      <c r="W151">
        <v>3042155.557</v>
      </c>
      <c r="X151">
        <v>3028472.6310000001</v>
      </c>
      <c r="Y151">
        <v>3027003.415</v>
      </c>
      <c r="Z151">
        <v>3036153.139</v>
      </c>
      <c r="AA151">
        <v>3053556.1090000002</v>
      </c>
      <c r="AB151">
        <v>3076146.5210000002</v>
      </c>
      <c r="AC151">
        <v>3101889.5970000001</v>
      </c>
      <c r="AD151">
        <v>2887950.33</v>
      </c>
      <c r="AE151">
        <v>2672642.4959999998</v>
      </c>
      <c r="AF151">
        <v>2455686.6310000001</v>
      </c>
      <c r="AG151">
        <v>2236959.821</v>
      </c>
      <c r="AH151">
        <v>2016683.6869999999</v>
      </c>
      <c r="AI151">
        <v>1792575.0079999999</v>
      </c>
      <c r="AJ151">
        <v>1565807.0330000001</v>
      </c>
      <c r="AK151">
        <v>1337139.314</v>
      </c>
      <c r="AL151">
        <v>1106875.5490000001</v>
      </c>
      <c r="AM151">
        <v>875130.3578</v>
      </c>
      <c r="AN151">
        <v>880718.93330000003</v>
      </c>
      <c r="AO151">
        <v>886405.15460000001</v>
      </c>
      <c r="AP151">
        <v>892209.92830000003</v>
      </c>
      <c r="AQ151">
        <v>898246.35950000002</v>
      </c>
      <c r="AR151">
        <v>904456.01150000002</v>
      </c>
      <c r="AS151">
        <v>910503.59310000006</v>
      </c>
      <c r="AT151">
        <v>916715.3763</v>
      </c>
      <c r="AU151">
        <v>923168.19850000006</v>
      </c>
      <c r="AV151">
        <v>929937.40390000003</v>
      </c>
      <c r="AW151">
        <v>937396.37040000001</v>
      </c>
    </row>
    <row r="152" spans="2:49" x14ac:dyDescent="0.25">
      <c r="B152" t="s">
        <v>299</v>
      </c>
      <c r="C152">
        <v>54115760.630483001</v>
      </c>
      <c r="D152">
        <v>54984606.671644203</v>
      </c>
      <c r="E152">
        <v>55867402.32</v>
      </c>
      <c r="F152">
        <v>55867469.130000003</v>
      </c>
      <c r="G152">
        <v>52766541.859999999</v>
      </c>
      <c r="H152">
        <v>47956305.32</v>
      </c>
      <c r="I152">
        <v>48233624.049999997</v>
      </c>
      <c r="J152">
        <v>47509712.07</v>
      </c>
      <c r="K152">
        <v>44930748.719999999</v>
      </c>
      <c r="L152">
        <v>43542043.009999998</v>
      </c>
      <c r="M152">
        <v>43037114.229999997</v>
      </c>
      <c r="N152">
        <v>41649861.07</v>
      </c>
      <c r="O152">
        <v>42842944.270000003</v>
      </c>
      <c r="P152">
        <v>43593324.399999999</v>
      </c>
      <c r="Q152">
        <v>43803356.119999997</v>
      </c>
      <c r="R152">
        <v>44414195.340000004</v>
      </c>
      <c r="S152">
        <v>46328211.710000001</v>
      </c>
      <c r="T152">
        <v>46831851.25</v>
      </c>
      <c r="U152">
        <v>46964647.079999998</v>
      </c>
      <c r="V152">
        <v>47016828.799999997</v>
      </c>
      <c r="W152">
        <v>46691271.57</v>
      </c>
      <c r="X152">
        <v>46127076.369999997</v>
      </c>
      <c r="Y152">
        <v>45829782.759999998</v>
      </c>
      <c r="Z152">
        <v>45781099.369999997</v>
      </c>
      <c r="AA152">
        <v>45935964.759999998</v>
      </c>
      <c r="AB152">
        <v>46260357.869999997</v>
      </c>
      <c r="AC152">
        <v>46730809.200000003</v>
      </c>
      <c r="AD152">
        <v>46744663.600000001</v>
      </c>
      <c r="AE152">
        <v>46837102.640000001</v>
      </c>
      <c r="AF152">
        <v>46994061.090000004</v>
      </c>
      <c r="AG152">
        <v>47201369.469999999</v>
      </c>
      <c r="AH152">
        <v>47455169.450000003</v>
      </c>
      <c r="AI152">
        <v>47710849.530000001</v>
      </c>
      <c r="AJ152">
        <v>47982863.090000004</v>
      </c>
      <c r="AK152">
        <v>48276838.039999999</v>
      </c>
      <c r="AL152">
        <v>48585843.369999997</v>
      </c>
      <c r="AM152">
        <v>48906347.090000004</v>
      </c>
      <c r="AN152">
        <v>49220505.829999998</v>
      </c>
      <c r="AO152">
        <v>49539750.82</v>
      </c>
      <c r="AP152">
        <v>49859829.5</v>
      </c>
      <c r="AQ152">
        <v>50183814.079999998</v>
      </c>
      <c r="AR152">
        <v>50496841.07</v>
      </c>
      <c r="AS152">
        <v>50795359.350000001</v>
      </c>
      <c r="AT152">
        <v>51076527.049999997</v>
      </c>
      <c r="AU152">
        <v>51340689.060000002</v>
      </c>
      <c r="AV152">
        <v>51590858.420000002</v>
      </c>
      <c r="AW152">
        <v>51854073.369999997</v>
      </c>
    </row>
    <row r="153" spans="2:49" x14ac:dyDescent="0.25">
      <c r="B153" t="s">
        <v>300</v>
      </c>
      <c r="C153">
        <v>1464963.74202715</v>
      </c>
      <c r="D153">
        <v>1488484.20876134</v>
      </c>
      <c r="E153">
        <v>1512382.304</v>
      </c>
      <c r="F153">
        <v>1832436.18</v>
      </c>
      <c r="G153">
        <v>1646708.6939999999</v>
      </c>
      <c r="H153">
        <v>1251843.047</v>
      </c>
      <c r="I153">
        <v>1598874.477</v>
      </c>
      <c r="J153">
        <v>1327870.0049999999</v>
      </c>
      <c r="K153">
        <v>1665576.3470000001</v>
      </c>
      <c r="L153">
        <v>1576655.429</v>
      </c>
      <c r="M153">
        <v>1701968.75</v>
      </c>
      <c r="N153">
        <v>1849826.9920000001</v>
      </c>
      <c r="O153">
        <v>1892797.1580000001</v>
      </c>
      <c r="P153">
        <v>1906537.5630000001</v>
      </c>
      <c r="Q153">
        <v>1890786.112</v>
      </c>
      <c r="R153">
        <v>1876026.514</v>
      </c>
      <c r="S153">
        <v>2111936.6430000002</v>
      </c>
      <c r="T153">
        <v>2073268.862</v>
      </c>
      <c r="U153">
        <v>2037637.301</v>
      </c>
      <c r="V153">
        <v>2008203.929</v>
      </c>
      <c r="W153">
        <v>2000019.9369999999</v>
      </c>
      <c r="X153">
        <v>1981032.611</v>
      </c>
      <c r="Y153">
        <v>1976213.3659999999</v>
      </c>
      <c r="Z153">
        <v>1982056.7890000001</v>
      </c>
      <c r="AA153">
        <v>1996279.622</v>
      </c>
      <c r="AB153">
        <v>2016815.01</v>
      </c>
      <c r="AC153">
        <v>2042187.932</v>
      </c>
      <c r="AD153">
        <v>2071420.5859999999</v>
      </c>
      <c r="AE153">
        <v>2102780.6880000001</v>
      </c>
      <c r="AF153">
        <v>2135880.1549999998</v>
      </c>
      <c r="AG153">
        <v>2170382.0989999999</v>
      </c>
      <c r="AH153">
        <v>2206297.8590000002</v>
      </c>
      <c r="AI153">
        <v>2242164.0440000002</v>
      </c>
      <c r="AJ153">
        <v>2278428.8560000001</v>
      </c>
      <c r="AK153">
        <v>2315313.7379999999</v>
      </c>
      <c r="AL153">
        <v>2352706.09</v>
      </c>
      <c r="AM153">
        <v>2390545.7009999999</v>
      </c>
      <c r="AN153">
        <v>2427995.1409999998</v>
      </c>
      <c r="AO153">
        <v>2465718.7910000002</v>
      </c>
      <c r="AP153">
        <v>2503620.3530000001</v>
      </c>
      <c r="AQ153">
        <v>2541928.2450000001</v>
      </c>
      <c r="AR153">
        <v>2580270.9010000001</v>
      </c>
      <c r="AS153">
        <v>2618593.3960000002</v>
      </c>
      <c r="AT153">
        <v>2656772.574</v>
      </c>
      <c r="AU153">
        <v>2694917.4180000001</v>
      </c>
      <c r="AV153">
        <v>2733196.9559999998</v>
      </c>
      <c r="AW153">
        <v>2772618.9959999998</v>
      </c>
    </row>
    <row r="154" spans="2:49" x14ac:dyDescent="0.25">
      <c r="B154" t="s">
        <v>301</v>
      </c>
      <c r="C154">
        <v>3808905.7292705998</v>
      </c>
      <c r="D154">
        <v>3870058.9427795</v>
      </c>
      <c r="E154">
        <v>3932193.9909999999</v>
      </c>
      <c r="F154">
        <v>4069852.426</v>
      </c>
      <c r="G154">
        <v>4043704.2379999999</v>
      </c>
      <c r="H154">
        <v>3295480.7239999999</v>
      </c>
      <c r="I154">
        <v>3404152.872</v>
      </c>
      <c r="J154">
        <v>3571389.014</v>
      </c>
      <c r="K154">
        <v>3483563.5180000002</v>
      </c>
      <c r="L154">
        <v>3365085.8139999998</v>
      </c>
      <c r="M154">
        <v>3328616.273</v>
      </c>
      <c r="N154">
        <v>3378761.9309999999</v>
      </c>
      <c r="O154">
        <v>3435502.2220000001</v>
      </c>
      <c r="P154">
        <v>3473740.91</v>
      </c>
      <c r="Q154">
        <v>3490329.0529999998</v>
      </c>
      <c r="R154">
        <v>3513288.1979999999</v>
      </c>
      <c r="S154">
        <v>3646242.01</v>
      </c>
      <c r="T154">
        <v>3675122.1630000002</v>
      </c>
      <c r="U154">
        <v>3664588.0580000002</v>
      </c>
      <c r="V154">
        <v>3643252.21</v>
      </c>
      <c r="W154">
        <v>3633280.111</v>
      </c>
      <c r="X154">
        <v>3603352.7930000001</v>
      </c>
      <c r="Y154">
        <v>3599134.4589999998</v>
      </c>
      <c r="Z154">
        <v>3612627.3820000002</v>
      </c>
      <c r="AA154">
        <v>3640588.8339999998</v>
      </c>
      <c r="AB154">
        <v>3678995.7310000001</v>
      </c>
      <c r="AC154">
        <v>3725170.3739999998</v>
      </c>
      <c r="AD154">
        <v>3777358.17</v>
      </c>
      <c r="AE154">
        <v>3832732.7790000001</v>
      </c>
      <c r="AF154">
        <v>3890033.8679999998</v>
      </c>
      <c r="AG154">
        <v>3948572.7710000002</v>
      </c>
      <c r="AH154">
        <v>4008442.0249999999</v>
      </c>
      <c r="AI154">
        <v>4067413.6919999998</v>
      </c>
      <c r="AJ154">
        <v>4126393.1170000001</v>
      </c>
      <c r="AK154">
        <v>4185679.2820000001</v>
      </c>
      <c r="AL154">
        <v>4245874.5539999995</v>
      </c>
      <c r="AM154">
        <v>4307067.1579999998</v>
      </c>
      <c r="AN154">
        <v>4366639.7539999997</v>
      </c>
      <c r="AO154">
        <v>4425932.4340000004</v>
      </c>
      <c r="AP154">
        <v>4484843.5319999997</v>
      </c>
      <c r="AQ154">
        <v>4543923.4349999996</v>
      </c>
      <c r="AR154">
        <v>4602846.926</v>
      </c>
      <c r="AS154">
        <v>4662568.9929999998</v>
      </c>
      <c r="AT154">
        <v>4723188.5939999996</v>
      </c>
      <c r="AU154">
        <v>4784604.1869999999</v>
      </c>
      <c r="AV154">
        <v>4846705.0219999999</v>
      </c>
      <c r="AW154">
        <v>4911077.0080000004</v>
      </c>
    </row>
    <row r="155" spans="2:49" x14ac:dyDescent="0.25">
      <c r="B155" t="s">
        <v>302</v>
      </c>
      <c r="C155">
        <v>12698989.181271899</v>
      </c>
      <c r="D155">
        <v>12902875.5601817</v>
      </c>
      <c r="E155">
        <v>13110035.4</v>
      </c>
      <c r="F155">
        <v>13314594.560000001</v>
      </c>
      <c r="G155">
        <v>12851210.439999999</v>
      </c>
      <c r="H155">
        <v>12458670.210000001</v>
      </c>
      <c r="I155">
        <v>12377969.01</v>
      </c>
      <c r="J155">
        <v>11843456.560000001</v>
      </c>
      <c r="K155">
        <v>11075196.32</v>
      </c>
      <c r="L155">
        <v>10646800.130000001</v>
      </c>
      <c r="M155">
        <v>10567279.1</v>
      </c>
      <c r="N155">
        <v>10921762.27</v>
      </c>
      <c r="O155">
        <v>11009361.460000001</v>
      </c>
      <c r="P155">
        <v>10457679.26</v>
      </c>
      <c r="Q155">
        <v>9574860.66599999</v>
      </c>
      <c r="R155">
        <v>8885569.0329999998</v>
      </c>
      <c r="S155">
        <v>8618463.9829999898</v>
      </c>
      <c r="T155">
        <v>8357111.6009999998</v>
      </c>
      <c r="U155">
        <v>8148074.1540000001</v>
      </c>
      <c r="V155">
        <v>7995142.5599999996</v>
      </c>
      <c r="W155">
        <v>7826355.5999999996</v>
      </c>
      <c r="X155">
        <v>7646820.8789999997</v>
      </c>
      <c r="Y155">
        <v>7584572.4890000001</v>
      </c>
      <c r="Z155">
        <v>7628489.665</v>
      </c>
      <c r="AA155">
        <v>7743730.3470000001</v>
      </c>
      <c r="AB155">
        <v>7900634.0290000001</v>
      </c>
      <c r="AC155">
        <v>8076742.5089999996</v>
      </c>
      <c r="AD155">
        <v>8254155.1239999998</v>
      </c>
      <c r="AE155">
        <v>8421108.2200000007</v>
      </c>
      <c r="AF155">
        <v>8574950.4140000008</v>
      </c>
      <c r="AG155">
        <v>8715498.8839999996</v>
      </c>
      <c r="AH155">
        <v>8845950.8640000001</v>
      </c>
      <c r="AI155">
        <v>8956532.4859999996</v>
      </c>
      <c r="AJ155">
        <v>9053284.0099999998</v>
      </c>
      <c r="AK155">
        <v>9140957.9829999898</v>
      </c>
      <c r="AL155">
        <v>9221129.5089999996</v>
      </c>
      <c r="AM155">
        <v>9295565.5669999998</v>
      </c>
      <c r="AN155">
        <v>9361118.682</v>
      </c>
      <c r="AO155">
        <v>9422128.3969999999</v>
      </c>
      <c r="AP155">
        <v>9480931.1750000007</v>
      </c>
      <c r="AQ155">
        <v>9541594.6559999995</v>
      </c>
      <c r="AR155">
        <v>9604897.4299999997</v>
      </c>
      <c r="AS155">
        <v>9671203.4450000003</v>
      </c>
      <c r="AT155">
        <v>9744341.9849999994</v>
      </c>
      <c r="AU155">
        <v>9827010.7349999994</v>
      </c>
      <c r="AV155">
        <v>9922079.2420000006</v>
      </c>
      <c r="AW155">
        <v>10037932.48</v>
      </c>
    </row>
    <row r="156" spans="2:49" x14ac:dyDescent="0.25">
      <c r="B156" t="s">
        <v>303</v>
      </c>
      <c r="C156">
        <v>1234844.41674139</v>
      </c>
      <c r="D156">
        <v>1254670.2432739199</v>
      </c>
      <c r="E156">
        <v>1274814.3799999999</v>
      </c>
      <c r="F156">
        <v>1262176.97</v>
      </c>
      <c r="G156">
        <v>1198224.7930000001</v>
      </c>
      <c r="H156">
        <v>1217502.8940000001</v>
      </c>
      <c r="I156">
        <v>1166291.798</v>
      </c>
      <c r="J156">
        <v>1092002.6839999999</v>
      </c>
      <c r="K156">
        <v>1022370.236</v>
      </c>
      <c r="L156">
        <v>981866.03060000006</v>
      </c>
      <c r="M156">
        <v>956576.48510000005</v>
      </c>
      <c r="N156">
        <v>960230.39049999998</v>
      </c>
      <c r="O156">
        <v>930985.51300000004</v>
      </c>
      <c r="P156">
        <v>860062.32830000005</v>
      </c>
      <c r="Q156">
        <v>776374.17070000002</v>
      </c>
      <c r="R156">
        <v>711910.11159999995</v>
      </c>
      <c r="S156">
        <v>682630.92020000005</v>
      </c>
      <c r="T156">
        <v>663612.4351</v>
      </c>
      <c r="U156">
        <v>652951.09759999998</v>
      </c>
      <c r="V156">
        <v>648213.8652</v>
      </c>
      <c r="W156">
        <v>645372.38820000004</v>
      </c>
      <c r="X156">
        <v>641805.74159999995</v>
      </c>
      <c r="Y156">
        <v>643357.06590000005</v>
      </c>
      <c r="Z156">
        <v>650921.92779999995</v>
      </c>
      <c r="AA156">
        <v>663214.74659999995</v>
      </c>
      <c r="AB156">
        <v>678305.86089999997</v>
      </c>
      <c r="AC156">
        <v>694592.69299999997</v>
      </c>
      <c r="AD156">
        <v>710319.67610000004</v>
      </c>
      <c r="AE156">
        <v>724936.12890000001</v>
      </c>
      <c r="AF156">
        <v>738437.36739999999</v>
      </c>
      <c r="AG156">
        <v>751036.77850000001</v>
      </c>
      <c r="AH156">
        <v>763119.93629999994</v>
      </c>
      <c r="AI156">
        <v>774289.99580000003</v>
      </c>
      <c r="AJ156">
        <v>785102.92740000004</v>
      </c>
      <c r="AK156">
        <v>795689.71429999999</v>
      </c>
      <c r="AL156">
        <v>806126.43059999996</v>
      </c>
      <c r="AM156">
        <v>816407.86990000005</v>
      </c>
      <c r="AN156">
        <v>826252.83239999996</v>
      </c>
      <c r="AO156">
        <v>835977.3517</v>
      </c>
      <c r="AP156">
        <v>845594.72849999997</v>
      </c>
      <c r="AQ156">
        <v>855275.31960000005</v>
      </c>
      <c r="AR156">
        <v>865102.15509999997</v>
      </c>
      <c r="AS156">
        <v>875038.19270000001</v>
      </c>
      <c r="AT156">
        <v>885488.08759999997</v>
      </c>
      <c r="AU156">
        <v>896652.82389999996</v>
      </c>
      <c r="AV156">
        <v>908695.71250000002</v>
      </c>
      <c r="AW156">
        <v>922056.10759999999</v>
      </c>
    </row>
    <row r="157" spans="2:49" x14ac:dyDescent="0.25">
      <c r="B157" t="s">
        <v>355</v>
      </c>
      <c r="C157">
        <v>16278955.912495499</v>
      </c>
      <c r="D157">
        <v>16540319.8152481</v>
      </c>
      <c r="E157">
        <v>16805880</v>
      </c>
      <c r="F157">
        <v>16724304.27</v>
      </c>
      <c r="G157">
        <v>15998389.039999999</v>
      </c>
      <c r="H157">
        <v>15292900.26</v>
      </c>
      <c r="I157">
        <v>15219896.710000001</v>
      </c>
      <c r="J157">
        <v>13335752.939999999</v>
      </c>
      <c r="K157">
        <v>11342452.460000001</v>
      </c>
      <c r="L157">
        <v>9821109.91599999</v>
      </c>
      <c r="M157">
        <v>8669270.7929999996</v>
      </c>
      <c r="N157">
        <v>7715410.2450000001</v>
      </c>
      <c r="O157">
        <v>8079454.8140000002</v>
      </c>
      <c r="P157">
        <v>8267319.1189999999</v>
      </c>
      <c r="Q157">
        <v>8357298.8590000002</v>
      </c>
      <c r="R157">
        <v>8557561.00699999</v>
      </c>
      <c r="S157">
        <v>4856000.5760000004</v>
      </c>
      <c r="T157">
        <v>6507171.2829999998</v>
      </c>
      <c r="U157">
        <v>8111251.5999999996</v>
      </c>
      <c r="V157">
        <v>9686060.4059999995</v>
      </c>
      <c r="W157">
        <v>10101730.369999999</v>
      </c>
      <c r="X157">
        <v>10465596.130000001</v>
      </c>
      <c r="Y157">
        <v>10575859.439999999</v>
      </c>
      <c r="Z157">
        <v>10741088.66</v>
      </c>
      <c r="AA157">
        <v>10946781.869999999</v>
      </c>
      <c r="AB157">
        <v>11219944.92</v>
      </c>
      <c r="AC157">
        <v>11512453.199999999</v>
      </c>
      <c r="AD157">
        <v>11834822.09</v>
      </c>
      <c r="AE157">
        <v>12153666.130000001</v>
      </c>
      <c r="AF157">
        <v>12122592.310000001</v>
      </c>
      <c r="AG157">
        <v>12349908.24</v>
      </c>
      <c r="AH157">
        <v>12573243.109999999</v>
      </c>
      <c r="AI157">
        <v>12747491.689999999</v>
      </c>
      <c r="AJ157">
        <v>12911712.02</v>
      </c>
      <c r="AK157">
        <v>13071758.17</v>
      </c>
      <c r="AL157">
        <v>13257807.109999999</v>
      </c>
      <c r="AM157">
        <v>13438797.189999999</v>
      </c>
      <c r="AN157">
        <v>13534804.039999999</v>
      </c>
      <c r="AO157">
        <v>13625649.91</v>
      </c>
      <c r="AP157">
        <v>13714040.07</v>
      </c>
      <c r="AQ157">
        <v>13804911.869999999</v>
      </c>
      <c r="AR157">
        <v>13894398.43</v>
      </c>
      <c r="AS157">
        <v>13872355.449999999</v>
      </c>
      <c r="AT157">
        <v>13856663.539999999</v>
      </c>
      <c r="AU157">
        <v>13846474.960000001</v>
      </c>
      <c r="AV157">
        <v>13843709.140000001</v>
      </c>
      <c r="AW157">
        <v>13862640.43</v>
      </c>
    </row>
    <row r="158" spans="2:49" x14ac:dyDescent="0.25">
      <c r="B158" t="s">
        <v>356</v>
      </c>
      <c r="C158">
        <v>4315668.6239754297</v>
      </c>
      <c r="D158">
        <v>4384958.0796759203</v>
      </c>
      <c r="E158">
        <v>4455360</v>
      </c>
      <c r="F158">
        <v>4121585.8139999998</v>
      </c>
      <c r="G158">
        <v>3781623.74</v>
      </c>
      <c r="H158">
        <v>3268106.193</v>
      </c>
      <c r="I158">
        <v>2991076.5079999999</v>
      </c>
      <c r="J158">
        <v>2760978.1260000002</v>
      </c>
      <c r="K158">
        <v>2514553.3130000001</v>
      </c>
      <c r="L158">
        <v>2256169.8820000002</v>
      </c>
      <c r="M158">
        <v>2022592.3640000001</v>
      </c>
      <c r="N158">
        <v>1797276.112</v>
      </c>
      <c r="O158">
        <v>1606237.068</v>
      </c>
      <c r="P158">
        <v>1449939.9280000001</v>
      </c>
      <c r="Q158">
        <v>1315381.5660000001</v>
      </c>
      <c r="R158">
        <v>1168320.148</v>
      </c>
      <c r="S158">
        <v>1165175.5630000001</v>
      </c>
      <c r="T158">
        <v>1761322.0789999999</v>
      </c>
      <c r="U158">
        <v>2403917.1290000002</v>
      </c>
      <c r="V158">
        <v>3022687.3769999999</v>
      </c>
      <c r="W158">
        <v>2786990.9819999998</v>
      </c>
      <c r="X158">
        <v>2439791.31</v>
      </c>
      <c r="Y158">
        <v>2380349.08</v>
      </c>
      <c r="Z158">
        <v>2348755.2609999999</v>
      </c>
      <c r="AA158">
        <v>2321990.6359999999</v>
      </c>
      <c r="AB158">
        <v>2299349.1540000001</v>
      </c>
      <c r="AC158">
        <v>2279053.9849999999</v>
      </c>
      <c r="AD158">
        <v>2305857.9330000002</v>
      </c>
      <c r="AE158">
        <v>2341021.7400000002</v>
      </c>
      <c r="AF158">
        <v>2380029.9870000002</v>
      </c>
      <c r="AG158">
        <v>2423222.659</v>
      </c>
      <c r="AH158">
        <v>2469207.2179999999</v>
      </c>
      <c r="AI158">
        <v>2467526.9279999998</v>
      </c>
      <c r="AJ158">
        <v>2461803.415</v>
      </c>
      <c r="AK158">
        <v>2456510.764</v>
      </c>
      <c r="AL158">
        <v>2450708.7390000001</v>
      </c>
      <c r="AM158">
        <v>2445125.0380000002</v>
      </c>
      <c r="AN158">
        <v>2492741.4819999998</v>
      </c>
      <c r="AO158">
        <v>2546169.5860000001</v>
      </c>
      <c r="AP158">
        <v>2600099.9509999999</v>
      </c>
      <c r="AQ158">
        <v>2654033.648</v>
      </c>
      <c r="AR158">
        <v>2707583.8489999999</v>
      </c>
      <c r="AS158">
        <v>2747105.611</v>
      </c>
      <c r="AT158">
        <v>2785435.0049999999</v>
      </c>
      <c r="AU158">
        <v>2823404.8820000002</v>
      </c>
      <c r="AV158">
        <v>2861069.281</v>
      </c>
      <c r="AW158">
        <v>2899525.5649999999</v>
      </c>
    </row>
    <row r="159" spans="2:49" x14ac:dyDescent="0.25">
      <c r="B159" t="s">
        <v>357</v>
      </c>
      <c r="C159">
        <v>4315668.6239754297</v>
      </c>
      <c r="D159">
        <v>4384958.0796759203</v>
      </c>
      <c r="E159">
        <v>4455360</v>
      </c>
      <c r="F159">
        <v>4121585.8139999998</v>
      </c>
      <c r="G159">
        <v>3781623.74</v>
      </c>
      <c r="H159">
        <v>3268106.193</v>
      </c>
      <c r="I159">
        <v>2991076.5079999999</v>
      </c>
      <c r="J159">
        <v>2760978.1260000002</v>
      </c>
      <c r="K159">
        <v>2514553.3130000001</v>
      </c>
      <c r="L159">
        <v>2256169.8820000002</v>
      </c>
      <c r="M159">
        <v>2022592.3640000001</v>
      </c>
      <c r="N159">
        <v>1797276.112</v>
      </c>
      <c r="O159">
        <v>1606237.068</v>
      </c>
      <c r="P159">
        <v>1449939.9280000001</v>
      </c>
      <c r="Q159">
        <v>1315381.5660000001</v>
      </c>
      <c r="R159">
        <v>1168320.148</v>
      </c>
      <c r="S159">
        <v>1165175.5630000001</v>
      </c>
      <c r="T159">
        <v>1761322.0789999999</v>
      </c>
      <c r="U159">
        <v>2403917.1290000002</v>
      </c>
      <c r="V159">
        <v>3022687.3769999999</v>
      </c>
      <c r="W159">
        <v>2786990.9819999998</v>
      </c>
      <c r="X159">
        <v>2439791.31</v>
      </c>
      <c r="Y159">
        <v>2380349.08</v>
      </c>
      <c r="Z159">
        <v>2348755.2609999999</v>
      </c>
      <c r="AA159">
        <v>2321990.6359999999</v>
      </c>
      <c r="AB159">
        <v>2299349.1540000001</v>
      </c>
      <c r="AC159">
        <v>2279053.9849999999</v>
      </c>
      <c r="AD159">
        <v>2305857.9330000002</v>
      </c>
      <c r="AE159">
        <v>2341021.7400000002</v>
      </c>
      <c r="AF159">
        <v>2380029.9870000002</v>
      </c>
      <c r="AG159">
        <v>2423222.659</v>
      </c>
      <c r="AH159">
        <v>2469207.2179999999</v>
      </c>
      <c r="AI159">
        <v>2467526.9279999998</v>
      </c>
      <c r="AJ159">
        <v>2461803.415</v>
      </c>
      <c r="AK159">
        <v>2456510.764</v>
      </c>
      <c r="AL159">
        <v>2450708.7390000001</v>
      </c>
      <c r="AM159">
        <v>2445125.0380000002</v>
      </c>
      <c r="AN159">
        <v>2492741.4819999998</v>
      </c>
      <c r="AO159">
        <v>2546169.5860000001</v>
      </c>
      <c r="AP159">
        <v>2600099.9509999999</v>
      </c>
      <c r="AQ159">
        <v>2654033.648</v>
      </c>
      <c r="AR159">
        <v>2707583.8489999999</v>
      </c>
      <c r="AS159">
        <v>2747105.611</v>
      </c>
      <c r="AT159">
        <v>2785435.0049999999</v>
      </c>
      <c r="AU159">
        <v>2823404.8820000002</v>
      </c>
      <c r="AV159">
        <v>2861069.281</v>
      </c>
      <c r="AW159">
        <v>2899525.5649999999</v>
      </c>
    </row>
    <row r="160" spans="2:49" x14ac:dyDescent="0.25">
      <c r="B160" t="s">
        <v>358</v>
      </c>
      <c r="C160">
        <v>8232235.5397947598</v>
      </c>
      <c r="D160">
        <v>8364406.7441781899</v>
      </c>
      <c r="E160">
        <v>8498700</v>
      </c>
      <c r="F160">
        <v>8257721.017</v>
      </c>
      <c r="G160">
        <v>8001510.9460000005</v>
      </c>
      <c r="H160">
        <v>7306578.7999999998</v>
      </c>
      <c r="I160">
        <v>7065971.0889999997</v>
      </c>
      <c r="J160">
        <v>6891510.6660000002</v>
      </c>
      <c r="K160">
        <v>6631317.875</v>
      </c>
      <c r="L160">
        <v>6286087.4730000002</v>
      </c>
      <c r="M160">
        <v>5953482.2929999996</v>
      </c>
      <c r="N160">
        <v>5588774.6330000004</v>
      </c>
      <c r="O160">
        <v>5783198.0690000001</v>
      </c>
      <c r="P160">
        <v>6073992.5999999996</v>
      </c>
      <c r="Q160">
        <v>6361986.7819999997</v>
      </c>
      <c r="R160">
        <v>6455583.6579999998</v>
      </c>
      <c r="S160">
        <v>8856491.1980000008</v>
      </c>
      <c r="T160">
        <v>6974401.8250000002</v>
      </c>
      <c r="U160">
        <v>4814850.3219999997</v>
      </c>
      <c r="V160">
        <v>2807878.4270000001</v>
      </c>
      <c r="W160">
        <v>2600935.1639999999</v>
      </c>
      <c r="X160">
        <v>2530998.6430000002</v>
      </c>
      <c r="Y160">
        <v>2492332.8080000002</v>
      </c>
      <c r="Z160">
        <v>2457123.6529999999</v>
      </c>
      <c r="AA160">
        <v>2424182.6159999999</v>
      </c>
      <c r="AB160">
        <v>2394348.9210000001</v>
      </c>
      <c r="AC160">
        <v>2366725.0269999998</v>
      </c>
      <c r="AD160">
        <v>2349516.6129999999</v>
      </c>
      <c r="AE160">
        <v>2336790.3640000001</v>
      </c>
      <c r="AF160">
        <v>2327601.0320000001</v>
      </c>
      <c r="AG160">
        <v>2320767.4169999999</v>
      </c>
      <c r="AH160">
        <v>2316375.159</v>
      </c>
      <c r="AI160">
        <v>2326502.0750000002</v>
      </c>
      <c r="AJ160">
        <v>2337568.2790000001</v>
      </c>
      <c r="AK160">
        <v>2349355.2439999999</v>
      </c>
      <c r="AL160">
        <v>2361312.8820000002</v>
      </c>
      <c r="AM160">
        <v>2373420.7549999999</v>
      </c>
      <c r="AN160">
        <v>2385521.469</v>
      </c>
      <c r="AO160">
        <v>2397587.0019999999</v>
      </c>
      <c r="AP160">
        <v>2409099.83</v>
      </c>
      <c r="AQ160">
        <v>2420091.656</v>
      </c>
      <c r="AR160">
        <v>2430282.5550000002</v>
      </c>
      <c r="AS160">
        <v>3246461.2850000001</v>
      </c>
      <c r="AT160">
        <v>4167539.1159999999</v>
      </c>
      <c r="AU160">
        <v>5104077.0029999996</v>
      </c>
      <c r="AV160">
        <v>6042555.8310000002</v>
      </c>
      <c r="AW160">
        <v>6983164.3640000001</v>
      </c>
    </row>
    <row r="161" spans="2:49" x14ac:dyDescent="0.25">
      <c r="B161" t="s">
        <v>359</v>
      </c>
      <c r="C161">
        <v>20174774.421468802</v>
      </c>
      <c r="D161">
        <v>20498686.950521201</v>
      </c>
      <c r="E161">
        <v>20827800</v>
      </c>
      <c r="F161">
        <v>19906990.100000001</v>
      </c>
      <c r="G161">
        <v>18926098.800000001</v>
      </c>
      <c r="H161">
        <v>16952777</v>
      </c>
      <c r="I161">
        <v>16081822.98</v>
      </c>
      <c r="J161">
        <v>15385922.25</v>
      </c>
      <c r="K161">
        <v>14523249.73</v>
      </c>
      <c r="L161">
        <v>13505404.550000001</v>
      </c>
      <c r="M161">
        <v>12547839.310000001</v>
      </c>
      <c r="N161">
        <v>11555587.119999999</v>
      </c>
      <c r="O161">
        <v>10373118.83</v>
      </c>
      <c r="P161">
        <v>9377864.1270000003</v>
      </c>
      <c r="Q161">
        <v>8519275.3049999997</v>
      </c>
      <c r="R161">
        <v>7578496.9270000001</v>
      </c>
      <c r="S161">
        <v>3083644.2220000001</v>
      </c>
      <c r="T161">
        <v>2284591.9029999999</v>
      </c>
      <c r="U161">
        <v>1755613.081</v>
      </c>
      <c r="V161">
        <v>1287151.8259999999</v>
      </c>
      <c r="W161">
        <v>1033212.732</v>
      </c>
      <c r="X161">
        <v>785749.57</v>
      </c>
      <c r="Y161">
        <v>761673.74970000004</v>
      </c>
      <c r="Z161">
        <v>757445.19240000006</v>
      </c>
      <c r="AA161">
        <v>755722.46979999996</v>
      </c>
      <c r="AB161">
        <v>755255.90040000004</v>
      </c>
      <c r="AC161">
        <v>755412.02839999995</v>
      </c>
      <c r="AD161">
        <v>757781.10860000004</v>
      </c>
      <c r="AE161">
        <v>761539.64309999999</v>
      </c>
      <c r="AF161">
        <v>766421.50950000004</v>
      </c>
      <c r="AG161">
        <v>772243.33420000004</v>
      </c>
      <c r="AH161">
        <v>778897.94209999999</v>
      </c>
      <c r="AI161">
        <v>786307.68019999994</v>
      </c>
      <c r="AJ161">
        <v>794063.79879999999</v>
      </c>
      <c r="AK161">
        <v>802086.68409999995</v>
      </c>
      <c r="AL161">
        <v>810276.16379999998</v>
      </c>
      <c r="AM161">
        <v>818548.49899999995</v>
      </c>
      <c r="AN161">
        <v>827927.51939999999</v>
      </c>
      <c r="AO161">
        <v>837377.8456</v>
      </c>
      <c r="AP161">
        <v>846720.91240000003</v>
      </c>
      <c r="AQ161">
        <v>855967.81149999995</v>
      </c>
      <c r="AR161">
        <v>865018.83810000005</v>
      </c>
      <c r="AS161">
        <v>874518.59080000001</v>
      </c>
      <c r="AT161">
        <v>884113.00260000001</v>
      </c>
      <c r="AU161">
        <v>893596.47109999997</v>
      </c>
      <c r="AV161">
        <v>902939.00080000004</v>
      </c>
      <c r="AW161">
        <v>912483.95739999996</v>
      </c>
    </row>
    <row r="162" spans="2:49" x14ac:dyDescent="0.25">
      <c r="B162" t="s">
        <v>360</v>
      </c>
      <c r="C162">
        <v>463787.91773491597</v>
      </c>
      <c r="D162">
        <v>471234.182770602</v>
      </c>
      <c r="E162">
        <v>478800</v>
      </c>
      <c r="F162">
        <v>480598.68190000003</v>
      </c>
      <c r="G162">
        <v>469285.6911</v>
      </c>
      <c r="H162">
        <v>452529.05839999998</v>
      </c>
      <c r="I162">
        <v>461122.94500000001</v>
      </c>
      <c r="J162">
        <v>522323.38890000002</v>
      </c>
      <c r="K162">
        <v>571573.92960000003</v>
      </c>
      <c r="L162">
        <v>634660.54180000001</v>
      </c>
      <c r="M162">
        <v>717611.66220000002</v>
      </c>
      <c r="N162">
        <v>822822.58039999998</v>
      </c>
      <c r="O162">
        <v>787685.73629999999</v>
      </c>
      <c r="P162">
        <v>725008.07330000005</v>
      </c>
      <c r="Q162">
        <v>638040.65619999997</v>
      </c>
      <c r="R162">
        <v>555921.14170000004</v>
      </c>
      <c r="S162">
        <v>271343.21649999998</v>
      </c>
      <c r="T162">
        <v>247902.9406</v>
      </c>
      <c r="U162">
        <v>228470.01269999999</v>
      </c>
      <c r="V162">
        <v>210899.6194</v>
      </c>
      <c r="W162">
        <v>213400.65220000001</v>
      </c>
      <c r="X162">
        <v>215104.99830000001</v>
      </c>
      <c r="Y162">
        <v>210446.0533</v>
      </c>
      <c r="Z162">
        <v>206998.38209999999</v>
      </c>
      <c r="AA162">
        <v>204100.1887</v>
      </c>
      <c r="AB162">
        <v>201578.5711</v>
      </c>
      <c r="AC162">
        <v>199222.1606</v>
      </c>
      <c r="AD162">
        <v>197441.07269999999</v>
      </c>
      <c r="AE162">
        <v>195545.16020000001</v>
      </c>
      <c r="AF162">
        <v>194250.7022</v>
      </c>
      <c r="AG162">
        <v>192558.18890000001</v>
      </c>
      <c r="AH162">
        <v>190966.61559999999</v>
      </c>
      <c r="AI162">
        <v>189889.99669999999</v>
      </c>
      <c r="AJ162">
        <v>188914.15359999999</v>
      </c>
      <c r="AK162">
        <v>188047.2862</v>
      </c>
      <c r="AL162">
        <v>187237.8039</v>
      </c>
      <c r="AM162">
        <v>186456.3615</v>
      </c>
      <c r="AN162">
        <v>185760.12549999999</v>
      </c>
      <c r="AO162">
        <v>185076.3781</v>
      </c>
      <c r="AP162">
        <v>184389.5417</v>
      </c>
      <c r="AQ162">
        <v>183726.29079999999</v>
      </c>
      <c r="AR162">
        <v>183027.13029999999</v>
      </c>
      <c r="AS162">
        <v>182829.15979999999</v>
      </c>
      <c r="AT162">
        <v>182612.6783</v>
      </c>
      <c r="AU162">
        <v>182360.3095</v>
      </c>
      <c r="AV162">
        <v>182088.08790000001</v>
      </c>
      <c r="AW162">
        <v>181941.97010000001</v>
      </c>
    </row>
    <row r="163" spans="2:49" x14ac:dyDescent="0.25">
      <c r="B163" t="s">
        <v>304</v>
      </c>
      <c r="C163">
        <v>748170.71461916401</v>
      </c>
      <c r="D163">
        <v>760182.83744504896</v>
      </c>
      <c r="E163">
        <v>772387.81880000001</v>
      </c>
      <c r="F163">
        <v>784193.96369999996</v>
      </c>
      <c r="G163">
        <v>759148.37309999997</v>
      </c>
      <c r="H163">
        <v>740392.39480000001</v>
      </c>
      <c r="I163">
        <v>775070.21970000002</v>
      </c>
      <c r="J163">
        <v>761563.45259999996</v>
      </c>
      <c r="K163">
        <v>750064.80090000003</v>
      </c>
      <c r="L163">
        <v>705671.66310000001</v>
      </c>
      <c r="M163">
        <v>718608.60560000001</v>
      </c>
      <c r="N163">
        <v>697012.75060000003</v>
      </c>
      <c r="O163">
        <v>679079.83799999999</v>
      </c>
      <c r="P163">
        <v>658364.33140000002</v>
      </c>
      <c r="Q163">
        <v>623860.83499999996</v>
      </c>
      <c r="R163">
        <v>576269.65300000005</v>
      </c>
      <c r="S163">
        <v>521273.65669999999</v>
      </c>
      <c r="T163">
        <v>510950.80930000002</v>
      </c>
      <c r="U163">
        <v>510063.09620000003</v>
      </c>
      <c r="V163">
        <v>514784.3211</v>
      </c>
      <c r="W163">
        <v>515004.05099999998</v>
      </c>
      <c r="X163">
        <v>513463.01299999998</v>
      </c>
      <c r="Y163">
        <v>513597.9118</v>
      </c>
      <c r="Z163">
        <v>513865.65049999999</v>
      </c>
      <c r="AA163">
        <v>513679.34240000002</v>
      </c>
      <c r="AB163">
        <v>513000.65370000002</v>
      </c>
      <c r="AC163">
        <v>512223.61739999999</v>
      </c>
      <c r="AD163">
        <v>512328.29719999997</v>
      </c>
      <c r="AE163">
        <v>512415.51949999999</v>
      </c>
      <c r="AF163">
        <v>512580.91509999998</v>
      </c>
      <c r="AG163">
        <v>512723.64990000002</v>
      </c>
      <c r="AH163">
        <v>513019.8639</v>
      </c>
      <c r="AI163">
        <v>516897.84120000002</v>
      </c>
      <c r="AJ163">
        <v>521140.07370000001</v>
      </c>
      <c r="AK163">
        <v>525566.73060000001</v>
      </c>
      <c r="AL163">
        <v>529982.03949999996</v>
      </c>
      <c r="AM163">
        <v>534405.12789999996</v>
      </c>
      <c r="AN163">
        <v>538259.09820000001</v>
      </c>
      <c r="AO163">
        <v>542180.75619999995</v>
      </c>
      <c r="AP163">
        <v>546096.37479999999</v>
      </c>
      <c r="AQ163">
        <v>550007.9449</v>
      </c>
      <c r="AR163">
        <v>553823.38399999996</v>
      </c>
      <c r="AS163">
        <v>557607.05180000002</v>
      </c>
      <c r="AT163">
        <v>561275.23100000003</v>
      </c>
      <c r="AU163">
        <v>564791.44640000002</v>
      </c>
      <c r="AV163">
        <v>568185.88899999997</v>
      </c>
      <c r="AW163">
        <v>571659.44449999998</v>
      </c>
    </row>
    <row r="164" spans="2:49" x14ac:dyDescent="0.25">
      <c r="B164" s="249" t="s">
        <v>305</v>
      </c>
      <c r="C164">
        <v>5051155.6907064496</v>
      </c>
      <c r="D164">
        <v>5132253.62916335</v>
      </c>
      <c r="E164">
        <v>5214653.6210000003</v>
      </c>
      <c r="F164">
        <v>5229458.2419999996</v>
      </c>
      <c r="G164">
        <v>4997769.2</v>
      </c>
      <c r="H164">
        <v>4908854.3430000003</v>
      </c>
      <c r="I164">
        <v>4892184.398</v>
      </c>
      <c r="J164">
        <v>4880494.6770000001</v>
      </c>
      <c r="K164">
        <v>4621140.1399999997</v>
      </c>
      <c r="L164">
        <v>4447046.0180000002</v>
      </c>
      <c r="M164">
        <v>4437623.87</v>
      </c>
      <c r="N164">
        <v>4436201.0149999997</v>
      </c>
      <c r="O164">
        <v>4345745.2920000004</v>
      </c>
      <c r="P164">
        <v>4134783.4010000001</v>
      </c>
      <c r="Q164">
        <v>3786583.1430000002</v>
      </c>
      <c r="R164">
        <v>3435434.003</v>
      </c>
      <c r="S164">
        <v>3260574.057</v>
      </c>
      <c r="T164">
        <v>3189134.6949999998</v>
      </c>
      <c r="U164">
        <v>3138569.8149999999</v>
      </c>
      <c r="V164">
        <v>3104660.338</v>
      </c>
      <c r="W164">
        <v>3047895.3739999998</v>
      </c>
      <c r="X164">
        <v>2994733.557</v>
      </c>
      <c r="Y164">
        <v>2990555.52</v>
      </c>
      <c r="Z164">
        <v>3011798.4789999998</v>
      </c>
      <c r="AA164">
        <v>3043243.7439999999</v>
      </c>
      <c r="AB164">
        <v>3076984.4389999998</v>
      </c>
      <c r="AC164">
        <v>3110399.7629999998</v>
      </c>
      <c r="AD164">
        <v>3144199.63</v>
      </c>
      <c r="AE164">
        <v>3173039.8489999999</v>
      </c>
      <c r="AF164">
        <v>3197553.7820000001</v>
      </c>
      <c r="AG164">
        <v>3217619.227</v>
      </c>
      <c r="AH164">
        <v>3234938.7570000002</v>
      </c>
      <c r="AI164">
        <v>3269960.37</v>
      </c>
      <c r="AJ164">
        <v>3304808.6</v>
      </c>
      <c r="AK164">
        <v>3339458.0970000001</v>
      </c>
      <c r="AL164">
        <v>3373681.4780000001</v>
      </c>
      <c r="AM164">
        <v>3408069.3130000001</v>
      </c>
      <c r="AN164">
        <v>3438284.477</v>
      </c>
      <c r="AO164">
        <v>3469209.1510000001</v>
      </c>
      <c r="AP164">
        <v>3500694.1519999998</v>
      </c>
      <c r="AQ164">
        <v>3532767.534</v>
      </c>
      <c r="AR164">
        <v>3565225.6370000001</v>
      </c>
      <c r="AS164">
        <v>3597337.5240000002</v>
      </c>
      <c r="AT164">
        <v>3629396.571</v>
      </c>
      <c r="AU164">
        <v>3661518.8250000002</v>
      </c>
      <c r="AV164">
        <v>3693911.91</v>
      </c>
      <c r="AW164">
        <v>3727360.736</v>
      </c>
    </row>
    <row r="165" spans="2:49" x14ac:dyDescent="0.25">
      <c r="B165" s="249" t="s">
        <v>306</v>
      </c>
      <c r="C165">
        <v>738109.45702439197</v>
      </c>
      <c r="D165">
        <v>749960.04310518701</v>
      </c>
      <c r="E165">
        <v>762000.89419999998</v>
      </c>
      <c r="F165">
        <v>736383.87809999997</v>
      </c>
      <c r="G165">
        <v>688113.451</v>
      </c>
      <c r="H165">
        <v>586721.96710000001</v>
      </c>
      <c r="I165">
        <v>619006.81810000003</v>
      </c>
      <c r="J165">
        <v>603896.74699999997</v>
      </c>
      <c r="K165">
        <v>570592.38430000003</v>
      </c>
      <c r="L165">
        <v>540638.81830000004</v>
      </c>
      <c r="M165">
        <v>527691.10199999996</v>
      </c>
      <c r="N165">
        <v>532504.24780000001</v>
      </c>
      <c r="O165">
        <v>532953.95449999999</v>
      </c>
      <c r="P165">
        <v>518019.95120000001</v>
      </c>
      <c r="Q165">
        <v>484109.79369999998</v>
      </c>
      <c r="R165">
        <v>448292.64079999999</v>
      </c>
      <c r="S165">
        <v>411494.23849999998</v>
      </c>
      <c r="T165">
        <v>387152.89970000001</v>
      </c>
      <c r="U165">
        <v>370007.8836</v>
      </c>
      <c r="V165">
        <v>358883.97149999999</v>
      </c>
      <c r="W165">
        <v>347820.58299999998</v>
      </c>
      <c r="X165">
        <v>338517.33769999997</v>
      </c>
      <c r="Y165">
        <v>337116.81650000002</v>
      </c>
      <c r="Z165">
        <v>338553.86459999997</v>
      </c>
      <c r="AA165">
        <v>340949.95779999997</v>
      </c>
      <c r="AB165">
        <v>343442.20819999999</v>
      </c>
      <c r="AC165">
        <v>345895.82809999998</v>
      </c>
      <c r="AD165">
        <v>348503.5981</v>
      </c>
      <c r="AE165">
        <v>350789.62809999997</v>
      </c>
      <c r="AF165">
        <v>352924.98090000002</v>
      </c>
      <c r="AG165">
        <v>354930.87959999999</v>
      </c>
      <c r="AH165">
        <v>356987.73340000003</v>
      </c>
      <c r="AI165">
        <v>361316.87170000002</v>
      </c>
      <c r="AJ165">
        <v>365880.9743</v>
      </c>
      <c r="AK165">
        <v>370596.38870000001</v>
      </c>
      <c r="AL165">
        <v>375347.93239999999</v>
      </c>
      <c r="AM165">
        <v>380119.22979999997</v>
      </c>
      <c r="AN165">
        <v>384466.63750000001</v>
      </c>
      <c r="AO165">
        <v>388803.6029</v>
      </c>
      <c r="AP165">
        <v>393055.62680000003</v>
      </c>
      <c r="AQ165">
        <v>397231.54109999997</v>
      </c>
      <c r="AR165">
        <v>401281.70480000001</v>
      </c>
      <c r="AS165">
        <v>405155.54350000003</v>
      </c>
      <c r="AT165">
        <v>408860.04739999998</v>
      </c>
      <c r="AU165">
        <v>412409.14669999998</v>
      </c>
      <c r="AV165">
        <v>415831.31890000001</v>
      </c>
      <c r="AW165">
        <v>419264.32270000002</v>
      </c>
    </row>
    <row r="166" spans="2:49" x14ac:dyDescent="0.25">
      <c r="B166" s="249" t="s">
        <v>307</v>
      </c>
      <c r="C166">
        <v>1453742.3069470399</v>
      </c>
      <c r="D166">
        <v>1477082.6099113501</v>
      </c>
      <c r="E166">
        <v>1500797.649</v>
      </c>
      <c r="F166">
        <v>1502496.6910000001</v>
      </c>
      <c r="G166">
        <v>1385451.4850000001</v>
      </c>
      <c r="H166">
        <v>1185286.2860000001</v>
      </c>
      <c r="I166">
        <v>1216801.5319999999</v>
      </c>
      <c r="J166">
        <v>1338778.331</v>
      </c>
      <c r="K166">
        <v>1216325.1140000001</v>
      </c>
      <c r="L166">
        <v>1150131.7830000001</v>
      </c>
      <c r="M166">
        <v>1155157.8940000001</v>
      </c>
      <c r="N166">
        <v>1143141.145</v>
      </c>
      <c r="O166">
        <v>1168309.155</v>
      </c>
      <c r="P166">
        <v>1171336.031</v>
      </c>
      <c r="Q166">
        <v>1140307.899</v>
      </c>
      <c r="R166">
        <v>1089790.335</v>
      </c>
      <c r="S166">
        <v>1055150.689</v>
      </c>
      <c r="T166">
        <v>1035876.71</v>
      </c>
      <c r="U166">
        <v>1018394.061</v>
      </c>
      <c r="V166">
        <v>1004819.971</v>
      </c>
      <c r="W166">
        <v>979489.85109999997</v>
      </c>
      <c r="X166">
        <v>952248.17330000002</v>
      </c>
      <c r="Y166">
        <v>939646.14599999995</v>
      </c>
      <c r="Z166">
        <v>934857.74300000002</v>
      </c>
      <c r="AA166">
        <v>933253.55489999999</v>
      </c>
      <c r="AB166">
        <v>932766.18310000002</v>
      </c>
      <c r="AC166">
        <v>932999.1311</v>
      </c>
      <c r="AD166">
        <v>934448.98719999997</v>
      </c>
      <c r="AE166">
        <v>935315.67440000002</v>
      </c>
      <c r="AF166">
        <v>935909.26930000004</v>
      </c>
      <c r="AG166">
        <v>936180.38650000002</v>
      </c>
      <c r="AH166">
        <v>936670.0024</v>
      </c>
      <c r="AI166">
        <v>942826.94140000001</v>
      </c>
      <c r="AJ166">
        <v>949472.35049999994</v>
      </c>
      <c r="AK166">
        <v>956709.42870000005</v>
      </c>
      <c r="AL166">
        <v>964160.13630000001</v>
      </c>
      <c r="AM166">
        <v>971839.86679999996</v>
      </c>
      <c r="AN166">
        <v>976980.49320000003</v>
      </c>
      <c r="AO166">
        <v>981085.65110000002</v>
      </c>
      <c r="AP166">
        <v>984335.90859999997</v>
      </c>
      <c r="AQ166">
        <v>986976.14639999997</v>
      </c>
      <c r="AR166">
        <v>988733.41379999998</v>
      </c>
      <c r="AS166">
        <v>990829.26870000002</v>
      </c>
      <c r="AT166">
        <v>993076.6348</v>
      </c>
      <c r="AU166">
        <v>995209.38740000001</v>
      </c>
      <c r="AV166">
        <v>997181.68740000005</v>
      </c>
      <c r="AW166">
        <v>999600.47869999998</v>
      </c>
    </row>
    <row r="167" spans="2:49" x14ac:dyDescent="0.25">
      <c r="B167" s="249" t="s">
        <v>308</v>
      </c>
      <c r="C167">
        <v>1819036.8432423901</v>
      </c>
      <c r="D167">
        <v>1848242.0681447799</v>
      </c>
      <c r="E167">
        <v>1877916.192</v>
      </c>
      <c r="F167">
        <v>1884122.2150000001</v>
      </c>
      <c r="G167">
        <v>1747574.2849999999</v>
      </c>
      <c r="H167">
        <v>1475042.7660000001</v>
      </c>
      <c r="I167">
        <v>1519336.456</v>
      </c>
      <c r="J167">
        <v>1698158.206</v>
      </c>
      <c r="K167">
        <v>1538814.453</v>
      </c>
      <c r="L167">
        <v>1448697.952</v>
      </c>
      <c r="M167">
        <v>1447742.0190000001</v>
      </c>
      <c r="N167">
        <v>1408079.5449999999</v>
      </c>
      <c r="O167">
        <v>1450099.115</v>
      </c>
      <c r="P167">
        <v>1486648.2709999999</v>
      </c>
      <c r="Q167">
        <v>1483891.65</v>
      </c>
      <c r="R167">
        <v>1439038.45</v>
      </c>
      <c r="S167">
        <v>1415102.5460000001</v>
      </c>
      <c r="T167">
        <v>1369818.405</v>
      </c>
      <c r="U167">
        <v>1333634.054</v>
      </c>
      <c r="V167">
        <v>1333509.9909999999</v>
      </c>
      <c r="W167">
        <v>1296060.7220000001</v>
      </c>
      <c r="X167">
        <v>1258614.8570000001</v>
      </c>
      <c r="Y167">
        <v>1229120.524</v>
      </c>
      <c r="Z167">
        <v>1214377.4979999999</v>
      </c>
      <c r="AA167">
        <v>1201812.3019999999</v>
      </c>
      <c r="AB167">
        <v>1188609.3689999999</v>
      </c>
      <c r="AC167">
        <v>1175813.956</v>
      </c>
      <c r="AD167">
        <v>1166970.1680000001</v>
      </c>
      <c r="AE167">
        <v>1156620.0919999999</v>
      </c>
      <c r="AF167">
        <v>1146041.835</v>
      </c>
      <c r="AG167">
        <v>1135506.3130000001</v>
      </c>
      <c r="AH167">
        <v>1127552.2450000001</v>
      </c>
      <c r="AI167">
        <v>1124840.368</v>
      </c>
      <c r="AJ167">
        <v>1122248.946</v>
      </c>
      <c r="AK167">
        <v>1122641.68</v>
      </c>
      <c r="AL167">
        <v>1123227.4820000001</v>
      </c>
      <c r="AM167">
        <v>1123613.402</v>
      </c>
      <c r="AN167">
        <v>1121787.9350000001</v>
      </c>
      <c r="AO167">
        <v>1117584.845</v>
      </c>
      <c r="AP167">
        <v>1112341.862</v>
      </c>
      <c r="AQ167">
        <v>1108176.7180000001</v>
      </c>
      <c r="AR167">
        <v>1101757.1910000001</v>
      </c>
      <c r="AS167">
        <v>1096585.102</v>
      </c>
      <c r="AT167">
        <v>1092533.963</v>
      </c>
      <c r="AU167">
        <v>1087931.8459999999</v>
      </c>
      <c r="AV167">
        <v>1083262.5079999999</v>
      </c>
      <c r="AW167">
        <v>1085576.362</v>
      </c>
    </row>
    <row r="168" spans="2:49" x14ac:dyDescent="0.25">
      <c r="B168" s="249" t="s">
        <v>309</v>
      </c>
      <c r="C168">
        <v>2313078.33193391</v>
      </c>
      <c r="D168">
        <v>2350215.5527395001</v>
      </c>
      <c r="E168">
        <v>2387949.0240000002</v>
      </c>
      <c r="F168">
        <v>2377670.7880000002</v>
      </c>
      <c r="G168">
        <v>2236322.213</v>
      </c>
      <c r="H168">
        <v>1981320.7180000001</v>
      </c>
      <c r="I168">
        <v>2076141.8</v>
      </c>
      <c r="J168">
        <v>1976849.601</v>
      </c>
      <c r="K168">
        <v>1820386.2890000001</v>
      </c>
      <c r="L168">
        <v>1772857.797</v>
      </c>
      <c r="M168">
        <v>1734713.33</v>
      </c>
      <c r="N168">
        <v>1763901.9709999999</v>
      </c>
      <c r="O168">
        <v>1769780.7590000001</v>
      </c>
      <c r="P168">
        <v>1742398.1950000001</v>
      </c>
      <c r="Q168">
        <v>1662248.87</v>
      </c>
      <c r="R168">
        <v>1558739.237</v>
      </c>
      <c r="S168">
        <v>1520489.075</v>
      </c>
      <c r="T168">
        <v>1500970.0689999999</v>
      </c>
      <c r="U168">
        <v>1483081.949</v>
      </c>
      <c r="V168">
        <v>1467563.726</v>
      </c>
      <c r="W168">
        <v>1430282.577</v>
      </c>
      <c r="X168">
        <v>1387620.08</v>
      </c>
      <c r="Y168">
        <v>1365723.892</v>
      </c>
      <c r="Z168">
        <v>1353367.2890000001</v>
      </c>
      <c r="AA168">
        <v>1344629.7749999999</v>
      </c>
      <c r="AB168">
        <v>1336996.0530000001</v>
      </c>
      <c r="AC168">
        <v>1330191.3419999999</v>
      </c>
      <c r="AD168">
        <v>1325823.801</v>
      </c>
      <c r="AE168">
        <v>1320952.9099999999</v>
      </c>
      <c r="AF168">
        <v>1315968</v>
      </c>
      <c r="AG168">
        <v>1310801.838</v>
      </c>
      <c r="AH168">
        <v>1306141.659</v>
      </c>
      <c r="AI168">
        <v>1309835.7760000001</v>
      </c>
      <c r="AJ168">
        <v>1314500.2039999999</v>
      </c>
      <c r="AK168">
        <v>1320124.172</v>
      </c>
      <c r="AL168">
        <v>1326225.9010000001</v>
      </c>
      <c r="AM168">
        <v>1332791.2339999999</v>
      </c>
      <c r="AN168">
        <v>1337019.07</v>
      </c>
      <c r="AO168">
        <v>1340895.0819999999</v>
      </c>
      <c r="AP168">
        <v>1344412.993</v>
      </c>
      <c r="AQ168">
        <v>1347711.16</v>
      </c>
      <c r="AR168">
        <v>1350440.209</v>
      </c>
      <c r="AS168">
        <v>1353278.112</v>
      </c>
      <c r="AT168">
        <v>1356049.041</v>
      </c>
      <c r="AU168">
        <v>1358547.88</v>
      </c>
      <c r="AV168">
        <v>1360752.7250000001</v>
      </c>
      <c r="AW168">
        <v>1363290.3670000001</v>
      </c>
    </row>
    <row r="169" spans="2:49" x14ac:dyDescent="0.25">
      <c r="B169" s="249" t="s">
        <v>310</v>
      </c>
      <c r="C169">
        <v>4643279.3828946501</v>
      </c>
      <c r="D169">
        <v>4717828.7352982899</v>
      </c>
      <c r="E169">
        <v>4793575.0020000003</v>
      </c>
      <c r="F169">
        <v>4801653.9809999997</v>
      </c>
      <c r="G169">
        <v>4785839.4579999996</v>
      </c>
      <c r="H169">
        <v>4446067.5829999996</v>
      </c>
      <c r="I169">
        <v>4604101.8890000004</v>
      </c>
      <c r="J169">
        <v>4616318.648</v>
      </c>
      <c r="K169">
        <v>4425923.6430000002</v>
      </c>
      <c r="L169">
        <v>4355310.0920000002</v>
      </c>
      <c r="M169">
        <v>4314031.125</v>
      </c>
      <c r="N169">
        <v>4372744.5939999996</v>
      </c>
      <c r="O169">
        <v>4491355.8609999996</v>
      </c>
      <c r="P169">
        <v>4518059.5729999999</v>
      </c>
      <c r="Q169">
        <v>4428548.4570000004</v>
      </c>
      <c r="R169">
        <v>4283984.9060000004</v>
      </c>
      <c r="S169">
        <v>4118054.3569999998</v>
      </c>
      <c r="T169">
        <v>4055431.8029999998</v>
      </c>
      <c r="U169">
        <v>4005382.18</v>
      </c>
      <c r="V169">
        <v>3967099.784</v>
      </c>
      <c r="W169">
        <v>3890205.1329999999</v>
      </c>
      <c r="X169">
        <v>3803828.2940000002</v>
      </c>
      <c r="Y169">
        <v>3763645.6719999998</v>
      </c>
      <c r="Z169">
        <v>3747480.284</v>
      </c>
      <c r="AA169">
        <v>3742841.6779999998</v>
      </c>
      <c r="AB169">
        <v>3743139.0019999999</v>
      </c>
      <c r="AC169">
        <v>3747192.1310000001</v>
      </c>
      <c r="AD169">
        <v>3757101.1490000002</v>
      </c>
      <c r="AE169">
        <v>3766514.4980000001</v>
      </c>
      <c r="AF169">
        <v>3776296.4959999998</v>
      </c>
      <c r="AG169">
        <v>3786009.0159999998</v>
      </c>
      <c r="AH169">
        <v>3797143.8259999999</v>
      </c>
      <c r="AI169">
        <v>3831495.8530000001</v>
      </c>
      <c r="AJ169">
        <v>3868130.3160000001</v>
      </c>
      <c r="AK169">
        <v>3906850.5660000001</v>
      </c>
      <c r="AL169">
        <v>3946656.3360000001</v>
      </c>
      <c r="AM169">
        <v>3987603.8689999999</v>
      </c>
      <c r="AN169">
        <v>4022380.8769999999</v>
      </c>
      <c r="AO169">
        <v>4056467.5290000001</v>
      </c>
      <c r="AP169">
        <v>4089682.801</v>
      </c>
      <c r="AQ169">
        <v>4122179.2689999999</v>
      </c>
      <c r="AR169">
        <v>4153217.6680000001</v>
      </c>
      <c r="AS169">
        <v>4183468.8820000002</v>
      </c>
      <c r="AT169">
        <v>4212911.9859999996</v>
      </c>
      <c r="AU169">
        <v>4241171.5829999996</v>
      </c>
      <c r="AV169">
        <v>4268189.76</v>
      </c>
      <c r="AW169">
        <v>4295112.7989999996</v>
      </c>
    </row>
    <row r="170" spans="2:49" x14ac:dyDescent="0.25">
      <c r="B170" s="249" t="s">
        <v>311</v>
      </c>
      <c r="C170">
        <v>3833938.33697946</v>
      </c>
      <c r="D170">
        <v>3895493.45710216</v>
      </c>
      <c r="E170">
        <v>3958037.3590000002</v>
      </c>
      <c r="F170">
        <v>3972388.298</v>
      </c>
      <c r="G170">
        <v>3998214.0690000001</v>
      </c>
      <c r="H170">
        <v>3701447.6409999998</v>
      </c>
      <c r="I170">
        <v>3854127.2489999998</v>
      </c>
      <c r="J170">
        <v>3933345.54</v>
      </c>
      <c r="K170">
        <v>3878475.923</v>
      </c>
      <c r="L170">
        <v>3863019.253</v>
      </c>
      <c r="M170">
        <v>3848288.49</v>
      </c>
      <c r="N170">
        <v>3856532.625</v>
      </c>
      <c r="O170">
        <v>3903157.2549999999</v>
      </c>
      <c r="P170">
        <v>3920493.872</v>
      </c>
      <c r="Q170">
        <v>3877045.6710000001</v>
      </c>
      <c r="R170">
        <v>3768267.9539999999</v>
      </c>
      <c r="S170">
        <v>3673195.7570000002</v>
      </c>
      <c r="T170">
        <v>3642061.2620000001</v>
      </c>
      <c r="U170">
        <v>3603180.2390000001</v>
      </c>
      <c r="V170">
        <v>3571687.2629999998</v>
      </c>
      <c r="W170">
        <v>3512539.8730000001</v>
      </c>
      <c r="X170">
        <v>3448039.6830000002</v>
      </c>
      <c r="Y170">
        <v>3427336.9309999999</v>
      </c>
      <c r="Z170">
        <v>3426219.179</v>
      </c>
      <c r="AA170">
        <v>3434224.6230000001</v>
      </c>
      <c r="AB170">
        <v>3445542.0329999998</v>
      </c>
      <c r="AC170">
        <v>3459121.0750000002</v>
      </c>
      <c r="AD170">
        <v>3478324.5380000002</v>
      </c>
      <c r="AE170">
        <v>3498326.0750000002</v>
      </c>
      <c r="AF170">
        <v>3519408.9640000002</v>
      </c>
      <c r="AG170">
        <v>3540817.7519999999</v>
      </c>
      <c r="AH170">
        <v>3563376.7069999999</v>
      </c>
      <c r="AI170">
        <v>3607264.236</v>
      </c>
      <c r="AJ170">
        <v>3652612.0750000002</v>
      </c>
      <c r="AK170">
        <v>3699056.5970000001</v>
      </c>
      <c r="AL170">
        <v>3745985.844</v>
      </c>
      <c r="AM170">
        <v>3793644.0210000002</v>
      </c>
      <c r="AN170">
        <v>3836634.7760000001</v>
      </c>
      <c r="AO170">
        <v>3879730.0690000001</v>
      </c>
      <c r="AP170">
        <v>3922741.023</v>
      </c>
      <c r="AQ170">
        <v>3965549.9380000001</v>
      </c>
      <c r="AR170">
        <v>4007950.7910000002</v>
      </c>
      <c r="AS170">
        <v>4048709.5249999999</v>
      </c>
      <c r="AT170">
        <v>4088288.02</v>
      </c>
      <c r="AU170">
        <v>4126802.5079999999</v>
      </c>
      <c r="AV170">
        <v>4164355.426</v>
      </c>
      <c r="AW170">
        <v>4201092.7879999997</v>
      </c>
    </row>
    <row r="171" spans="2:49" x14ac:dyDescent="0.25">
      <c r="B171" s="249" t="s">
        <v>312</v>
      </c>
      <c r="C171">
        <v>271678.64339116903</v>
      </c>
      <c r="D171">
        <v>276040.53188776103</v>
      </c>
      <c r="E171">
        <v>280472.45189999999</v>
      </c>
      <c r="F171">
        <v>286018.71360000002</v>
      </c>
      <c r="G171">
        <v>271287.76209999999</v>
      </c>
      <c r="H171">
        <v>232208.99849999999</v>
      </c>
      <c r="I171">
        <v>243625.3083</v>
      </c>
      <c r="J171">
        <v>245727.13529999999</v>
      </c>
      <c r="K171">
        <v>225550.30669999999</v>
      </c>
      <c r="L171">
        <v>208581.23540000001</v>
      </c>
      <c r="M171">
        <v>202075.5215</v>
      </c>
      <c r="N171">
        <v>210366.56700000001</v>
      </c>
      <c r="O171">
        <v>209520.08170000001</v>
      </c>
      <c r="P171">
        <v>201067.1292</v>
      </c>
      <c r="Q171">
        <v>185290.04639999999</v>
      </c>
      <c r="R171">
        <v>168602.08850000001</v>
      </c>
      <c r="S171">
        <v>159000.75090000001</v>
      </c>
      <c r="T171">
        <v>152684.2689</v>
      </c>
      <c r="U171">
        <v>147968.81830000001</v>
      </c>
      <c r="V171">
        <v>144887.0803</v>
      </c>
      <c r="W171">
        <v>140491.3334</v>
      </c>
      <c r="X171">
        <v>136230.6937</v>
      </c>
      <c r="Y171">
        <v>134620.16219999999</v>
      </c>
      <c r="Z171">
        <v>134460.77499999999</v>
      </c>
      <c r="AA171">
        <v>134861.962</v>
      </c>
      <c r="AB171">
        <v>135424.70420000001</v>
      </c>
      <c r="AC171">
        <v>136053.3083</v>
      </c>
      <c r="AD171">
        <v>136754.5105</v>
      </c>
      <c r="AE171">
        <v>137240.47330000001</v>
      </c>
      <c r="AF171">
        <v>137599.03150000001</v>
      </c>
      <c r="AG171">
        <v>137853.4062</v>
      </c>
      <c r="AH171">
        <v>138126.3021</v>
      </c>
      <c r="AI171">
        <v>139190.48060000001</v>
      </c>
      <c r="AJ171">
        <v>140301.7254</v>
      </c>
      <c r="AK171">
        <v>141512.7389</v>
      </c>
      <c r="AL171">
        <v>142744.70850000001</v>
      </c>
      <c r="AM171">
        <v>143994.50529999999</v>
      </c>
      <c r="AN171">
        <v>145061.81219999999</v>
      </c>
      <c r="AO171">
        <v>146111.07860000001</v>
      </c>
      <c r="AP171">
        <v>147151.07029999999</v>
      </c>
      <c r="AQ171">
        <v>148225.43710000001</v>
      </c>
      <c r="AR171">
        <v>149249.32519999999</v>
      </c>
      <c r="AS171">
        <v>150252.72330000001</v>
      </c>
      <c r="AT171">
        <v>151247.28820000001</v>
      </c>
      <c r="AU171">
        <v>152203.69339999999</v>
      </c>
      <c r="AV171">
        <v>153140.57329999999</v>
      </c>
      <c r="AW171">
        <v>154249.23670000001</v>
      </c>
    </row>
    <row r="172" spans="2:49" x14ac:dyDescent="0.25">
      <c r="B172" s="249" t="s">
        <v>313</v>
      </c>
      <c r="C172">
        <v>2033071.8879050901</v>
      </c>
      <c r="D172">
        <v>2065713.51468114</v>
      </c>
      <c r="E172">
        <v>2098879.213</v>
      </c>
      <c r="F172">
        <v>2086451.6370000001</v>
      </c>
      <c r="G172">
        <v>1899651.139</v>
      </c>
      <c r="H172">
        <v>1547017.355</v>
      </c>
      <c r="I172">
        <v>1689788.118</v>
      </c>
      <c r="J172">
        <v>1694900.31</v>
      </c>
      <c r="K172">
        <v>1562787.392</v>
      </c>
      <c r="L172">
        <v>1533801.7239999999</v>
      </c>
      <c r="M172">
        <v>1540534.7109999999</v>
      </c>
      <c r="N172">
        <v>1517618.1510000001</v>
      </c>
      <c r="O172">
        <v>1521873.14</v>
      </c>
      <c r="P172">
        <v>1483129.29</v>
      </c>
      <c r="Q172">
        <v>1400303.7890000001</v>
      </c>
      <c r="R172">
        <v>1315389.8500000001</v>
      </c>
      <c r="S172">
        <v>1270196.2279999999</v>
      </c>
      <c r="T172">
        <v>1245569.6310000001</v>
      </c>
      <c r="U172">
        <v>1225585.4990000001</v>
      </c>
      <c r="V172">
        <v>1210119.041</v>
      </c>
      <c r="W172">
        <v>1181035.33</v>
      </c>
      <c r="X172">
        <v>1149385.1780000001</v>
      </c>
      <c r="Y172">
        <v>1136004.7819999999</v>
      </c>
      <c r="Z172">
        <v>1131814.476</v>
      </c>
      <c r="AA172">
        <v>1131360.5060000001</v>
      </c>
      <c r="AB172">
        <v>1132227.145</v>
      </c>
      <c r="AC172">
        <v>1133945.318</v>
      </c>
      <c r="AD172">
        <v>1136636.9380000001</v>
      </c>
      <c r="AE172">
        <v>1138209.861</v>
      </c>
      <c r="AF172">
        <v>1139254.291</v>
      </c>
      <c r="AG172">
        <v>1139832.7890000001</v>
      </c>
      <c r="AH172">
        <v>1140690.2990000001</v>
      </c>
      <c r="AI172">
        <v>1148274.5049999999</v>
      </c>
      <c r="AJ172">
        <v>1156391.3</v>
      </c>
      <c r="AK172">
        <v>1165288.6599999999</v>
      </c>
      <c r="AL172">
        <v>1174482.791</v>
      </c>
      <c r="AM172">
        <v>1183964.3430000001</v>
      </c>
      <c r="AN172">
        <v>1191404.3030000001</v>
      </c>
      <c r="AO172">
        <v>1198423.8529999999</v>
      </c>
      <c r="AP172">
        <v>1205093.4280000001</v>
      </c>
      <c r="AQ172">
        <v>1211640.405</v>
      </c>
      <c r="AR172">
        <v>1217619.8400000001</v>
      </c>
      <c r="AS172">
        <v>1223562.0460000001</v>
      </c>
      <c r="AT172">
        <v>1229409.28</v>
      </c>
      <c r="AU172">
        <v>1234921.915</v>
      </c>
      <c r="AV172">
        <v>1240122.5160000001</v>
      </c>
      <c r="AW172">
        <v>1245908.027</v>
      </c>
    </row>
    <row r="173" spans="2:49" x14ac:dyDescent="0.25">
      <c r="B173" s="249" t="s">
        <v>314</v>
      </c>
      <c r="C173">
        <v>611949.61832884501</v>
      </c>
      <c r="D173">
        <v>621774.66739182698</v>
      </c>
      <c r="E173">
        <v>631757.4608</v>
      </c>
      <c r="F173">
        <v>623751.04700000002</v>
      </c>
      <c r="G173">
        <v>573271.21160000004</v>
      </c>
      <c r="H173">
        <v>484751.63949999999</v>
      </c>
      <c r="I173">
        <v>523315.3652</v>
      </c>
      <c r="J173">
        <v>514963.06089999998</v>
      </c>
      <c r="K173">
        <v>474703.20549999998</v>
      </c>
      <c r="L173">
        <v>453355.84529999999</v>
      </c>
      <c r="M173">
        <v>452632.40169999999</v>
      </c>
      <c r="N173">
        <v>433930.4117</v>
      </c>
      <c r="O173">
        <v>419569.92910000001</v>
      </c>
      <c r="P173">
        <v>387617.11320000002</v>
      </c>
      <c r="Q173">
        <v>341920.06780000002</v>
      </c>
      <c r="R173">
        <v>304525.652</v>
      </c>
      <c r="S173">
        <v>279845.11800000002</v>
      </c>
      <c r="T173">
        <v>266112.93829999998</v>
      </c>
      <c r="U173">
        <v>257080.24170000001</v>
      </c>
      <c r="V173">
        <v>251301.3377</v>
      </c>
      <c r="W173">
        <v>244881.85029999999</v>
      </c>
      <c r="X173">
        <v>239171.17939999999</v>
      </c>
      <c r="Y173">
        <v>238378.65779999999</v>
      </c>
      <c r="Z173">
        <v>239975.53320000001</v>
      </c>
      <c r="AA173">
        <v>242554.87289999999</v>
      </c>
      <c r="AB173">
        <v>245382.0117</v>
      </c>
      <c r="AC173">
        <v>248208.16769999999</v>
      </c>
      <c r="AD173">
        <v>250936.64679999999</v>
      </c>
      <c r="AE173">
        <v>253174.4497</v>
      </c>
      <c r="AF173">
        <v>255083.9951</v>
      </c>
      <c r="AG173">
        <v>256727.6974</v>
      </c>
      <c r="AH173">
        <v>258298.66159999999</v>
      </c>
      <c r="AI173">
        <v>261348.21400000001</v>
      </c>
      <c r="AJ173">
        <v>264476.5001</v>
      </c>
      <c r="AK173">
        <v>267712.2341</v>
      </c>
      <c r="AL173">
        <v>270976.087</v>
      </c>
      <c r="AM173">
        <v>274273.86690000002</v>
      </c>
      <c r="AN173">
        <v>277237.58639999997</v>
      </c>
      <c r="AO173">
        <v>280223.94319999998</v>
      </c>
      <c r="AP173">
        <v>283224.46360000002</v>
      </c>
      <c r="AQ173">
        <v>286269.90039999998</v>
      </c>
      <c r="AR173">
        <v>289304.19339999999</v>
      </c>
      <c r="AS173">
        <v>292279.39740000002</v>
      </c>
      <c r="AT173">
        <v>295235.54470000003</v>
      </c>
      <c r="AU173">
        <v>298161.98940000002</v>
      </c>
      <c r="AV173">
        <v>301086.02649999998</v>
      </c>
      <c r="AW173">
        <v>304169.45610000001</v>
      </c>
    </row>
    <row r="174" spans="2:49" x14ac:dyDescent="0.25">
      <c r="B174" s="249" t="s">
        <v>315</v>
      </c>
      <c r="C174">
        <v>8749188.7351059392</v>
      </c>
      <c r="D174">
        <v>8889659.7902533505</v>
      </c>
      <c r="E174">
        <v>9032386.1539999899</v>
      </c>
      <c r="F174">
        <v>9120037.2949999999</v>
      </c>
      <c r="G174">
        <v>8861651.4309999999</v>
      </c>
      <c r="H174">
        <v>7933282.8949999996</v>
      </c>
      <c r="I174">
        <v>8077317.676</v>
      </c>
      <c r="J174">
        <v>8111675.4850000003</v>
      </c>
      <c r="K174">
        <v>7758667.0240000002</v>
      </c>
      <c r="L174">
        <v>7411458.4539999999</v>
      </c>
      <c r="M174">
        <v>7248600.5190000003</v>
      </c>
      <c r="N174">
        <v>7125064.3229999999</v>
      </c>
      <c r="O174">
        <v>7209681.3870000001</v>
      </c>
      <c r="P174">
        <v>7182737.1449999996</v>
      </c>
      <c r="Q174">
        <v>6869354.8219999997</v>
      </c>
      <c r="R174">
        <v>6529835.7460000003</v>
      </c>
      <c r="S174">
        <v>6291204.1459999997</v>
      </c>
      <c r="T174">
        <v>6104211.8490000004</v>
      </c>
      <c r="U174">
        <v>5994928.1399999997</v>
      </c>
      <c r="V174">
        <v>5935265.8130000001</v>
      </c>
      <c r="W174">
        <v>5822617.1770000001</v>
      </c>
      <c r="X174">
        <v>5706219.4460000005</v>
      </c>
      <c r="Y174">
        <v>5668572.4500000002</v>
      </c>
      <c r="Z174">
        <v>5662772.3279999997</v>
      </c>
      <c r="AA174">
        <v>5664192.398</v>
      </c>
      <c r="AB174">
        <v>5664038.165</v>
      </c>
      <c r="AC174">
        <v>5662844.0020000003</v>
      </c>
      <c r="AD174">
        <v>5667196.2570000002</v>
      </c>
      <c r="AE174">
        <v>5665736.04</v>
      </c>
      <c r="AF174">
        <v>5662752.3650000002</v>
      </c>
      <c r="AG174">
        <v>5658719.284</v>
      </c>
      <c r="AH174">
        <v>5657044.8109999998</v>
      </c>
      <c r="AI174">
        <v>5691286.8039999995</v>
      </c>
      <c r="AJ174">
        <v>5729653.5159999998</v>
      </c>
      <c r="AK174">
        <v>5772381.1509999996</v>
      </c>
      <c r="AL174">
        <v>5816758.0930000003</v>
      </c>
      <c r="AM174">
        <v>5862479.5180000002</v>
      </c>
      <c r="AN174">
        <v>5901726.1299999999</v>
      </c>
      <c r="AO174">
        <v>5943264.1730000004</v>
      </c>
      <c r="AP174">
        <v>5985634.0480000004</v>
      </c>
      <c r="AQ174">
        <v>6029335.9199999999</v>
      </c>
      <c r="AR174">
        <v>6071888.4409999996</v>
      </c>
      <c r="AS174">
        <v>6114035.602</v>
      </c>
      <c r="AT174">
        <v>6153667.9340000004</v>
      </c>
      <c r="AU174">
        <v>6190902.2869999995</v>
      </c>
      <c r="AV174">
        <v>6226240.7949999999</v>
      </c>
      <c r="AW174">
        <v>6264312.3909999998</v>
      </c>
    </row>
    <row r="175" spans="2:49" x14ac:dyDescent="0.25">
      <c r="B175" s="249" t="s">
        <v>316</v>
      </c>
      <c r="C175">
        <v>583434.83019375498</v>
      </c>
      <c r="D175">
        <v>592802.06510985899</v>
      </c>
      <c r="E175">
        <v>602319.69400000002</v>
      </c>
      <c r="F175">
        <v>620585.65850000002</v>
      </c>
      <c r="G175">
        <v>602137.29139999999</v>
      </c>
      <c r="H175">
        <v>534994.33250000002</v>
      </c>
      <c r="I175">
        <v>531261.49959999998</v>
      </c>
      <c r="J175">
        <v>545035.36369999999</v>
      </c>
      <c r="K175">
        <v>531242.78940000001</v>
      </c>
      <c r="L175">
        <v>522810.88549999997</v>
      </c>
      <c r="M175">
        <v>487959.80349999998</v>
      </c>
      <c r="N175">
        <v>445888.13829999999</v>
      </c>
      <c r="O175">
        <v>422425.9264</v>
      </c>
      <c r="P175">
        <v>404610.33669999999</v>
      </c>
      <c r="Q175">
        <v>382596.163</v>
      </c>
      <c r="R175">
        <v>360718.32510000002</v>
      </c>
      <c r="S175">
        <v>340988.7586</v>
      </c>
      <c r="T175">
        <v>332225.71419999999</v>
      </c>
      <c r="U175">
        <v>332246.511</v>
      </c>
      <c r="V175">
        <v>350756.60430000001</v>
      </c>
      <c r="W175">
        <v>357378.43310000002</v>
      </c>
      <c r="X175">
        <v>364668.53370000003</v>
      </c>
      <c r="Y175">
        <v>363252.29249999998</v>
      </c>
      <c r="Z175">
        <v>362651.6458</v>
      </c>
      <c r="AA175">
        <v>360202.96480000002</v>
      </c>
      <c r="AB175">
        <v>356220.58769999997</v>
      </c>
      <c r="AC175">
        <v>351892.52909999999</v>
      </c>
      <c r="AD175">
        <v>349275.28009999997</v>
      </c>
      <c r="AE175">
        <v>346064.23800000001</v>
      </c>
      <c r="AF175">
        <v>342774.44</v>
      </c>
      <c r="AG175">
        <v>339514.87349999999</v>
      </c>
      <c r="AH175">
        <v>337453.571</v>
      </c>
      <c r="AI175">
        <v>336571.1299</v>
      </c>
      <c r="AJ175">
        <v>335529.23859999998</v>
      </c>
      <c r="AK175">
        <v>335834.43520000001</v>
      </c>
      <c r="AL175">
        <v>336105.14689999999</v>
      </c>
      <c r="AM175">
        <v>336130.79629999999</v>
      </c>
      <c r="AN175">
        <v>336603.71909999999</v>
      </c>
      <c r="AO175">
        <v>336705.22369999997</v>
      </c>
      <c r="AP175">
        <v>336946.24219999998</v>
      </c>
      <c r="AQ175">
        <v>338349.0429</v>
      </c>
      <c r="AR175">
        <v>339042.62109999999</v>
      </c>
      <c r="AS175">
        <v>340070.75770000002</v>
      </c>
      <c r="AT175">
        <v>341504.82520000002</v>
      </c>
      <c r="AU175">
        <v>342498.72409999999</v>
      </c>
      <c r="AV175">
        <v>343388.94280000002</v>
      </c>
      <c r="AW175">
        <v>348313.53970000002</v>
      </c>
    </row>
    <row r="176" spans="2:49" x14ac:dyDescent="0.25">
      <c r="B176" s="249" t="s">
        <v>317</v>
      </c>
      <c r="C176">
        <v>40605.282443966003</v>
      </c>
      <c r="D176">
        <v>41257.2133877546</v>
      </c>
      <c r="E176">
        <v>41919.611290000001</v>
      </c>
      <c r="F176">
        <v>42649.759409999999</v>
      </c>
      <c r="G176">
        <v>40922.60241</v>
      </c>
      <c r="H176">
        <v>38344.605219999998</v>
      </c>
      <c r="I176">
        <v>39745.837090000001</v>
      </c>
      <c r="J176">
        <v>39627.41603</v>
      </c>
      <c r="K176">
        <v>38199.005850000001</v>
      </c>
      <c r="L176">
        <v>38146.144619999999</v>
      </c>
      <c r="M176">
        <v>38722.360399999998</v>
      </c>
      <c r="N176">
        <v>37650.75174</v>
      </c>
      <c r="O176">
        <v>39277.621070000001</v>
      </c>
      <c r="P176">
        <v>39772.792939999999</v>
      </c>
      <c r="Q176">
        <v>39002.408929999998</v>
      </c>
      <c r="R176">
        <v>37560.412199999999</v>
      </c>
      <c r="S176">
        <v>35381.73244</v>
      </c>
      <c r="T176">
        <v>34768.306510000002</v>
      </c>
      <c r="U176">
        <v>34341.920359999996</v>
      </c>
      <c r="V176">
        <v>34197.253499999999</v>
      </c>
      <c r="W176">
        <v>33733.336949999997</v>
      </c>
      <c r="X176">
        <v>33191.699630000003</v>
      </c>
      <c r="Y176">
        <v>33117.078549999998</v>
      </c>
      <c r="Z176">
        <v>33213.887999999999</v>
      </c>
      <c r="AA176">
        <v>33342.690060000001</v>
      </c>
      <c r="AB176">
        <v>33403.775930000003</v>
      </c>
      <c r="AC176">
        <v>33401.515059999998</v>
      </c>
      <c r="AD176">
        <v>33357.296260000003</v>
      </c>
      <c r="AE176">
        <v>33238.85168</v>
      </c>
      <c r="AF176">
        <v>33080.478669999997</v>
      </c>
      <c r="AG176">
        <v>32897.534180000002</v>
      </c>
      <c r="AH176">
        <v>32718.579870000001</v>
      </c>
      <c r="AI176">
        <v>32756.407869999999</v>
      </c>
      <c r="AJ176">
        <v>32820.57733</v>
      </c>
      <c r="AK176">
        <v>32907.374309999999</v>
      </c>
      <c r="AL176">
        <v>33004.537649999998</v>
      </c>
      <c r="AM176">
        <v>33110.062209999996</v>
      </c>
      <c r="AN176">
        <v>33184.378660000002</v>
      </c>
      <c r="AO176">
        <v>33264.703079999999</v>
      </c>
      <c r="AP176">
        <v>33344.869350000001</v>
      </c>
      <c r="AQ176">
        <v>33425.783750000002</v>
      </c>
      <c r="AR176">
        <v>33498.114240000003</v>
      </c>
      <c r="AS176">
        <v>33557.710950000001</v>
      </c>
      <c r="AT176">
        <v>33604.302600000003</v>
      </c>
      <c r="AU176">
        <v>33635.176449999999</v>
      </c>
      <c r="AV176">
        <v>33652.204989999998</v>
      </c>
      <c r="AW176">
        <v>33673.789750000004</v>
      </c>
    </row>
    <row r="177" spans="2:49" x14ac:dyDescent="0.25">
      <c r="B177" s="249" t="s">
        <v>318</v>
      </c>
      <c r="C177">
        <v>55091.732691944802</v>
      </c>
      <c r="D177">
        <v>55976.248280239903</v>
      </c>
      <c r="E177">
        <v>56874.965049999999</v>
      </c>
      <c r="F177">
        <v>56507.891089999997</v>
      </c>
      <c r="G177">
        <v>53582.831420000002</v>
      </c>
      <c r="H177">
        <v>47510.678870000003</v>
      </c>
      <c r="I177">
        <v>48086.106610000003</v>
      </c>
      <c r="J177">
        <v>47514.835019999999</v>
      </c>
      <c r="K177">
        <v>45690.07933</v>
      </c>
      <c r="L177">
        <v>44290.82933</v>
      </c>
      <c r="M177">
        <v>42829.215150000004</v>
      </c>
      <c r="N177">
        <v>38515.056929999999</v>
      </c>
      <c r="O177">
        <v>38206.504200000003</v>
      </c>
      <c r="P177">
        <v>38229.013140000003</v>
      </c>
      <c r="Q177">
        <v>38126.082820000003</v>
      </c>
      <c r="R177">
        <v>36202.877659999998</v>
      </c>
      <c r="S177">
        <v>32416.140220000001</v>
      </c>
      <c r="T177">
        <v>31240.058059999999</v>
      </c>
      <c r="U177">
        <v>30922.840209999998</v>
      </c>
      <c r="V177">
        <v>31108.776089999999</v>
      </c>
      <c r="W177">
        <v>31258.054029999999</v>
      </c>
      <c r="X177">
        <v>31483.752970000001</v>
      </c>
      <c r="Y177">
        <v>31625.27506</v>
      </c>
      <c r="Z177">
        <v>31569.8999</v>
      </c>
      <c r="AA177">
        <v>31338.390210000001</v>
      </c>
      <c r="AB177">
        <v>30979.787189999999</v>
      </c>
      <c r="AC177">
        <v>30563.542720000001</v>
      </c>
      <c r="AD177">
        <v>91817.34663</v>
      </c>
      <c r="AE177">
        <v>151677.50930000001</v>
      </c>
      <c r="AF177">
        <v>210267.08</v>
      </c>
      <c r="AG177">
        <v>267653.4657</v>
      </c>
      <c r="AH177">
        <v>324009.38640000002</v>
      </c>
      <c r="AI177">
        <v>381917.20689999999</v>
      </c>
      <c r="AJ177">
        <v>439801.98629999999</v>
      </c>
      <c r="AK177">
        <v>497614.63589999999</v>
      </c>
      <c r="AL177">
        <v>555233.48910000001</v>
      </c>
      <c r="AM177">
        <v>612666.66669999994</v>
      </c>
      <c r="AN177">
        <v>612119.66139999998</v>
      </c>
      <c r="AO177">
        <v>611921.33140000002</v>
      </c>
      <c r="AP177">
        <v>611909.23670000001</v>
      </c>
      <c r="AQ177">
        <v>612034.39099999995</v>
      </c>
      <c r="AR177">
        <v>612172.13080000004</v>
      </c>
      <c r="AS177">
        <v>612270.1298</v>
      </c>
      <c r="AT177">
        <v>612349.97380000004</v>
      </c>
      <c r="AU177">
        <v>612369.81299999997</v>
      </c>
      <c r="AV177">
        <v>612333.39469999995</v>
      </c>
      <c r="AW177">
        <v>612432.03350000002</v>
      </c>
    </row>
    <row r="178" spans="2:49" x14ac:dyDescent="0.25">
      <c r="B178" s="249" t="s">
        <v>319</v>
      </c>
      <c r="C178">
        <v>53959.065015136701</v>
      </c>
      <c r="D178">
        <v>54825.395257508797</v>
      </c>
      <c r="E178">
        <v>55705.634709999998</v>
      </c>
      <c r="F178">
        <v>55440.544739999998</v>
      </c>
      <c r="G178">
        <v>52796.940540000003</v>
      </c>
      <c r="H178">
        <v>45985.89114</v>
      </c>
      <c r="I178">
        <v>46704.056279999997</v>
      </c>
      <c r="J178">
        <v>47065.438549999999</v>
      </c>
      <c r="K178">
        <v>45122.910860000004</v>
      </c>
      <c r="L178">
        <v>43328.049529999997</v>
      </c>
      <c r="M178">
        <v>42953.869319999998</v>
      </c>
      <c r="N178">
        <v>41115.709540000003</v>
      </c>
      <c r="O178">
        <v>41258.166109999998</v>
      </c>
      <c r="P178">
        <v>41612.718099999998</v>
      </c>
      <c r="Q178">
        <v>41747.579010000001</v>
      </c>
      <c r="R178">
        <v>39274.822500000002</v>
      </c>
      <c r="S178">
        <v>35708.430119999997</v>
      </c>
      <c r="T178">
        <v>34507.349820000003</v>
      </c>
      <c r="U178">
        <v>33924.912109999997</v>
      </c>
      <c r="V178">
        <v>33818.363850000002</v>
      </c>
      <c r="W178">
        <v>33465.589950000001</v>
      </c>
      <c r="X178">
        <v>33090.536050000002</v>
      </c>
      <c r="Y178">
        <v>32841.974240000003</v>
      </c>
      <c r="Z178">
        <v>32545.301189999998</v>
      </c>
      <c r="AA178">
        <v>32176.238689999998</v>
      </c>
      <c r="AB178">
        <v>31768.075099999998</v>
      </c>
      <c r="AC178">
        <v>31379.932809999998</v>
      </c>
      <c r="AD178">
        <v>77258.796390000003</v>
      </c>
      <c r="AE178">
        <v>122418.9472</v>
      </c>
      <c r="AF178">
        <v>167056.35649999999</v>
      </c>
      <c r="AG178">
        <v>211282.291</v>
      </c>
      <c r="AH178">
        <v>255271.81140000001</v>
      </c>
      <c r="AI178">
        <v>301102.02549999999</v>
      </c>
      <c r="AJ178">
        <v>347595.81420000002</v>
      </c>
      <c r="AK178">
        <v>394736.26510000002</v>
      </c>
      <c r="AL178">
        <v>442385.40360000002</v>
      </c>
      <c r="AM178">
        <v>490532.4706</v>
      </c>
      <c r="AN178">
        <v>538615.45330000005</v>
      </c>
      <c r="AO178">
        <v>587161.29249999998</v>
      </c>
      <c r="AP178">
        <v>636013.75080000004</v>
      </c>
      <c r="AQ178">
        <v>685102.48100000003</v>
      </c>
      <c r="AR178">
        <v>734134.23970000003</v>
      </c>
      <c r="AS178">
        <v>783154.58279999997</v>
      </c>
      <c r="AT178">
        <v>831865.78989999997</v>
      </c>
      <c r="AU178">
        <v>880109.84089999995</v>
      </c>
      <c r="AV178">
        <v>927817.79040000006</v>
      </c>
      <c r="AW178">
        <v>975333.11049999995</v>
      </c>
    </row>
    <row r="179" spans="2:49" x14ac:dyDescent="0.25">
      <c r="B179" s="249" t="s">
        <v>320</v>
      </c>
      <c r="C179">
        <v>216238.436565001</v>
      </c>
      <c r="D179">
        <v>219710.21460835601</v>
      </c>
      <c r="E179">
        <v>223237.73319999999</v>
      </c>
      <c r="F179">
        <v>269253.02789999999</v>
      </c>
      <c r="G179">
        <v>243949.67</v>
      </c>
      <c r="H179">
        <v>176277.0061</v>
      </c>
      <c r="I179">
        <v>226659.4742</v>
      </c>
      <c r="J179">
        <v>193361.6318</v>
      </c>
      <c r="K179">
        <v>244806.86079999999</v>
      </c>
      <c r="L179">
        <v>229611.98250000001</v>
      </c>
      <c r="M179">
        <v>206376.38159999999</v>
      </c>
      <c r="N179">
        <v>175463.70379999999</v>
      </c>
      <c r="O179">
        <v>135849.73929999999</v>
      </c>
      <c r="P179">
        <v>112090.35649999999</v>
      </c>
      <c r="Q179">
        <v>93154.245360000001</v>
      </c>
      <c r="R179">
        <v>83249.512990000003</v>
      </c>
      <c r="S179">
        <v>81906.754230000006</v>
      </c>
      <c r="T179">
        <v>78709.00374</v>
      </c>
      <c r="U179">
        <v>78635.72653</v>
      </c>
      <c r="V179">
        <v>80510.714340000006</v>
      </c>
      <c r="W179">
        <v>83788.468980000005</v>
      </c>
      <c r="X179">
        <v>87368.798999999999</v>
      </c>
      <c r="Y179">
        <v>89521.820470000006</v>
      </c>
      <c r="Z179">
        <v>90716.478040000002</v>
      </c>
      <c r="AA179">
        <v>91366.220950000003</v>
      </c>
      <c r="AB179">
        <v>91749.156140000006</v>
      </c>
      <c r="AC179">
        <v>92071.855800000005</v>
      </c>
      <c r="AD179">
        <v>92574.389450000002</v>
      </c>
      <c r="AE179">
        <v>93132.11146</v>
      </c>
      <c r="AF179">
        <v>93763.339970000001</v>
      </c>
      <c r="AG179">
        <v>94445.858890000003</v>
      </c>
      <c r="AH179">
        <v>95197.036110000001</v>
      </c>
      <c r="AI179">
        <v>96568.717829999994</v>
      </c>
      <c r="AJ179">
        <v>98028.995379999906</v>
      </c>
      <c r="AK179">
        <v>99558.880529999995</v>
      </c>
      <c r="AL179">
        <v>101123.0208</v>
      </c>
      <c r="AM179">
        <v>102716.5036</v>
      </c>
      <c r="AN179">
        <v>104293.14939999999</v>
      </c>
      <c r="AO179">
        <v>105939.6151</v>
      </c>
      <c r="AP179">
        <v>107618.5675</v>
      </c>
      <c r="AQ179">
        <v>109320.4237</v>
      </c>
      <c r="AR179">
        <v>111017.96279999999</v>
      </c>
      <c r="AS179">
        <v>112768.69040000001</v>
      </c>
      <c r="AT179">
        <v>114532.197</v>
      </c>
      <c r="AU179">
        <v>116289.9022</v>
      </c>
      <c r="AV179">
        <v>118035.4157</v>
      </c>
      <c r="AW179">
        <v>119801.505</v>
      </c>
    </row>
    <row r="180" spans="2:49" x14ac:dyDescent="0.25">
      <c r="B180" s="249" t="s">
        <v>321</v>
      </c>
      <c r="C180">
        <v>215538.66868192199</v>
      </c>
      <c r="D180">
        <v>218999.21172556799</v>
      </c>
      <c r="E180">
        <v>222515.3149</v>
      </c>
      <c r="F180">
        <v>229215.06229999999</v>
      </c>
      <c r="G180">
        <v>229388.72260000001</v>
      </c>
      <c r="H180">
        <v>178379.9259</v>
      </c>
      <c r="I180">
        <v>185908.17550000001</v>
      </c>
      <c r="J180">
        <v>199084.84160000001</v>
      </c>
      <c r="K180">
        <v>196662.34650000001</v>
      </c>
      <c r="L180">
        <v>188249.08689999999</v>
      </c>
      <c r="M180">
        <v>183300.40419999999</v>
      </c>
      <c r="N180">
        <v>178743.1826</v>
      </c>
      <c r="O180">
        <v>170468.90280000001</v>
      </c>
      <c r="P180">
        <v>165049.2273</v>
      </c>
      <c r="Q180">
        <v>159549.4289</v>
      </c>
      <c r="R180">
        <v>146268.16219999999</v>
      </c>
      <c r="S180">
        <v>128484.7867</v>
      </c>
      <c r="T180">
        <v>123050.9376</v>
      </c>
      <c r="U180">
        <v>121060.5762</v>
      </c>
      <c r="V180">
        <v>121374.63740000001</v>
      </c>
      <c r="W180">
        <v>122459.2372</v>
      </c>
      <c r="X180">
        <v>123524.3501</v>
      </c>
      <c r="Y180">
        <v>124330.8637</v>
      </c>
      <c r="Z180">
        <v>124363.4212</v>
      </c>
      <c r="AA180">
        <v>123764.3287</v>
      </c>
      <c r="AB180">
        <v>122751.67140000001</v>
      </c>
      <c r="AC180">
        <v>121606.4096</v>
      </c>
      <c r="AD180">
        <v>120715.9464</v>
      </c>
      <c r="AE180">
        <v>119920.2411</v>
      </c>
      <c r="AF180">
        <v>119244.5619</v>
      </c>
      <c r="AG180">
        <v>118658.5245</v>
      </c>
      <c r="AH180">
        <v>118189.5803</v>
      </c>
      <c r="AI180">
        <v>118701.1921</v>
      </c>
      <c r="AJ180">
        <v>119406.6317</v>
      </c>
      <c r="AK180">
        <v>120225.1648</v>
      </c>
      <c r="AL180">
        <v>121107.9402</v>
      </c>
      <c r="AM180">
        <v>122043.51549999999</v>
      </c>
      <c r="AN180">
        <v>122884.766</v>
      </c>
      <c r="AO180">
        <v>123765.7898</v>
      </c>
      <c r="AP180">
        <v>124647.9749</v>
      </c>
      <c r="AQ180">
        <v>125521.071</v>
      </c>
      <c r="AR180">
        <v>126358.92260000001</v>
      </c>
      <c r="AS180">
        <v>127229.6672</v>
      </c>
      <c r="AT180">
        <v>128091.8265</v>
      </c>
      <c r="AU180">
        <v>128921.22040000001</v>
      </c>
      <c r="AV180">
        <v>129703.8961</v>
      </c>
      <c r="AW180">
        <v>130470.1517</v>
      </c>
    </row>
    <row r="181" spans="2:49" x14ac:dyDescent="0.25">
      <c r="B181" s="249" t="s">
        <v>322</v>
      </c>
      <c r="C181">
        <v>7946676.0051002903</v>
      </c>
      <c r="D181">
        <v>8074262.4587873695</v>
      </c>
      <c r="E181">
        <v>8203897.3540000003</v>
      </c>
      <c r="F181">
        <v>8693331.4600000009</v>
      </c>
      <c r="G181">
        <v>8973610.3609999996</v>
      </c>
      <c r="H181">
        <v>9059294.4759999998</v>
      </c>
      <c r="I181">
        <v>9770977.1260000002</v>
      </c>
      <c r="J181">
        <v>10133258.07</v>
      </c>
      <c r="K181">
        <v>10062602.189999999</v>
      </c>
      <c r="L181">
        <v>10162112.640000001</v>
      </c>
      <c r="M181">
        <v>10597228.390000001</v>
      </c>
      <c r="N181">
        <v>11502421.390000001</v>
      </c>
      <c r="O181">
        <v>12013280.310000001</v>
      </c>
      <c r="P181">
        <v>11519291.779999999</v>
      </c>
      <c r="Q181">
        <v>10173923.82</v>
      </c>
      <c r="R181">
        <v>8873729.1750000007</v>
      </c>
      <c r="S181">
        <v>7930314.6629999997</v>
      </c>
      <c r="T181">
        <v>7394079.6840000004</v>
      </c>
      <c r="U181">
        <v>6943796.0959999999</v>
      </c>
      <c r="V181">
        <v>6589214.8760000002</v>
      </c>
      <c r="W181">
        <v>6204449.7199999997</v>
      </c>
      <c r="X181">
        <v>5840053.2050000001</v>
      </c>
      <c r="Y181">
        <v>5671212.5060000001</v>
      </c>
      <c r="Z181">
        <v>5596266.4639999997</v>
      </c>
      <c r="AA181">
        <v>5559027.8710000003</v>
      </c>
      <c r="AB181">
        <v>5532139.6449999996</v>
      </c>
      <c r="AC181">
        <v>5505977.5080000004</v>
      </c>
      <c r="AD181">
        <v>5482544.3090000004</v>
      </c>
      <c r="AE181">
        <v>5450629.8660000004</v>
      </c>
      <c r="AF181">
        <v>5412703.8190000001</v>
      </c>
      <c r="AG181">
        <v>5369433.176</v>
      </c>
      <c r="AH181">
        <v>5324717.4419999998</v>
      </c>
      <c r="AI181">
        <v>5310026.9359999998</v>
      </c>
      <c r="AJ181">
        <v>5294568.6639999999</v>
      </c>
      <c r="AK181">
        <v>5278432.2139999997</v>
      </c>
      <c r="AL181">
        <v>5260285.8959999997</v>
      </c>
      <c r="AM181">
        <v>5240861.1900000004</v>
      </c>
      <c r="AN181">
        <v>5213010.2589999996</v>
      </c>
      <c r="AO181">
        <v>5184416.1179999998</v>
      </c>
      <c r="AP181">
        <v>5155327.1689999998</v>
      </c>
      <c r="AQ181">
        <v>5127026.8530000001</v>
      </c>
      <c r="AR181">
        <v>5099205.9510000004</v>
      </c>
      <c r="AS181">
        <v>5071508.8899999997</v>
      </c>
      <c r="AT181">
        <v>5044818.8590000002</v>
      </c>
      <c r="AU181">
        <v>5020208.32</v>
      </c>
      <c r="AV181">
        <v>4998962.1370000001</v>
      </c>
      <c r="AW181">
        <v>4984735.5870000003</v>
      </c>
    </row>
    <row r="182" spans="2:49" x14ac:dyDescent="0.25">
      <c r="B182" s="249" t="s">
        <v>323</v>
      </c>
      <c r="C182">
        <v>4498800.2848123703</v>
      </c>
      <c r="D182">
        <v>4571029.97856321</v>
      </c>
      <c r="E182">
        <v>4644419.3430000003</v>
      </c>
      <c r="F182">
        <v>4798070.41</v>
      </c>
      <c r="G182">
        <v>4859967.0130000003</v>
      </c>
      <c r="H182">
        <v>5158246.9560000002</v>
      </c>
      <c r="I182">
        <v>5355447.6279999996</v>
      </c>
      <c r="J182">
        <v>5419512.1639999999</v>
      </c>
      <c r="K182">
        <v>5382180.3940000003</v>
      </c>
      <c r="L182">
        <v>5436750.5329999998</v>
      </c>
      <c r="M182">
        <v>5571919.7000000002</v>
      </c>
      <c r="N182">
        <v>5888905.3849999998</v>
      </c>
      <c r="O182">
        <v>5925359.9749999996</v>
      </c>
      <c r="P182">
        <v>5519159.6220000004</v>
      </c>
      <c r="Q182">
        <v>4798840.0999999996</v>
      </c>
      <c r="R182">
        <v>4142329.3859999999</v>
      </c>
      <c r="S182">
        <v>3671242.3110000002</v>
      </c>
      <c r="T182">
        <v>3432238.9569999999</v>
      </c>
      <c r="U182">
        <v>3250316.1260000002</v>
      </c>
      <c r="V182">
        <v>3117410.676</v>
      </c>
      <c r="W182">
        <v>2982436.7119999998</v>
      </c>
      <c r="X182">
        <v>2854368.227</v>
      </c>
      <c r="Y182">
        <v>2801561.7790000001</v>
      </c>
      <c r="Z182">
        <v>2781488.0720000002</v>
      </c>
      <c r="AA182">
        <v>2773575.213</v>
      </c>
      <c r="AB182">
        <v>2766997.145</v>
      </c>
      <c r="AC182">
        <v>2758535.4019999998</v>
      </c>
      <c r="AD182">
        <v>2748648.65</v>
      </c>
      <c r="AE182">
        <v>2733684.5449999999</v>
      </c>
      <c r="AF182">
        <v>2715755.844</v>
      </c>
      <c r="AG182">
        <v>2696001.9049999998</v>
      </c>
      <c r="AH182">
        <v>2676695.531</v>
      </c>
      <c r="AI182">
        <v>2674903.6340000001</v>
      </c>
      <c r="AJ182">
        <v>2675359.946</v>
      </c>
      <c r="AK182">
        <v>2677129.6260000002</v>
      </c>
      <c r="AL182">
        <v>2679299.9010000001</v>
      </c>
      <c r="AM182">
        <v>2681679.1239999998</v>
      </c>
      <c r="AN182">
        <v>2680487.1</v>
      </c>
      <c r="AO182">
        <v>2679475.139</v>
      </c>
      <c r="AP182">
        <v>2678157.9</v>
      </c>
      <c r="AQ182">
        <v>2676602.8960000002</v>
      </c>
      <c r="AR182">
        <v>2674704.8790000002</v>
      </c>
      <c r="AS182">
        <v>2672022.247</v>
      </c>
      <c r="AT182">
        <v>2669258.4900000002</v>
      </c>
      <c r="AU182">
        <v>2666860.023</v>
      </c>
      <c r="AV182">
        <v>2665226.227</v>
      </c>
      <c r="AW182">
        <v>2665376.0249999999</v>
      </c>
    </row>
    <row r="183" spans="2:49" x14ac:dyDescent="0.25">
      <c r="B183" t="s">
        <v>361</v>
      </c>
      <c r="C183">
        <v>0.96864644472622397</v>
      </c>
      <c r="D183">
        <v>0.984198376713873</v>
      </c>
      <c r="E183">
        <v>1</v>
      </c>
      <c r="F183">
        <v>0.99390326849999999</v>
      </c>
      <c r="G183">
        <v>0.96013755700000003</v>
      </c>
      <c r="H183">
        <v>0.92133450689999996</v>
      </c>
      <c r="I183">
        <v>0.90826262189999996</v>
      </c>
      <c r="J183">
        <v>0.88361816100000001</v>
      </c>
      <c r="K183">
        <v>0.8494948537</v>
      </c>
      <c r="L183">
        <v>0.82239279929999998</v>
      </c>
      <c r="M183">
        <v>0.8059812677</v>
      </c>
      <c r="N183">
        <v>0.79922458890000003</v>
      </c>
      <c r="O183">
        <v>0.77664083340000001</v>
      </c>
      <c r="P183">
        <v>0.73678974639999995</v>
      </c>
      <c r="Q183">
        <v>0.68440318789999999</v>
      </c>
      <c r="R183">
        <v>0.63547365280000001</v>
      </c>
      <c r="S183">
        <v>0.61457728860000005</v>
      </c>
      <c r="T183">
        <v>0.60982233299999999</v>
      </c>
      <c r="U183">
        <v>0.60287037170000002</v>
      </c>
      <c r="V183">
        <v>0.59782524459999997</v>
      </c>
      <c r="W183">
        <v>0.58691379519999998</v>
      </c>
      <c r="X183">
        <v>0.57431499620000004</v>
      </c>
      <c r="Y183">
        <v>0.56317357180000005</v>
      </c>
      <c r="Z183">
        <v>0.55516535990000004</v>
      </c>
      <c r="AA183">
        <v>0.54938812599999998</v>
      </c>
      <c r="AB183">
        <v>0.5447811521</v>
      </c>
      <c r="AC183">
        <v>0.54088215029999998</v>
      </c>
      <c r="AD183">
        <v>0.53707409100000003</v>
      </c>
      <c r="AE183">
        <v>0.53303315350000002</v>
      </c>
      <c r="AF183">
        <v>0.52877641070000003</v>
      </c>
      <c r="AG183">
        <v>0.52417989009999999</v>
      </c>
      <c r="AH183">
        <v>0.51950786299999996</v>
      </c>
      <c r="AI183">
        <v>0.51724807250000004</v>
      </c>
      <c r="AJ183">
        <v>0.51466461159999999</v>
      </c>
      <c r="AK183">
        <v>0.51199999669999996</v>
      </c>
      <c r="AL183">
        <v>0.50917192010000001</v>
      </c>
      <c r="AM183">
        <v>0.50625332079999996</v>
      </c>
      <c r="AN183">
        <v>0.50313178719999996</v>
      </c>
      <c r="AO183">
        <v>0.4999843215</v>
      </c>
      <c r="AP183">
        <v>0.49684561379999997</v>
      </c>
      <c r="AQ183">
        <v>0.4938760271</v>
      </c>
      <c r="AR183">
        <v>0.49094977639999998</v>
      </c>
      <c r="AS183">
        <v>0.48804540940000002</v>
      </c>
      <c r="AT183">
        <v>0.48530344339999998</v>
      </c>
      <c r="AU183">
        <v>0.48270392010000002</v>
      </c>
      <c r="AV183">
        <v>0.48031277090000002</v>
      </c>
      <c r="AW183">
        <v>0.47859923380000002</v>
      </c>
    </row>
    <row r="184" spans="2:49" x14ac:dyDescent="0.25">
      <c r="B184" t="s">
        <v>362</v>
      </c>
      <c r="C184">
        <v>8232235.5397947598</v>
      </c>
      <c r="D184">
        <v>8364406.7441781899</v>
      </c>
      <c r="E184">
        <v>8498700</v>
      </c>
      <c r="F184">
        <v>8257721.017</v>
      </c>
      <c r="G184">
        <v>8001510.9460000005</v>
      </c>
      <c r="H184">
        <v>7306578.7999999998</v>
      </c>
      <c r="I184">
        <v>7065971.0889999997</v>
      </c>
      <c r="J184">
        <v>6891510.6660000002</v>
      </c>
      <c r="K184">
        <v>6631317.875</v>
      </c>
      <c r="L184">
        <v>6286087.4730000002</v>
      </c>
      <c r="M184">
        <v>5953482.2929999996</v>
      </c>
      <c r="N184">
        <v>5588774.6330000004</v>
      </c>
      <c r="O184">
        <v>5783198.0690000001</v>
      </c>
      <c r="P184">
        <v>6073992.5999999996</v>
      </c>
      <c r="Q184">
        <v>6361986.7819999997</v>
      </c>
      <c r="R184">
        <v>6455583.6579999998</v>
      </c>
      <c r="S184">
        <v>8856491.1980000008</v>
      </c>
      <c r="T184">
        <v>6974401.8250000002</v>
      </c>
      <c r="U184">
        <v>4814850.3219999997</v>
      </c>
      <c r="V184">
        <v>2807878.4270000001</v>
      </c>
      <c r="W184">
        <v>2600935.1639999999</v>
      </c>
      <c r="X184">
        <v>2530998.6430000002</v>
      </c>
      <c r="Y184">
        <v>2492332.8080000002</v>
      </c>
      <c r="Z184">
        <v>2457123.6529999999</v>
      </c>
      <c r="AA184">
        <v>2424182.6159999999</v>
      </c>
      <c r="AB184">
        <v>2394348.9210000001</v>
      </c>
      <c r="AC184">
        <v>2366725.0269999998</v>
      </c>
      <c r="AD184">
        <v>2349516.6129999999</v>
      </c>
      <c r="AE184">
        <v>2336790.3640000001</v>
      </c>
      <c r="AF184">
        <v>2327601.0320000001</v>
      </c>
      <c r="AG184">
        <v>2320767.4169999999</v>
      </c>
      <c r="AH184">
        <v>2316375.159</v>
      </c>
      <c r="AI184">
        <v>2326502.0750000002</v>
      </c>
      <c r="AJ184">
        <v>2337568.2790000001</v>
      </c>
      <c r="AK184">
        <v>2349355.2439999999</v>
      </c>
      <c r="AL184">
        <v>2361312.8820000002</v>
      </c>
      <c r="AM184">
        <v>2373420.7549999999</v>
      </c>
      <c r="AN184">
        <v>2385521.469</v>
      </c>
      <c r="AO184">
        <v>2397587.0019999999</v>
      </c>
      <c r="AP184">
        <v>2409099.83</v>
      </c>
      <c r="AQ184">
        <v>2420091.656</v>
      </c>
      <c r="AR184">
        <v>2430282.5550000002</v>
      </c>
      <c r="AS184">
        <v>3246461.2850000001</v>
      </c>
      <c r="AT184">
        <v>4167539.1159999999</v>
      </c>
      <c r="AU184">
        <v>5104077.0029999996</v>
      </c>
      <c r="AV184">
        <v>6042555.8310000002</v>
      </c>
      <c r="AW184">
        <v>6983164.3640000001</v>
      </c>
    </row>
    <row r="185" spans="2:49" x14ac:dyDescent="0.25">
      <c r="B185" t="s">
        <v>363</v>
      </c>
      <c r="C185">
        <v>463787.91773491597</v>
      </c>
      <c r="D185">
        <v>471234.182770602</v>
      </c>
      <c r="E185">
        <v>478800</v>
      </c>
      <c r="F185">
        <v>480598.68190000003</v>
      </c>
      <c r="G185">
        <v>469285.6911</v>
      </c>
      <c r="H185">
        <v>452529.05839999998</v>
      </c>
      <c r="I185">
        <v>461122.94500000001</v>
      </c>
      <c r="J185">
        <v>522323.38890000002</v>
      </c>
      <c r="K185">
        <v>571573.92960000003</v>
      </c>
      <c r="L185">
        <v>634660.54180000001</v>
      </c>
      <c r="M185">
        <v>717611.66220000002</v>
      </c>
      <c r="N185">
        <v>822822.58039999998</v>
      </c>
      <c r="O185">
        <v>787685.73629999999</v>
      </c>
      <c r="P185">
        <v>725008.07330000005</v>
      </c>
      <c r="Q185">
        <v>638040.65619999997</v>
      </c>
      <c r="R185">
        <v>555921.14170000004</v>
      </c>
      <c r="S185">
        <v>271343.21649999998</v>
      </c>
      <c r="T185">
        <v>247902.9406</v>
      </c>
      <c r="U185">
        <v>228470.01269999999</v>
      </c>
      <c r="V185">
        <v>210899.6194</v>
      </c>
      <c r="W185">
        <v>213400.65220000001</v>
      </c>
      <c r="X185">
        <v>215104.99830000001</v>
      </c>
      <c r="Y185">
        <v>210446.0533</v>
      </c>
      <c r="Z185">
        <v>206998.38209999999</v>
      </c>
      <c r="AA185">
        <v>204100.1887</v>
      </c>
      <c r="AB185">
        <v>201578.5711</v>
      </c>
      <c r="AC185">
        <v>199222.1606</v>
      </c>
      <c r="AD185">
        <v>197441.07269999999</v>
      </c>
      <c r="AE185">
        <v>195545.16020000001</v>
      </c>
      <c r="AF185">
        <v>194250.7022</v>
      </c>
      <c r="AG185">
        <v>192558.18890000001</v>
      </c>
      <c r="AH185">
        <v>190966.61559999999</v>
      </c>
      <c r="AI185">
        <v>189889.99669999999</v>
      </c>
      <c r="AJ185">
        <v>188914.15359999999</v>
      </c>
      <c r="AK185">
        <v>188047.2862</v>
      </c>
      <c r="AL185">
        <v>187237.8039</v>
      </c>
      <c r="AM185">
        <v>186456.3615</v>
      </c>
      <c r="AN185">
        <v>185760.12549999999</v>
      </c>
      <c r="AO185">
        <v>185076.3781</v>
      </c>
      <c r="AP185">
        <v>184389.5417</v>
      </c>
      <c r="AQ185">
        <v>183726.29079999999</v>
      </c>
      <c r="AR185">
        <v>183027.13029999999</v>
      </c>
      <c r="AS185">
        <v>182829.15979999999</v>
      </c>
      <c r="AT185">
        <v>182612.6783</v>
      </c>
      <c r="AU185">
        <v>182360.3095</v>
      </c>
      <c r="AV185">
        <v>182088.08790000001</v>
      </c>
      <c r="AW185">
        <v>181941.97010000001</v>
      </c>
    </row>
    <row r="186" spans="2:49" x14ac:dyDescent="0.25">
      <c r="B186" t="s">
        <v>150</v>
      </c>
      <c r="C186">
        <v>249095613.33096999</v>
      </c>
      <c r="D186">
        <v>253094923.97525701</v>
      </c>
      <c r="E186">
        <v>257158444.80000001</v>
      </c>
      <c r="F186">
        <v>257690181.59999999</v>
      </c>
      <c r="G186">
        <v>243715062</v>
      </c>
      <c r="H186">
        <v>223699102.19999999</v>
      </c>
      <c r="I186">
        <v>226800299.69999999</v>
      </c>
      <c r="J186">
        <v>222800805.19999999</v>
      </c>
      <c r="K186">
        <v>209603769.40000001</v>
      </c>
      <c r="L186">
        <v>202682494.69999999</v>
      </c>
      <c r="M186">
        <v>201022509</v>
      </c>
      <c r="N186">
        <v>200155813.59999999</v>
      </c>
      <c r="O186">
        <v>198822406.59999999</v>
      </c>
      <c r="P186">
        <v>192058775.5</v>
      </c>
      <c r="Q186">
        <v>182556060</v>
      </c>
      <c r="R186">
        <v>175735648.90000001</v>
      </c>
      <c r="S186">
        <v>169558271.5</v>
      </c>
      <c r="T186">
        <v>167613875.90000001</v>
      </c>
      <c r="U186">
        <v>166097759.09999999</v>
      </c>
      <c r="V186">
        <v>165417547.30000001</v>
      </c>
      <c r="W186">
        <v>163635664.59999999</v>
      </c>
      <c r="X186">
        <v>161370635.59999999</v>
      </c>
      <c r="Y186">
        <v>160603041.30000001</v>
      </c>
      <c r="Z186">
        <v>161090162.80000001</v>
      </c>
      <c r="AA186">
        <v>162358825.59999999</v>
      </c>
      <c r="AB186">
        <v>164179802.30000001</v>
      </c>
      <c r="AC186">
        <v>166358156.69999999</v>
      </c>
      <c r="AD186">
        <v>168148749</v>
      </c>
      <c r="AE186">
        <v>169963234.09999999</v>
      </c>
      <c r="AF186">
        <v>171443452.90000001</v>
      </c>
      <c r="AG186">
        <v>173183290.19999999</v>
      </c>
      <c r="AH186">
        <v>174976868.90000001</v>
      </c>
      <c r="AI186">
        <v>176727221.90000001</v>
      </c>
      <c r="AJ186">
        <v>178433130.40000001</v>
      </c>
      <c r="AK186">
        <v>180186986.90000001</v>
      </c>
      <c r="AL186">
        <v>181975898</v>
      </c>
      <c r="AM186">
        <v>183767442.59999999</v>
      </c>
      <c r="AN186">
        <v>185603340.30000001</v>
      </c>
      <c r="AO186">
        <v>187393872</v>
      </c>
      <c r="AP186">
        <v>189159174.5</v>
      </c>
      <c r="AQ186">
        <v>190961167.80000001</v>
      </c>
      <c r="AR186">
        <v>192719250.09999999</v>
      </c>
      <c r="AS186">
        <v>195187627.69999999</v>
      </c>
      <c r="AT186">
        <v>197801470.5</v>
      </c>
      <c r="AU186">
        <v>200449505.09999999</v>
      </c>
      <c r="AV186">
        <v>203140107.59999999</v>
      </c>
      <c r="AW186">
        <v>206090342.59999999</v>
      </c>
    </row>
    <row r="187" spans="2:49" x14ac:dyDescent="0.25">
      <c r="B187" t="s">
        <v>151</v>
      </c>
      <c r="C187">
        <v>41023493.601484403</v>
      </c>
      <c r="D187">
        <v>41682139.060681202</v>
      </c>
      <c r="E187">
        <v>42351359.289999999</v>
      </c>
      <c r="F187">
        <v>41572684.25</v>
      </c>
      <c r="G187">
        <v>37517335.25</v>
      </c>
      <c r="H187">
        <v>32586572.219999999</v>
      </c>
      <c r="I187">
        <v>32811001.16</v>
      </c>
      <c r="J187">
        <v>31682658.969999999</v>
      </c>
      <c r="K187">
        <v>30058454.829999998</v>
      </c>
      <c r="L187">
        <v>29972942.859999999</v>
      </c>
      <c r="M187">
        <v>29704812.16</v>
      </c>
      <c r="N187">
        <v>28767864.859999999</v>
      </c>
      <c r="O187">
        <v>24935451.280000001</v>
      </c>
      <c r="P187">
        <v>21298478.309999999</v>
      </c>
      <c r="Q187">
        <v>18792014.309999999</v>
      </c>
      <c r="R187">
        <v>17072333.370000001</v>
      </c>
      <c r="S187">
        <v>11966979.68</v>
      </c>
      <c r="T187">
        <v>10914763.029999999</v>
      </c>
      <c r="U187">
        <v>10382577.119999999</v>
      </c>
      <c r="V187">
        <v>10038461.01</v>
      </c>
      <c r="W187">
        <v>9909154.65499999</v>
      </c>
      <c r="X187">
        <v>9794719.7479999997</v>
      </c>
      <c r="Y187">
        <v>9909276.3540000003</v>
      </c>
      <c r="Z187">
        <v>10066276.140000001</v>
      </c>
      <c r="AA187">
        <v>10244449.119999999</v>
      </c>
      <c r="AB187">
        <v>10441877.23</v>
      </c>
      <c r="AC187">
        <v>10655258.960000001</v>
      </c>
      <c r="AD187">
        <v>10875778.050000001</v>
      </c>
      <c r="AE187">
        <v>11094096.300000001</v>
      </c>
      <c r="AF187">
        <v>11310835.130000001</v>
      </c>
      <c r="AG187">
        <v>11526404.109999999</v>
      </c>
      <c r="AH187">
        <v>11744490.08</v>
      </c>
      <c r="AI187">
        <v>11956603.710000001</v>
      </c>
      <c r="AJ187">
        <v>12168854.199999999</v>
      </c>
      <c r="AK187">
        <v>12387066.380000001</v>
      </c>
      <c r="AL187">
        <v>12608774.59</v>
      </c>
      <c r="AM187">
        <v>12833454.27</v>
      </c>
      <c r="AN187">
        <v>13060932.57</v>
      </c>
      <c r="AO187">
        <v>13288532.470000001</v>
      </c>
      <c r="AP187">
        <v>13516793.869999999</v>
      </c>
      <c r="AQ187">
        <v>13749170.689999999</v>
      </c>
      <c r="AR187">
        <v>13980844.43</v>
      </c>
      <c r="AS187">
        <v>14225684.49</v>
      </c>
      <c r="AT187">
        <v>14481330.73</v>
      </c>
      <c r="AU187">
        <v>14744242.439999999</v>
      </c>
      <c r="AV187">
        <v>15014461.810000001</v>
      </c>
      <c r="AW187">
        <v>15304921.6</v>
      </c>
    </row>
    <row r="188" spans="2:49" x14ac:dyDescent="0.25">
      <c r="B188" t="s">
        <v>152</v>
      </c>
      <c r="C188">
        <v>157256033.18237901</v>
      </c>
      <c r="D188">
        <v>159780829.66102701</v>
      </c>
      <c r="E188">
        <v>162346162.59999999</v>
      </c>
      <c r="F188">
        <v>163101806.69999999</v>
      </c>
      <c r="G188">
        <v>154384583</v>
      </c>
      <c r="H188">
        <v>142518433.59999999</v>
      </c>
      <c r="I188">
        <v>143942766.30000001</v>
      </c>
      <c r="J188">
        <v>140557779.30000001</v>
      </c>
      <c r="K188">
        <v>130754246.40000001</v>
      </c>
      <c r="L188">
        <v>125019672.7</v>
      </c>
      <c r="M188">
        <v>123619428.90000001</v>
      </c>
      <c r="N188">
        <v>122949130.8</v>
      </c>
      <c r="O188">
        <v>124652137.40000001</v>
      </c>
      <c r="P188">
        <v>122557338.5</v>
      </c>
      <c r="Q188">
        <v>118552498.7</v>
      </c>
      <c r="R188">
        <v>116706898.8</v>
      </c>
      <c r="S188">
        <v>115830349.09999999</v>
      </c>
      <c r="T188">
        <v>118124319.90000001</v>
      </c>
      <c r="U188">
        <v>120289092.09999999</v>
      </c>
      <c r="V188">
        <v>122637108.5</v>
      </c>
      <c r="W188">
        <v>122097110.09999999</v>
      </c>
      <c r="X188">
        <v>120913511.09999999</v>
      </c>
      <c r="Y188">
        <v>120458614.90000001</v>
      </c>
      <c r="Z188">
        <v>120955710.7</v>
      </c>
      <c r="AA188">
        <v>122119725</v>
      </c>
      <c r="AB188">
        <v>123795383.40000001</v>
      </c>
      <c r="AC188">
        <v>125806698.59999999</v>
      </c>
      <c r="AD188">
        <v>127279340.7</v>
      </c>
      <c r="AE188">
        <v>128805958.90000001</v>
      </c>
      <c r="AF188">
        <v>130013620.5</v>
      </c>
      <c r="AG188">
        <v>131495793.8</v>
      </c>
      <c r="AH188">
        <v>133022754.90000001</v>
      </c>
      <c r="AI188">
        <v>134332146.59999999</v>
      </c>
      <c r="AJ188">
        <v>135584560.80000001</v>
      </c>
      <c r="AK188">
        <v>136863246</v>
      </c>
      <c r="AL188">
        <v>138170911.30000001</v>
      </c>
      <c r="AM188">
        <v>139475449.30000001</v>
      </c>
      <c r="AN188">
        <v>140918757.30000001</v>
      </c>
      <c r="AO188">
        <v>142318419.5</v>
      </c>
      <c r="AP188">
        <v>143695049.5</v>
      </c>
      <c r="AQ188">
        <v>145101324.90000001</v>
      </c>
      <c r="AR188">
        <v>146472679.80000001</v>
      </c>
      <c r="AS188">
        <v>147735182.90000001</v>
      </c>
      <c r="AT188">
        <v>149029067.19999999</v>
      </c>
      <c r="AU188">
        <v>150338214.80000001</v>
      </c>
      <c r="AV188">
        <v>151681327.19999999</v>
      </c>
      <c r="AW188">
        <v>153236328.5</v>
      </c>
    </row>
    <row r="189" spans="2:49" x14ac:dyDescent="0.25">
      <c r="B189" t="s">
        <v>153</v>
      </c>
      <c r="C189">
        <v>50816086.547106199</v>
      </c>
      <c r="D189">
        <v>51631955.253548898</v>
      </c>
      <c r="E189">
        <v>52460923</v>
      </c>
      <c r="F189">
        <v>53015690.670000002</v>
      </c>
      <c r="G189">
        <v>51813143.829999998</v>
      </c>
      <c r="H189">
        <v>48594096.409999996</v>
      </c>
      <c r="I189">
        <v>50046532.229999997</v>
      </c>
      <c r="J189">
        <v>50560366.939999998</v>
      </c>
      <c r="K189">
        <v>48791068.18</v>
      </c>
      <c r="L189">
        <v>47689879.149999999</v>
      </c>
      <c r="M189">
        <v>47698267.93</v>
      </c>
      <c r="N189">
        <v>48438817.960000001</v>
      </c>
      <c r="O189">
        <v>49234817.840000004</v>
      </c>
      <c r="P189">
        <v>48202958.719999999</v>
      </c>
      <c r="Q189">
        <v>45211546.969999999</v>
      </c>
      <c r="R189">
        <v>41956416.770000003</v>
      </c>
      <c r="S189">
        <v>41760942.700000003</v>
      </c>
      <c r="T189">
        <v>38574792.939999998</v>
      </c>
      <c r="U189">
        <v>35426089.859999999</v>
      </c>
      <c r="V189">
        <v>32741977.77</v>
      </c>
      <c r="W189">
        <v>31629399.879999999</v>
      </c>
      <c r="X189">
        <v>30662404.77</v>
      </c>
      <c r="Y189">
        <v>30235150.129999999</v>
      </c>
      <c r="Z189">
        <v>30068176.030000001</v>
      </c>
      <c r="AA189">
        <v>29994651.440000001</v>
      </c>
      <c r="AB189">
        <v>29942541.68</v>
      </c>
      <c r="AC189">
        <v>29896199.120000001</v>
      </c>
      <c r="AD189">
        <v>29993630.32</v>
      </c>
      <c r="AE189">
        <v>30063178.890000001</v>
      </c>
      <c r="AF189">
        <v>30118997.27</v>
      </c>
      <c r="AG189">
        <v>30161092.309999999</v>
      </c>
      <c r="AH189">
        <v>30209623.98</v>
      </c>
      <c r="AI189">
        <v>30438471.530000001</v>
      </c>
      <c r="AJ189">
        <v>30679715.34</v>
      </c>
      <c r="AK189">
        <v>30936674.510000002</v>
      </c>
      <c r="AL189">
        <v>31196212.07</v>
      </c>
      <c r="AM189">
        <v>31458539</v>
      </c>
      <c r="AN189">
        <v>31623650.469999999</v>
      </c>
      <c r="AO189">
        <v>31786920.079999998</v>
      </c>
      <c r="AP189">
        <v>31947331.120000001</v>
      </c>
      <c r="AQ189">
        <v>32110672.18</v>
      </c>
      <c r="AR189">
        <v>32265725.890000001</v>
      </c>
      <c r="AS189">
        <v>33226760.329999998</v>
      </c>
      <c r="AT189">
        <v>34291072.530000001</v>
      </c>
      <c r="AU189">
        <v>35367047.829999998</v>
      </c>
      <c r="AV189">
        <v>36444318.579999998</v>
      </c>
      <c r="AW189">
        <v>37549092.479999997</v>
      </c>
    </row>
    <row r="190" spans="2:49" x14ac:dyDescent="0.25">
      <c r="B190" t="s">
        <v>154</v>
      </c>
      <c r="C190">
        <v>404907114.48809499</v>
      </c>
      <c r="D190">
        <v>411408029.182118</v>
      </c>
      <c r="E190">
        <v>418013318.19999999</v>
      </c>
      <c r="F190">
        <v>415497913.89999998</v>
      </c>
      <c r="G190">
        <v>396903181.69999999</v>
      </c>
      <c r="H190">
        <v>376376356.30000001</v>
      </c>
      <c r="I190">
        <v>376218372.19999999</v>
      </c>
      <c r="J190">
        <v>368371683</v>
      </c>
      <c r="K190">
        <v>350630951</v>
      </c>
      <c r="L190">
        <v>340259892.69999999</v>
      </c>
      <c r="M190">
        <v>335685599.80000001</v>
      </c>
      <c r="N190">
        <v>333462079</v>
      </c>
      <c r="O190">
        <v>330197015.30000001</v>
      </c>
      <c r="P190">
        <v>319868281.19999999</v>
      </c>
      <c r="Q190">
        <v>305752700.30000001</v>
      </c>
      <c r="R190">
        <v>295325891.89999998</v>
      </c>
      <c r="S190">
        <v>288816325</v>
      </c>
      <c r="T190">
        <v>284949906.60000002</v>
      </c>
      <c r="U190">
        <v>281210822.39999998</v>
      </c>
      <c r="V190">
        <v>278008638.69999999</v>
      </c>
      <c r="W190">
        <v>273378661.19999999</v>
      </c>
      <c r="X190">
        <v>268024531.59999999</v>
      </c>
      <c r="Y190">
        <v>264856630.09999999</v>
      </c>
      <c r="Z190">
        <v>263149591.80000001</v>
      </c>
      <c r="AA190">
        <v>262380596.80000001</v>
      </c>
      <c r="AB190">
        <v>262251758.80000001</v>
      </c>
      <c r="AC190">
        <v>262513592.59999999</v>
      </c>
      <c r="AD190">
        <v>262330167.09999999</v>
      </c>
      <c r="AE190">
        <v>262091389.19999999</v>
      </c>
      <c r="AF190">
        <v>261442017.90000001</v>
      </c>
      <c r="AG190">
        <v>260970919.80000001</v>
      </c>
      <c r="AH190">
        <v>260486914.80000001</v>
      </c>
      <c r="AI190">
        <v>259969962.59999999</v>
      </c>
      <c r="AJ190">
        <v>259347647.90000001</v>
      </c>
      <c r="AK190">
        <v>258725928.30000001</v>
      </c>
      <c r="AL190">
        <v>258098315.30000001</v>
      </c>
      <c r="AM190">
        <v>257445407.40000001</v>
      </c>
      <c r="AN190">
        <v>256790567.19999999</v>
      </c>
      <c r="AO190">
        <v>256092959.90000001</v>
      </c>
      <c r="AP190">
        <v>255383406.90000001</v>
      </c>
      <c r="AQ190">
        <v>254740066.19999999</v>
      </c>
      <c r="AR190">
        <v>254089468.40000001</v>
      </c>
      <c r="AS190">
        <v>254190225.30000001</v>
      </c>
      <c r="AT190">
        <v>254494937.69999999</v>
      </c>
      <c r="AU190">
        <v>254895316.69999999</v>
      </c>
      <c r="AV190">
        <v>255407144.19999999</v>
      </c>
      <c r="AW190">
        <v>256270354.09999999</v>
      </c>
    </row>
    <row r="191" spans="2:49" x14ac:dyDescent="0.25">
      <c r="B191" t="s">
        <v>155</v>
      </c>
      <c r="C191">
        <v>42122345.501310803</v>
      </c>
      <c r="D191">
        <v>42798633.383193001</v>
      </c>
      <c r="E191">
        <v>43485779.289999999</v>
      </c>
      <c r="F191">
        <v>42679719.689999998</v>
      </c>
      <c r="G191">
        <v>38595318.530000001</v>
      </c>
      <c r="H191">
        <v>33635120.759999998</v>
      </c>
      <c r="I191">
        <v>33835272.789999999</v>
      </c>
      <c r="J191">
        <v>32682776.670000002</v>
      </c>
      <c r="K191">
        <v>31031813.989999998</v>
      </c>
      <c r="L191">
        <v>30917131.68</v>
      </c>
      <c r="M191">
        <v>30620839.050000001</v>
      </c>
      <c r="N191">
        <v>29659514.420000002</v>
      </c>
      <c r="O191">
        <v>25809228.289999999</v>
      </c>
      <c r="P191">
        <v>22157990.77</v>
      </c>
      <c r="Q191">
        <v>19635888.68</v>
      </c>
      <c r="R191">
        <v>17894284.469999999</v>
      </c>
      <c r="S191">
        <v>12767028.35</v>
      </c>
      <c r="T191">
        <v>11694012.85</v>
      </c>
      <c r="U191">
        <v>11141341.359999999</v>
      </c>
      <c r="V191">
        <v>10773500.380000001</v>
      </c>
      <c r="W191">
        <v>10619616.859999999</v>
      </c>
      <c r="X191">
        <v>10478928.800000001</v>
      </c>
      <c r="Y191">
        <v>10567637.43</v>
      </c>
      <c r="Z191">
        <v>10701134.289999999</v>
      </c>
      <c r="AA191">
        <v>10858728.59</v>
      </c>
      <c r="AB191">
        <v>11038241.26</v>
      </c>
      <c r="AC191">
        <v>11235894.43</v>
      </c>
      <c r="AD191">
        <v>11442424.57</v>
      </c>
      <c r="AE191">
        <v>11648103.869999999</v>
      </c>
      <c r="AF191">
        <v>11853253.810000001</v>
      </c>
      <c r="AG191">
        <v>12058071.789999999</v>
      </c>
      <c r="AH191">
        <v>12266110.5</v>
      </c>
      <c r="AI191">
        <v>12468738.220000001</v>
      </c>
      <c r="AJ191">
        <v>12671908.630000001</v>
      </c>
      <c r="AK191">
        <v>12881361.25</v>
      </c>
      <c r="AL191">
        <v>13094571.66</v>
      </c>
      <c r="AM191">
        <v>13310973.029999999</v>
      </c>
      <c r="AN191">
        <v>13530359.189999999</v>
      </c>
      <c r="AO191">
        <v>13749983.619999999</v>
      </c>
      <c r="AP191">
        <v>13970354.4</v>
      </c>
      <c r="AQ191">
        <v>14194923.960000001</v>
      </c>
      <c r="AR191">
        <v>14418865.609999999</v>
      </c>
      <c r="AS191">
        <v>14656037.960000001</v>
      </c>
      <c r="AT191">
        <v>14904049.92</v>
      </c>
      <c r="AU191">
        <v>15159337.439999999</v>
      </c>
      <c r="AV191">
        <v>15421933.65</v>
      </c>
      <c r="AW191">
        <v>15704876.880000001</v>
      </c>
    </row>
    <row r="192" spans="2:49" x14ac:dyDescent="0.25">
      <c r="B192" t="s">
        <v>156</v>
      </c>
      <c r="C192">
        <v>274029684.71326298</v>
      </c>
      <c r="D192">
        <v>278429319.93874699</v>
      </c>
      <c r="E192">
        <v>282899592.69999999</v>
      </c>
      <c r="F192">
        <v>281121803.89999998</v>
      </c>
      <c r="G192">
        <v>268832263.80000001</v>
      </c>
      <c r="H192">
        <v>256865378.40000001</v>
      </c>
      <c r="I192">
        <v>255259885.19999999</v>
      </c>
      <c r="J192">
        <v>248953484.09999999</v>
      </c>
      <c r="K192">
        <v>236026899.40000001</v>
      </c>
      <c r="L192">
        <v>227814870.90000001</v>
      </c>
      <c r="M192">
        <v>224175217.30000001</v>
      </c>
      <c r="N192">
        <v>222520985.09999999</v>
      </c>
      <c r="O192">
        <v>223185230.40000001</v>
      </c>
      <c r="P192">
        <v>219258618.59999999</v>
      </c>
      <c r="Q192">
        <v>213218600.40000001</v>
      </c>
      <c r="R192">
        <v>210294744.09999999</v>
      </c>
      <c r="S192">
        <v>211154044</v>
      </c>
      <c r="T192">
        <v>212412687.69999999</v>
      </c>
      <c r="U192">
        <v>212874169.19999999</v>
      </c>
      <c r="V192">
        <v>213256005.30000001</v>
      </c>
      <c r="W192">
        <v>210624095.5</v>
      </c>
      <c r="X192">
        <v>207158487.90000001</v>
      </c>
      <c r="Y192">
        <v>204823694.90000001</v>
      </c>
      <c r="Z192">
        <v>203636536.90000001</v>
      </c>
      <c r="AA192">
        <v>203241772.19999999</v>
      </c>
      <c r="AB192">
        <v>203414252.90000001</v>
      </c>
      <c r="AC192">
        <v>203921987.40000001</v>
      </c>
      <c r="AD192">
        <v>203813631.59999999</v>
      </c>
      <c r="AE192">
        <v>203673957.19999999</v>
      </c>
      <c r="AF192">
        <v>203123886</v>
      </c>
      <c r="AG192">
        <v>202755244.19999999</v>
      </c>
      <c r="AH192">
        <v>202346131</v>
      </c>
      <c r="AI192">
        <v>201606992.90000001</v>
      </c>
      <c r="AJ192">
        <v>200737597.5</v>
      </c>
      <c r="AK192">
        <v>199836067.19999999</v>
      </c>
      <c r="AL192">
        <v>198917506.09999999</v>
      </c>
      <c r="AM192">
        <v>197962912.80000001</v>
      </c>
      <c r="AN192">
        <v>197113677.19999999</v>
      </c>
      <c r="AO192">
        <v>196218713.19999999</v>
      </c>
      <c r="AP192">
        <v>195312527.80000001</v>
      </c>
      <c r="AQ192">
        <v>194463470.59999999</v>
      </c>
      <c r="AR192">
        <v>193617305.30000001</v>
      </c>
      <c r="AS192">
        <v>192704349.90000001</v>
      </c>
      <c r="AT192">
        <v>191884046.09999999</v>
      </c>
      <c r="AU192">
        <v>191145257.59999999</v>
      </c>
      <c r="AV192">
        <v>190513434.90000001</v>
      </c>
      <c r="AW192">
        <v>190180477</v>
      </c>
    </row>
    <row r="193" spans="2:49" x14ac:dyDescent="0.25">
      <c r="B193" t="s">
        <v>157</v>
      </c>
      <c r="C193">
        <v>88755084.273521304</v>
      </c>
      <c r="D193">
        <v>90180075.860178098</v>
      </c>
      <c r="E193">
        <v>91627946.150000006</v>
      </c>
      <c r="F193">
        <v>91696390.290000007</v>
      </c>
      <c r="G193">
        <v>89475599.359999999</v>
      </c>
      <c r="H193">
        <v>85875857.109999999</v>
      </c>
      <c r="I193">
        <v>87123214.209999904</v>
      </c>
      <c r="J193">
        <v>86735422.230000004</v>
      </c>
      <c r="K193">
        <v>83572237.629999995</v>
      </c>
      <c r="L193">
        <v>81527890.079999998</v>
      </c>
      <c r="M193">
        <v>80889543.450000003</v>
      </c>
      <c r="N193">
        <v>81281579.480000004</v>
      </c>
      <c r="O193">
        <v>81202556.590000004</v>
      </c>
      <c r="P193">
        <v>78451671.859999999</v>
      </c>
      <c r="Q193">
        <v>72898211.230000004</v>
      </c>
      <c r="R193">
        <v>67136863.359999999</v>
      </c>
      <c r="S193">
        <v>64895252.600000001</v>
      </c>
      <c r="T193">
        <v>60843206.130000003</v>
      </c>
      <c r="U193">
        <v>57195311.829999998</v>
      </c>
      <c r="V193">
        <v>53979133.049999997</v>
      </c>
      <c r="W193">
        <v>52134948.859999999</v>
      </c>
      <c r="X193">
        <v>50387114.920000002</v>
      </c>
      <c r="Y193">
        <v>49465297.810000002</v>
      </c>
      <c r="Z193">
        <v>48811920.68</v>
      </c>
      <c r="AA193">
        <v>48280095.990000002</v>
      </c>
      <c r="AB193">
        <v>47799264.630000003</v>
      </c>
      <c r="AC193">
        <v>47355710.729999997</v>
      </c>
      <c r="AD193">
        <v>47074110.950000003</v>
      </c>
      <c r="AE193">
        <v>46769328.140000001</v>
      </c>
      <c r="AF193">
        <v>46464878.140000001</v>
      </c>
      <c r="AG193">
        <v>46157603.810000002</v>
      </c>
      <c r="AH193">
        <v>45874673.280000001</v>
      </c>
      <c r="AI193">
        <v>45894231.560000002</v>
      </c>
      <c r="AJ193">
        <v>45938141.789999999</v>
      </c>
      <c r="AK193">
        <v>46008499.859999999</v>
      </c>
      <c r="AL193">
        <v>46086237.619999997</v>
      </c>
      <c r="AM193">
        <v>46171521.509999998</v>
      </c>
      <c r="AN193">
        <v>46146530.829999998</v>
      </c>
      <c r="AO193">
        <v>46124263.079999998</v>
      </c>
      <c r="AP193">
        <v>46100524.689999998</v>
      </c>
      <c r="AQ193">
        <v>46081671.640000001</v>
      </c>
      <c r="AR193">
        <v>46053297.469999999</v>
      </c>
      <c r="AS193">
        <v>46829837.460000001</v>
      </c>
      <c r="AT193">
        <v>47706841.670000002</v>
      </c>
      <c r="AU193">
        <v>48590721.670000002</v>
      </c>
      <c r="AV193">
        <v>49471775.619999997</v>
      </c>
      <c r="AW193">
        <v>50385000.280000001</v>
      </c>
    </row>
    <row r="194" spans="2:49" x14ac:dyDescent="0.25">
      <c r="B194" t="s">
        <v>158</v>
      </c>
      <c r="C194">
        <v>431252676.25727201</v>
      </c>
      <c r="D194">
        <v>438176577.46721298</v>
      </c>
      <c r="E194">
        <v>445211644.60000002</v>
      </c>
      <c r="F194">
        <v>443094217.39999998</v>
      </c>
      <c r="G194">
        <v>423948153</v>
      </c>
      <c r="H194">
        <v>400720889.19999999</v>
      </c>
      <c r="I194">
        <v>401529194.5</v>
      </c>
      <c r="J194">
        <v>394383459.60000002</v>
      </c>
      <c r="K194">
        <v>376061132.19999999</v>
      </c>
      <c r="L194">
        <v>365445800.10000002</v>
      </c>
      <c r="M194">
        <v>360929111.19999999</v>
      </c>
      <c r="N194">
        <v>358812629.5</v>
      </c>
      <c r="O194">
        <v>356149718.60000002</v>
      </c>
      <c r="P194">
        <v>346314509</v>
      </c>
      <c r="Q194">
        <v>332612128.5</v>
      </c>
      <c r="R194">
        <v>322572473.19999999</v>
      </c>
      <c r="S194">
        <v>316761961.89999998</v>
      </c>
      <c r="T194">
        <v>312969002.19999999</v>
      </c>
      <c r="U194">
        <v>309297924.10000002</v>
      </c>
      <c r="V194">
        <v>306561417.60000002</v>
      </c>
      <c r="W194">
        <v>302028997.10000002</v>
      </c>
      <c r="X194">
        <v>296751261.39999998</v>
      </c>
      <c r="Y194">
        <v>293596649.5</v>
      </c>
      <c r="Z194">
        <v>292058676</v>
      </c>
      <c r="AA194">
        <v>291507333.19999999</v>
      </c>
      <c r="AB194">
        <v>291621115.30000001</v>
      </c>
      <c r="AC194">
        <v>292156552.19999999</v>
      </c>
      <c r="AD194">
        <v>292309895.30000001</v>
      </c>
      <c r="AE194">
        <v>292408905.10000002</v>
      </c>
      <c r="AF194">
        <v>292106647.39999998</v>
      </c>
      <c r="AG194">
        <v>291993350.60000002</v>
      </c>
      <c r="AH194">
        <v>291907956.39999998</v>
      </c>
      <c r="AI194">
        <v>291779802.39999998</v>
      </c>
      <c r="AJ194">
        <v>291542199</v>
      </c>
      <c r="AK194">
        <v>291347676.80000001</v>
      </c>
      <c r="AL194">
        <v>291153642.5</v>
      </c>
      <c r="AM194">
        <v>290934905.30000001</v>
      </c>
      <c r="AN194">
        <v>290731158.80000001</v>
      </c>
      <c r="AO194">
        <v>290475935</v>
      </c>
      <c r="AP194">
        <v>290215892.5</v>
      </c>
      <c r="AQ194">
        <v>290059777</v>
      </c>
      <c r="AR194">
        <v>289879242.89999998</v>
      </c>
      <c r="AS194">
        <v>290461665</v>
      </c>
      <c r="AT194">
        <v>291263242</v>
      </c>
      <c r="AU194">
        <v>292152350.30000001</v>
      </c>
      <c r="AV194">
        <v>293155097.5</v>
      </c>
      <c r="AW194">
        <v>294636645.80000001</v>
      </c>
    </row>
    <row r="195" spans="2:49" x14ac:dyDescent="0.25">
      <c r="B195" t="s">
        <v>239</v>
      </c>
      <c r="C195">
        <v>259.678215133631</v>
      </c>
      <c r="D195">
        <v>263.84743287290001</v>
      </c>
      <c r="E195">
        <v>268.92818929999999</v>
      </c>
      <c r="F195">
        <v>274.72153839999999</v>
      </c>
      <c r="G195">
        <v>275.19720119999999</v>
      </c>
      <c r="H195">
        <v>264.44389869999998</v>
      </c>
      <c r="I195">
        <v>273.28287840000002</v>
      </c>
      <c r="J195">
        <v>274.2229117</v>
      </c>
      <c r="K195">
        <v>268.33965740000002</v>
      </c>
      <c r="L195">
        <v>263.2586968</v>
      </c>
      <c r="M195">
        <v>260.83395990000002</v>
      </c>
      <c r="N195">
        <v>258.18561260000001</v>
      </c>
      <c r="O195">
        <v>256.20167190000001</v>
      </c>
      <c r="P195">
        <v>252.7816942</v>
      </c>
      <c r="Q195">
        <v>248.11051520000001</v>
      </c>
      <c r="R195">
        <v>241.95928000000001</v>
      </c>
      <c r="S195">
        <v>230.61301520000001</v>
      </c>
      <c r="T195">
        <v>225.18558329999999</v>
      </c>
      <c r="U195">
        <v>221.28729720000001</v>
      </c>
      <c r="V195">
        <v>218.2592027</v>
      </c>
      <c r="W195">
        <v>224.62883059999999</v>
      </c>
      <c r="X195">
        <v>231.08171340000001</v>
      </c>
      <c r="Y195">
        <v>230.2359088</v>
      </c>
      <c r="Z195">
        <v>230.06607529999999</v>
      </c>
      <c r="AA195">
        <v>230.37382769999999</v>
      </c>
      <c r="AB195">
        <v>230.7328018</v>
      </c>
      <c r="AC195">
        <v>231.33904570000001</v>
      </c>
      <c r="AD195">
        <v>228.35147799999999</v>
      </c>
      <c r="AE195">
        <v>225.64978640000001</v>
      </c>
      <c r="AF195">
        <v>224.44097529999999</v>
      </c>
      <c r="AG195">
        <v>222.54467500000001</v>
      </c>
      <c r="AH195">
        <v>220.812444</v>
      </c>
      <c r="AI195">
        <v>219.3689023</v>
      </c>
      <c r="AJ195">
        <v>217.94515759999999</v>
      </c>
      <c r="AK195">
        <v>216.56474460000001</v>
      </c>
      <c r="AL195">
        <v>215.2545212</v>
      </c>
      <c r="AM195">
        <v>213.95597140000001</v>
      </c>
      <c r="AN195">
        <v>212.95350909999999</v>
      </c>
      <c r="AO195">
        <v>211.93026829999999</v>
      </c>
      <c r="AP195">
        <v>210.8951265</v>
      </c>
      <c r="AQ195">
        <v>209.8820417</v>
      </c>
      <c r="AR195">
        <v>208.8553316</v>
      </c>
      <c r="AS195">
        <v>208.53094540000001</v>
      </c>
      <c r="AT195">
        <v>208.20724000000001</v>
      </c>
      <c r="AU195">
        <v>207.88325800000001</v>
      </c>
      <c r="AV195">
        <v>207.5744559</v>
      </c>
      <c r="AW195">
        <v>207.40686389999999</v>
      </c>
    </row>
    <row r="196" spans="2:49" x14ac:dyDescent="0.25">
      <c r="B196" t="s">
        <v>240</v>
      </c>
      <c r="C196">
        <v>5.5705789795526002</v>
      </c>
      <c r="D196">
        <v>5.6600164269241402</v>
      </c>
      <c r="E196">
        <v>5.7508898210000003</v>
      </c>
      <c r="F196">
        <v>5.7774918470000003</v>
      </c>
      <c r="G196">
        <v>4.9994018320000002</v>
      </c>
      <c r="H196">
        <v>4.2504411519999996</v>
      </c>
      <c r="I196">
        <v>4.5163687890000004</v>
      </c>
      <c r="J196">
        <v>4.4003804280000001</v>
      </c>
      <c r="K196">
        <v>4.2012700159999996</v>
      </c>
      <c r="L196">
        <v>4.4248391810000003</v>
      </c>
      <c r="M196">
        <v>4.5880125820000002</v>
      </c>
      <c r="N196">
        <v>4.5938879449999996</v>
      </c>
      <c r="O196">
        <v>3.9255723539999998</v>
      </c>
      <c r="P196">
        <v>3.2604902920000001</v>
      </c>
      <c r="Q196">
        <v>2.8434210100000001</v>
      </c>
      <c r="R196">
        <v>2.6415449240000002</v>
      </c>
      <c r="S196">
        <v>2.481776027</v>
      </c>
      <c r="T196">
        <v>2.4117012359999999</v>
      </c>
      <c r="U196">
        <v>2.4042179309999998</v>
      </c>
      <c r="V196">
        <v>2.4275661629999998</v>
      </c>
      <c r="W196">
        <v>2.4507083129999998</v>
      </c>
      <c r="X196">
        <v>2.4754027060000001</v>
      </c>
      <c r="Y196">
        <v>2.50163029</v>
      </c>
      <c r="Z196">
        <v>2.5342717129999999</v>
      </c>
      <c r="AA196">
        <v>2.5725337399999999</v>
      </c>
      <c r="AB196">
        <v>2.6161641470000001</v>
      </c>
      <c r="AC196">
        <v>2.664340556</v>
      </c>
      <c r="AD196">
        <v>2.7143154520000001</v>
      </c>
      <c r="AE196">
        <v>2.7638330880000002</v>
      </c>
      <c r="AF196">
        <v>2.8130175209999999</v>
      </c>
      <c r="AG196">
        <v>2.8619477870000001</v>
      </c>
      <c r="AH196">
        <v>2.9115286340000002</v>
      </c>
      <c r="AI196">
        <v>2.9596107040000001</v>
      </c>
      <c r="AJ196">
        <v>3.0077727589999999</v>
      </c>
      <c r="AK196">
        <v>3.0574630819999999</v>
      </c>
      <c r="AL196">
        <v>3.1080711380000001</v>
      </c>
      <c r="AM196">
        <v>3.159472939</v>
      </c>
      <c r="AN196">
        <v>3.2113584460000002</v>
      </c>
      <c r="AO196">
        <v>3.2632945759999998</v>
      </c>
      <c r="AP196">
        <v>3.3154505699999999</v>
      </c>
      <c r="AQ196">
        <v>3.368686651</v>
      </c>
      <c r="AR196">
        <v>3.4218204509999999</v>
      </c>
      <c r="AS196">
        <v>3.4781546429999999</v>
      </c>
      <c r="AT196">
        <v>3.5371776189999999</v>
      </c>
      <c r="AU196">
        <v>3.5980479879999998</v>
      </c>
      <c r="AV196">
        <v>3.6607808460000002</v>
      </c>
      <c r="AW196">
        <v>3.7285579690000001</v>
      </c>
    </row>
    <row r="197" spans="2:49" x14ac:dyDescent="0.25">
      <c r="B197" t="s">
        <v>241</v>
      </c>
      <c r="C197">
        <v>5.5705789795526002</v>
      </c>
      <c r="D197">
        <v>5.6600164269241402</v>
      </c>
      <c r="E197">
        <v>5.7508898210000003</v>
      </c>
      <c r="F197">
        <v>5.7774918470000003</v>
      </c>
      <c r="G197">
        <v>4.9994018320000002</v>
      </c>
      <c r="H197">
        <v>4.2504411519999996</v>
      </c>
      <c r="I197">
        <v>4.5163687890000004</v>
      </c>
      <c r="J197">
        <v>4.4003804280000001</v>
      </c>
      <c r="K197">
        <v>4.2012700159999996</v>
      </c>
      <c r="L197">
        <v>4.4248391810000003</v>
      </c>
      <c r="M197">
        <v>4.5880125820000002</v>
      </c>
      <c r="N197">
        <v>4.5938879449999996</v>
      </c>
      <c r="O197">
        <v>3.9255723539999998</v>
      </c>
      <c r="P197">
        <v>3.2604902920000001</v>
      </c>
      <c r="Q197">
        <v>2.8434210100000001</v>
      </c>
      <c r="R197">
        <v>2.6415449240000002</v>
      </c>
      <c r="S197">
        <v>2.481776027</v>
      </c>
      <c r="T197">
        <v>2.4117012359999999</v>
      </c>
      <c r="U197">
        <v>2.4042179309999998</v>
      </c>
      <c r="V197">
        <v>2.4275661629999998</v>
      </c>
      <c r="W197">
        <v>2.4507083129999998</v>
      </c>
      <c r="X197">
        <v>2.4754027060000001</v>
      </c>
      <c r="Y197">
        <v>2.50163029</v>
      </c>
      <c r="Z197">
        <v>2.5342717129999999</v>
      </c>
      <c r="AA197">
        <v>2.5725337399999999</v>
      </c>
      <c r="AB197">
        <v>2.6161641470000001</v>
      </c>
      <c r="AC197">
        <v>2.664340556</v>
      </c>
      <c r="AD197">
        <v>2.7143154520000001</v>
      </c>
      <c r="AE197">
        <v>2.7638330880000002</v>
      </c>
      <c r="AF197">
        <v>2.8130175209999999</v>
      </c>
      <c r="AG197">
        <v>2.8619477870000001</v>
      </c>
      <c r="AH197">
        <v>2.9115286340000002</v>
      </c>
      <c r="AI197">
        <v>2.9596107040000001</v>
      </c>
      <c r="AJ197">
        <v>3.0077727589999999</v>
      </c>
      <c r="AK197">
        <v>3.0574630819999999</v>
      </c>
      <c r="AL197">
        <v>3.1080711380000001</v>
      </c>
      <c r="AM197">
        <v>3.159472939</v>
      </c>
      <c r="AN197">
        <v>3.2113584460000002</v>
      </c>
      <c r="AO197">
        <v>3.2632945759999998</v>
      </c>
      <c r="AP197">
        <v>3.3154505699999999</v>
      </c>
      <c r="AQ197">
        <v>3.368686651</v>
      </c>
      <c r="AR197">
        <v>3.4218204509999999</v>
      </c>
      <c r="AS197">
        <v>3.4781546429999999</v>
      </c>
      <c r="AT197">
        <v>3.5371776189999999</v>
      </c>
      <c r="AU197">
        <v>3.5980479879999998</v>
      </c>
      <c r="AV197">
        <v>3.6607808460000002</v>
      </c>
      <c r="AW197">
        <v>3.7285579690000001</v>
      </c>
    </row>
    <row r="198" spans="2:49" x14ac:dyDescent="0.25">
      <c r="B198" t="s">
        <v>207</v>
      </c>
      <c r="C198">
        <v>85.960981581352499</v>
      </c>
      <c r="D198">
        <v>87.341112945508399</v>
      </c>
      <c r="E198">
        <v>88.747785539999995</v>
      </c>
      <c r="F198">
        <v>88.317003839999998</v>
      </c>
      <c r="G198">
        <v>84.483621209999995</v>
      </c>
      <c r="H198">
        <v>80.758105639999997</v>
      </c>
      <c r="I198">
        <v>80.372591560000004</v>
      </c>
      <c r="J198">
        <v>78.500913679999996</v>
      </c>
      <c r="K198">
        <v>74.471524619999997</v>
      </c>
      <c r="L198">
        <v>71.962956270000006</v>
      </c>
      <c r="M198">
        <v>70.926962439999997</v>
      </c>
      <c r="N198">
        <v>70.511794170000002</v>
      </c>
      <c r="O198">
        <v>70.793864909999996</v>
      </c>
      <c r="P198">
        <v>69.578706479999994</v>
      </c>
      <c r="Q198">
        <v>67.670566579999999</v>
      </c>
      <c r="R198">
        <v>66.768934099999996</v>
      </c>
      <c r="S198">
        <v>67.172241959999994</v>
      </c>
      <c r="T198">
        <v>67.339745500000006</v>
      </c>
      <c r="U198">
        <v>67.242923939999997</v>
      </c>
      <c r="V198">
        <v>67.133057379999997</v>
      </c>
      <c r="W198">
        <v>66.363390260000003</v>
      </c>
      <c r="X198">
        <v>65.361960400000001</v>
      </c>
      <c r="Y198">
        <v>64.640795019999999</v>
      </c>
      <c r="Z198">
        <v>64.281538350000005</v>
      </c>
      <c r="AA198">
        <v>64.176934459999998</v>
      </c>
      <c r="AB198">
        <v>64.253406429999998</v>
      </c>
      <c r="AC198">
        <v>64.438263570000004</v>
      </c>
      <c r="AD198">
        <v>64.405695710000003</v>
      </c>
      <c r="AE198">
        <v>64.361585989999995</v>
      </c>
      <c r="AF198">
        <v>64.197029880000002</v>
      </c>
      <c r="AG198">
        <v>64.081735550000005</v>
      </c>
      <c r="AH198">
        <v>63.953741639999997</v>
      </c>
      <c r="AI198">
        <v>63.736876760000001</v>
      </c>
      <c r="AJ198">
        <v>63.480170029999996</v>
      </c>
      <c r="AK198">
        <v>63.213861029999997</v>
      </c>
      <c r="AL198">
        <v>62.94181451</v>
      </c>
      <c r="AM198">
        <v>62.658596170000003</v>
      </c>
      <c r="AN198">
        <v>62.396385899999999</v>
      </c>
      <c r="AO198">
        <v>62.117515359999999</v>
      </c>
      <c r="AP198">
        <v>61.834715160000002</v>
      </c>
      <c r="AQ198">
        <v>61.57011791</v>
      </c>
      <c r="AR198">
        <v>61.306061550000003</v>
      </c>
      <c r="AS198">
        <v>61.028497450000003</v>
      </c>
      <c r="AT198">
        <v>60.780495530000003</v>
      </c>
      <c r="AU198">
        <v>60.55808768</v>
      </c>
      <c r="AV198">
        <v>60.369419190000002</v>
      </c>
      <c r="AW198">
        <v>60.276261519999998</v>
      </c>
    </row>
    <row r="199" spans="2:49" x14ac:dyDescent="0.25">
      <c r="B199" t="s">
        <v>208</v>
      </c>
      <c r="C199">
        <v>0.67805251130835598</v>
      </c>
      <c r="D199">
        <v>0.68893886369971102</v>
      </c>
      <c r="E199">
        <v>0.70003457099999999</v>
      </c>
      <c r="F199">
        <v>1.1064496349999999</v>
      </c>
      <c r="G199">
        <v>1.452357688</v>
      </c>
      <c r="H199">
        <v>1.766707024</v>
      </c>
      <c r="I199">
        <v>2.1366946150000001</v>
      </c>
      <c r="J199">
        <v>2.4729369389999998</v>
      </c>
      <c r="K199">
        <v>2.7165442519999998</v>
      </c>
      <c r="L199">
        <v>2.9868926689999999</v>
      </c>
      <c r="M199">
        <v>3.3039272350000002</v>
      </c>
      <c r="N199">
        <v>3.6455820129999998</v>
      </c>
      <c r="O199">
        <v>3.8701525939999999</v>
      </c>
      <c r="P199">
        <v>4.0219533250000001</v>
      </c>
      <c r="Q199">
        <v>4.136085864</v>
      </c>
      <c r="R199">
        <v>4.3151319509999997</v>
      </c>
      <c r="S199">
        <v>3.3442180719999999</v>
      </c>
      <c r="T199">
        <v>3.5445552629999999</v>
      </c>
      <c r="U199">
        <v>3.7275141170000001</v>
      </c>
      <c r="V199">
        <v>3.9055948300000001</v>
      </c>
      <c r="W199">
        <v>3.9807719989999999</v>
      </c>
      <c r="X199">
        <v>4.0398164039999997</v>
      </c>
      <c r="Y199">
        <v>3.9908183149999998</v>
      </c>
      <c r="Z199">
        <v>3.9642346079999999</v>
      </c>
      <c r="AA199">
        <v>3.9533827189999999</v>
      </c>
      <c r="AB199">
        <v>3.9542701849999999</v>
      </c>
      <c r="AC199">
        <v>3.9618889830000001</v>
      </c>
      <c r="AD199">
        <v>3.9502357560000001</v>
      </c>
      <c r="AE199">
        <v>3.9377248219999998</v>
      </c>
      <c r="AF199">
        <v>3.923752618</v>
      </c>
      <c r="AG199">
        <v>3.9085337519999999</v>
      </c>
      <c r="AH199">
        <v>3.8923817089999999</v>
      </c>
      <c r="AI199">
        <v>3.8769310969999999</v>
      </c>
      <c r="AJ199">
        <v>3.8591696959999999</v>
      </c>
      <c r="AK199">
        <v>3.8409446900000002</v>
      </c>
      <c r="AL199">
        <v>3.82125439</v>
      </c>
      <c r="AM199">
        <v>3.8009960519999999</v>
      </c>
      <c r="AN199">
        <v>3.7967658640000002</v>
      </c>
      <c r="AO199">
        <v>3.791967445</v>
      </c>
      <c r="AP199">
        <v>3.787395718</v>
      </c>
      <c r="AQ199">
        <v>3.7844355489999999</v>
      </c>
      <c r="AR199">
        <v>3.7820387979999999</v>
      </c>
      <c r="AS199">
        <v>3.783689608</v>
      </c>
      <c r="AT199">
        <v>3.787446504</v>
      </c>
      <c r="AU199">
        <v>3.7930984790000002</v>
      </c>
      <c r="AV199">
        <v>3.801193794</v>
      </c>
      <c r="AW199">
        <v>3.8156881220000001</v>
      </c>
    </row>
    <row r="200" spans="2:49" x14ac:dyDescent="0.25">
      <c r="B200" t="s">
        <v>242</v>
      </c>
      <c r="C200">
        <v>85.960981581352499</v>
      </c>
      <c r="D200">
        <v>87.341112945508399</v>
      </c>
      <c r="E200">
        <v>88.747785539999995</v>
      </c>
      <c r="F200">
        <v>88.317003839999998</v>
      </c>
      <c r="G200">
        <v>84.483621209999995</v>
      </c>
      <c r="H200">
        <v>80.758105639999997</v>
      </c>
      <c r="I200">
        <v>80.372591560000004</v>
      </c>
      <c r="J200">
        <v>78.500913679999996</v>
      </c>
      <c r="K200">
        <v>74.471524619999997</v>
      </c>
      <c r="L200">
        <v>71.962956270000006</v>
      </c>
      <c r="M200">
        <v>70.926962439999997</v>
      </c>
      <c r="N200">
        <v>70.511794170000002</v>
      </c>
      <c r="O200">
        <v>70.793864909999996</v>
      </c>
      <c r="P200">
        <v>69.578706479999994</v>
      </c>
      <c r="Q200">
        <v>67.670566579999999</v>
      </c>
      <c r="R200">
        <v>66.768934099999996</v>
      </c>
      <c r="S200">
        <v>67.172241959999994</v>
      </c>
      <c r="T200">
        <v>67.339745500000006</v>
      </c>
      <c r="U200">
        <v>67.242923939999997</v>
      </c>
      <c r="V200">
        <v>67.133057379999997</v>
      </c>
      <c r="W200">
        <v>66.363390260000003</v>
      </c>
      <c r="X200">
        <v>65.361960400000001</v>
      </c>
      <c r="Y200">
        <v>64.640795019999999</v>
      </c>
      <c r="Z200">
        <v>64.281538350000005</v>
      </c>
      <c r="AA200">
        <v>64.176934459999998</v>
      </c>
      <c r="AB200">
        <v>64.253406429999998</v>
      </c>
      <c r="AC200">
        <v>64.438263570000004</v>
      </c>
      <c r="AD200">
        <v>64.405695710000003</v>
      </c>
      <c r="AE200">
        <v>64.361585989999995</v>
      </c>
      <c r="AF200">
        <v>64.197029880000002</v>
      </c>
      <c r="AG200">
        <v>64.081735550000005</v>
      </c>
      <c r="AH200">
        <v>63.953741639999997</v>
      </c>
      <c r="AI200">
        <v>63.736876760000001</v>
      </c>
      <c r="AJ200">
        <v>63.480170029999996</v>
      </c>
      <c r="AK200">
        <v>63.213861029999997</v>
      </c>
      <c r="AL200">
        <v>62.94181451</v>
      </c>
      <c r="AM200">
        <v>62.658596170000003</v>
      </c>
      <c r="AN200">
        <v>62.396385899999999</v>
      </c>
      <c r="AO200">
        <v>62.117515359999999</v>
      </c>
      <c r="AP200">
        <v>61.834715160000002</v>
      </c>
      <c r="AQ200">
        <v>61.57011791</v>
      </c>
      <c r="AR200">
        <v>61.306061550000003</v>
      </c>
      <c r="AS200">
        <v>61.028497450000003</v>
      </c>
      <c r="AT200">
        <v>60.780495530000003</v>
      </c>
      <c r="AU200">
        <v>60.55808768</v>
      </c>
      <c r="AV200">
        <v>60.369419190000002</v>
      </c>
      <c r="AW200">
        <v>60.276261519999998</v>
      </c>
    </row>
    <row r="201" spans="2:49" x14ac:dyDescent="0.25">
      <c r="B201" t="s">
        <v>243</v>
      </c>
      <c r="C201">
        <v>0.67805251130835598</v>
      </c>
      <c r="D201">
        <v>0.68893886369971102</v>
      </c>
      <c r="E201">
        <v>0.70003457099999999</v>
      </c>
      <c r="F201">
        <v>1.1064496349999999</v>
      </c>
      <c r="G201">
        <v>1.452357688</v>
      </c>
      <c r="H201">
        <v>1.766707024</v>
      </c>
      <c r="I201">
        <v>2.1366946150000001</v>
      </c>
      <c r="J201">
        <v>2.4729369389999998</v>
      </c>
      <c r="K201">
        <v>2.7165442519999998</v>
      </c>
      <c r="L201">
        <v>2.9868926689999999</v>
      </c>
      <c r="M201">
        <v>3.3039272350000002</v>
      </c>
      <c r="N201">
        <v>3.6455820129999998</v>
      </c>
      <c r="O201">
        <v>3.8701525939999999</v>
      </c>
      <c r="P201">
        <v>4.0219533250000001</v>
      </c>
      <c r="Q201">
        <v>4.136085864</v>
      </c>
      <c r="R201">
        <v>4.3151319509999997</v>
      </c>
      <c r="S201">
        <v>3.3442180719999999</v>
      </c>
      <c r="T201">
        <v>3.5445552629999999</v>
      </c>
      <c r="U201">
        <v>3.7275141170000001</v>
      </c>
      <c r="V201">
        <v>3.9055948300000001</v>
      </c>
      <c r="W201">
        <v>3.9807719989999999</v>
      </c>
      <c r="X201">
        <v>4.0398164039999997</v>
      </c>
      <c r="Y201">
        <v>3.9908183149999998</v>
      </c>
      <c r="Z201">
        <v>3.9642346079999999</v>
      </c>
      <c r="AA201">
        <v>3.9533827189999999</v>
      </c>
      <c r="AB201">
        <v>3.9542701849999999</v>
      </c>
      <c r="AC201">
        <v>3.9618889830000001</v>
      </c>
      <c r="AD201">
        <v>3.9502357560000001</v>
      </c>
      <c r="AE201">
        <v>3.9377248219999998</v>
      </c>
      <c r="AF201">
        <v>3.923752618</v>
      </c>
      <c r="AG201">
        <v>3.9085337519999999</v>
      </c>
      <c r="AH201">
        <v>3.8923817089999999</v>
      </c>
      <c r="AI201">
        <v>3.8769310969999999</v>
      </c>
      <c r="AJ201">
        <v>3.8591696959999999</v>
      </c>
      <c r="AK201">
        <v>3.8409446900000002</v>
      </c>
      <c r="AL201">
        <v>3.82125439</v>
      </c>
      <c r="AM201">
        <v>3.8009960519999999</v>
      </c>
      <c r="AN201">
        <v>3.7967658640000002</v>
      </c>
      <c r="AO201">
        <v>3.791967445</v>
      </c>
      <c r="AP201">
        <v>3.787395718</v>
      </c>
      <c r="AQ201">
        <v>3.7844355489999999</v>
      </c>
      <c r="AR201">
        <v>3.7820387979999999</v>
      </c>
      <c r="AS201">
        <v>3.783689608</v>
      </c>
      <c r="AT201">
        <v>3.787446504</v>
      </c>
      <c r="AU201">
        <v>3.7930984790000002</v>
      </c>
      <c r="AV201">
        <v>3.801193794</v>
      </c>
      <c r="AW201">
        <v>3.8156881220000001</v>
      </c>
    </row>
    <row r="202" spans="2:49" x14ac:dyDescent="0.25">
      <c r="B202" t="s">
        <v>209</v>
      </c>
      <c r="C202">
        <v>114.221490567207</v>
      </c>
      <c r="D202">
        <v>116.055353544252</v>
      </c>
      <c r="E202">
        <v>118.47422469999999</v>
      </c>
      <c r="F202">
        <v>123.55325329999999</v>
      </c>
      <c r="G202">
        <v>128.65820790000001</v>
      </c>
      <c r="H202">
        <v>124.15721310000001</v>
      </c>
      <c r="I202">
        <v>131.22448489999999</v>
      </c>
      <c r="J202">
        <v>133.29760680000001</v>
      </c>
      <c r="K202">
        <v>132.519013</v>
      </c>
      <c r="L202">
        <v>130.1662656</v>
      </c>
      <c r="M202">
        <v>128.23646339999999</v>
      </c>
      <c r="N202">
        <v>125.1641979</v>
      </c>
      <c r="O202">
        <v>121.83421060000001</v>
      </c>
      <c r="P202">
        <v>119.5468365</v>
      </c>
      <c r="Q202">
        <v>117.600205</v>
      </c>
      <c r="R202">
        <v>113.0227184</v>
      </c>
      <c r="S202">
        <v>103.2544853</v>
      </c>
      <c r="T202">
        <v>99.533973649999893</v>
      </c>
      <c r="U202">
        <v>96.970810749999998</v>
      </c>
      <c r="V202">
        <v>95.020706450000006</v>
      </c>
      <c r="W202">
        <v>101.9582934</v>
      </c>
      <c r="X202">
        <v>109.2530512</v>
      </c>
      <c r="Y202">
        <v>109.0307368</v>
      </c>
      <c r="Z202">
        <v>108.921549</v>
      </c>
      <c r="AA202">
        <v>108.9303996</v>
      </c>
      <c r="AB202">
        <v>108.832955</v>
      </c>
      <c r="AC202">
        <v>108.8335283</v>
      </c>
      <c r="AD202">
        <v>105.2511161</v>
      </c>
      <c r="AE202">
        <v>101.9636335</v>
      </c>
      <c r="AF202">
        <v>100.0884052</v>
      </c>
      <c r="AG202">
        <v>97.537762939999894</v>
      </c>
      <c r="AH202">
        <v>95.137235320000002</v>
      </c>
      <c r="AI202">
        <v>92.936244729999999</v>
      </c>
      <c r="AJ202">
        <v>90.797268939999995</v>
      </c>
      <c r="AK202">
        <v>88.709670180000003</v>
      </c>
      <c r="AL202">
        <v>86.623316560000006</v>
      </c>
      <c r="AM202">
        <v>84.570330580000004</v>
      </c>
      <c r="AN202">
        <v>82.749682530000001</v>
      </c>
      <c r="AO202">
        <v>80.925050589999998</v>
      </c>
      <c r="AP202">
        <v>79.095333240000002</v>
      </c>
      <c r="AQ202">
        <v>77.264556040000002</v>
      </c>
      <c r="AR202">
        <v>75.429375840000006</v>
      </c>
      <c r="AS202">
        <v>73.805470769999999</v>
      </c>
      <c r="AT202">
        <v>72.148603089999995</v>
      </c>
      <c r="AU202">
        <v>70.464326369999995</v>
      </c>
      <c r="AV202">
        <v>68.755678160000002</v>
      </c>
      <c r="AW202">
        <v>67.042210130000001</v>
      </c>
    </row>
    <row r="203" spans="2:49" x14ac:dyDescent="0.25">
      <c r="B203" t="s">
        <v>210</v>
      </c>
      <c r="C203">
        <v>1.2736350545564401</v>
      </c>
      <c r="D203">
        <v>1.2940836773262701</v>
      </c>
      <c r="E203">
        <v>1.321055477</v>
      </c>
      <c r="F203">
        <v>1.246893579</v>
      </c>
      <c r="G203">
        <v>1.1751665330000001</v>
      </c>
      <c r="H203">
        <v>1.026430312</v>
      </c>
      <c r="I203">
        <v>0.98192212109999999</v>
      </c>
      <c r="J203">
        <v>0.91250775159999997</v>
      </c>
      <c r="K203">
        <v>0.82990531919999999</v>
      </c>
      <c r="L203">
        <v>0.74570809540000005</v>
      </c>
      <c r="M203">
        <v>0.67202545410000003</v>
      </c>
      <c r="N203">
        <v>0.59998669900000001</v>
      </c>
      <c r="O203">
        <v>0.53356974450000005</v>
      </c>
      <c r="P203">
        <v>0.47829654259999999</v>
      </c>
      <c r="Q203">
        <v>0.4298140224</v>
      </c>
      <c r="R203">
        <v>0.37733499469999998</v>
      </c>
      <c r="S203">
        <v>0.32742379290000001</v>
      </c>
      <c r="T203">
        <v>0.51370482740000001</v>
      </c>
      <c r="U203">
        <v>0.68484537109999999</v>
      </c>
      <c r="V203">
        <v>0.84376257369999996</v>
      </c>
      <c r="W203">
        <v>0.78246327630000001</v>
      </c>
      <c r="X203">
        <v>0.70851312600000005</v>
      </c>
      <c r="Y203">
        <v>0.70155742030000001</v>
      </c>
      <c r="Z203">
        <v>0.69533334300000005</v>
      </c>
      <c r="AA203">
        <v>0.6898544002</v>
      </c>
      <c r="AB203">
        <v>0.68390463879999996</v>
      </c>
      <c r="AC203">
        <v>0.67857663560000003</v>
      </c>
      <c r="AD203">
        <v>0.67838886369999996</v>
      </c>
      <c r="AE203">
        <v>0.6791271565</v>
      </c>
      <c r="AF203">
        <v>0.68780391860000001</v>
      </c>
      <c r="AG203">
        <v>0.69296538819999998</v>
      </c>
      <c r="AH203">
        <v>0.69857098790000005</v>
      </c>
      <c r="AI203">
        <v>0.69020041519999997</v>
      </c>
      <c r="AJ203">
        <v>0.68216524919999999</v>
      </c>
      <c r="AK203">
        <v>0.67439509470000003</v>
      </c>
      <c r="AL203">
        <v>0.66675233990000005</v>
      </c>
      <c r="AM203">
        <v>0.65926260179999996</v>
      </c>
      <c r="AN203">
        <v>0.66902554260000002</v>
      </c>
      <c r="AO203">
        <v>0.67863294949999997</v>
      </c>
      <c r="AP203">
        <v>0.68806418359999999</v>
      </c>
      <c r="AQ203">
        <v>0.69734252659999996</v>
      </c>
      <c r="AR203">
        <v>0.70642662079999996</v>
      </c>
      <c r="AS203">
        <v>0.7134319429</v>
      </c>
      <c r="AT203">
        <v>0.72034029909999997</v>
      </c>
      <c r="AU203">
        <v>0.72719652990000005</v>
      </c>
      <c r="AV203">
        <v>0.73402506519999999</v>
      </c>
      <c r="AW203">
        <v>0.74103650119999998</v>
      </c>
    </row>
    <row r="204" spans="2:49" x14ac:dyDescent="0.25">
      <c r="B204" t="s">
        <v>211</v>
      </c>
      <c r="C204">
        <v>3.4574974609126801</v>
      </c>
      <c r="D204">
        <v>3.51300870100687</v>
      </c>
      <c r="E204">
        <v>3.5862282059999999</v>
      </c>
      <c r="F204">
        <v>3.5671178970000001</v>
      </c>
      <c r="G204">
        <v>3.5430267130000002</v>
      </c>
      <c r="H204">
        <v>3.261431784</v>
      </c>
      <c r="I204">
        <v>3.2883473950000002</v>
      </c>
      <c r="J204">
        <v>3.237563094</v>
      </c>
      <c r="K204">
        <v>3.1195603159999998</v>
      </c>
      <c r="L204">
        <v>2.969743668</v>
      </c>
      <c r="M204">
        <v>2.8354577779999999</v>
      </c>
      <c r="N204">
        <v>2.6820600880000001</v>
      </c>
      <c r="O204">
        <v>2.905783322</v>
      </c>
      <c r="P204">
        <v>3.1735421349999999</v>
      </c>
      <c r="Q204">
        <v>3.474825627</v>
      </c>
      <c r="R204">
        <v>3.7171999520000001</v>
      </c>
      <c r="S204">
        <v>5.7509008499999998</v>
      </c>
      <c r="T204">
        <v>4.2132585779999996</v>
      </c>
      <c r="U204">
        <v>2.8625125809999998</v>
      </c>
      <c r="V204">
        <v>1.6375552950000001</v>
      </c>
      <c r="W204">
        <v>1.670588518</v>
      </c>
      <c r="X204">
        <v>1.7003247589999999</v>
      </c>
      <c r="Y204">
        <v>1.682369706</v>
      </c>
      <c r="Z204">
        <v>1.666278302</v>
      </c>
      <c r="AA204">
        <v>1.6520791130000001</v>
      </c>
      <c r="AB204">
        <v>1.637475008</v>
      </c>
      <c r="AC204">
        <v>1.6243642149999999</v>
      </c>
      <c r="AD204">
        <v>1.596118272</v>
      </c>
      <c r="AE204">
        <v>1.5708534240000001</v>
      </c>
      <c r="AF204">
        <v>1.573759423</v>
      </c>
      <c r="AG204">
        <v>1.5623606800000001</v>
      </c>
      <c r="AH204">
        <v>1.5523797989999999</v>
      </c>
      <c r="AI204">
        <v>1.5459298420000001</v>
      </c>
      <c r="AJ204">
        <v>1.539841228</v>
      </c>
      <c r="AK204">
        <v>1.5339713020000001</v>
      </c>
      <c r="AL204">
        <v>1.5291626540000001</v>
      </c>
      <c r="AM204">
        <v>1.524349972</v>
      </c>
      <c r="AN204">
        <v>1.524692707</v>
      </c>
      <c r="AO204">
        <v>1.5246766279999999</v>
      </c>
      <c r="AP204">
        <v>1.524264734</v>
      </c>
      <c r="AQ204">
        <v>1.5235179919999999</v>
      </c>
      <c r="AR204">
        <v>1.522354728</v>
      </c>
      <c r="AS204">
        <v>2.0911909130000002</v>
      </c>
      <c r="AT204">
        <v>2.6595429259999999</v>
      </c>
      <c r="AU204">
        <v>3.2272369940000001</v>
      </c>
      <c r="AV204">
        <v>3.7941360319999999</v>
      </c>
      <c r="AW204">
        <v>4.3612754689999997</v>
      </c>
    </row>
    <row r="205" spans="2:49" x14ac:dyDescent="0.25">
      <c r="B205" t="s">
        <v>212</v>
      </c>
      <c r="C205">
        <v>5.0750954082325404</v>
      </c>
      <c r="D205">
        <v>5.1565777065978304</v>
      </c>
      <c r="E205">
        <v>5.2640531209999999</v>
      </c>
      <c r="F205">
        <v>5.1235119219999996</v>
      </c>
      <c r="G205">
        <v>4.979399055</v>
      </c>
      <c r="H205">
        <v>4.4848316129999999</v>
      </c>
      <c r="I205">
        <v>4.4241808579999997</v>
      </c>
      <c r="J205">
        <v>4.2396650390000001</v>
      </c>
      <c r="K205">
        <v>3.976149333</v>
      </c>
      <c r="L205">
        <v>3.6841911230000002</v>
      </c>
      <c r="M205">
        <v>3.4237194670000002</v>
      </c>
      <c r="N205">
        <v>3.1520509379999999</v>
      </c>
      <c r="O205">
        <v>2.8645838079999999</v>
      </c>
      <c r="P205">
        <v>2.6237540190000002</v>
      </c>
      <c r="Q205">
        <v>2.4088076090000001</v>
      </c>
      <c r="R205">
        <v>2.1601684140000001</v>
      </c>
      <c r="S205">
        <v>0.90239536600000003</v>
      </c>
      <c r="T205">
        <v>0.70874495780000002</v>
      </c>
      <c r="U205">
        <v>0.54077846709999999</v>
      </c>
      <c r="V205">
        <v>0.3899350305</v>
      </c>
      <c r="W205">
        <v>0.3303949927</v>
      </c>
      <c r="X205">
        <v>0.26010261800000001</v>
      </c>
      <c r="Y205">
        <v>0.25949485090000002</v>
      </c>
      <c r="Z205">
        <v>0.25915991560000001</v>
      </c>
      <c r="AA205">
        <v>0.2591092566</v>
      </c>
      <c r="AB205">
        <v>0.2587935281</v>
      </c>
      <c r="AC205">
        <v>0.2587119517</v>
      </c>
      <c r="AD205">
        <v>0.25521604799999997</v>
      </c>
      <c r="AE205">
        <v>0.2521986416</v>
      </c>
      <c r="AF205">
        <v>0.2526041772</v>
      </c>
      <c r="AG205">
        <v>0.25139276900000002</v>
      </c>
      <c r="AH205">
        <v>0.25041618919999997</v>
      </c>
      <c r="AI205">
        <v>0.25006971389999999</v>
      </c>
      <c r="AJ205">
        <v>0.24978960710000001</v>
      </c>
      <c r="AK205">
        <v>0.24955337799999999</v>
      </c>
      <c r="AL205">
        <v>0.24945143780000001</v>
      </c>
      <c r="AM205">
        <v>0.24935739179999999</v>
      </c>
      <c r="AN205">
        <v>0.2501688695</v>
      </c>
      <c r="AO205">
        <v>0.25093372609999998</v>
      </c>
      <c r="AP205">
        <v>0.25164559359999999</v>
      </c>
      <c r="AQ205">
        <v>0.25231424279999998</v>
      </c>
      <c r="AR205">
        <v>0.25292586480000001</v>
      </c>
      <c r="AS205">
        <v>0.2545071303</v>
      </c>
      <c r="AT205">
        <v>0.25604607359999998</v>
      </c>
      <c r="AU205">
        <v>0.2575590686</v>
      </c>
      <c r="AV205">
        <v>0.25905504969999998</v>
      </c>
      <c r="AW205">
        <v>0.2606082938</v>
      </c>
    </row>
    <row r="206" spans="2:49" x14ac:dyDescent="0.25">
      <c r="B206" t="s">
        <v>213</v>
      </c>
      <c r="C206">
        <v>0.35516190417563898</v>
      </c>
      <c r="D206">
        <v>0.36086414342755202</v>
      </c>
      <c r="E206">
        <v>0.36838541540000003</v>
      </c>
      <c r="F206">
        <v>0.6090800422</v>
      </c>
      <c r="G206">
        <v>0.83671600960000003</v>
      </c>
      <c r="H206">
        <v>0.97368027909999999</v>
      </c>
      <c r="I206">
        <v>1.1751599150000001</v>
      </c>
      <c r="J206">
        <v>1.3655733269999999</v>
      </c>
      <c r="K206">
        <v>1.509776247</v>
      </c>
      <c r="L206">
        <v>1.6111377360000001</v>
      </c>
      <c r="M206">
        <v>1.688644381</v>
      </c>
      <c r="N206">
        <v>1.717922626</v>
      </c>
      <c r="O206">
        <v>1.9345424630000001</v>
      </c>
      <c r="P206">
        <v>2.1960452429999999</v>
      </c>
      <c r="Q206">
        <v>2.4992748859999998</v>
      </c>
      <c r="R206">
        <v>2.7789641139999999</v>
      </c>
      <c r="S206">
        <v>3.67447415</v>
      </c>
      <c r="T206">
        <v>3.7477511940000001</v>
      </c>
      <c r="U206">
        <v>3.847046862</v>
      </c>
      <c r="V206">
        <v>3.9573733419999999</v>
      </c>
      <c r="W206">
        <v>4.5059625419999998</v>
      </c>
      <c r="X206">
        <v>5.0905680499999999</v>
      </c>
      <c r="Y206">
        <v>5.4220998270000003</v>
      </c>
      <c r="Z206">
        <v>5.75896908</v>
      </c>
      <c r="AA206">
        <v>6.102542154</v>
      </c>
      <c r="AB206">
        <v>6.3321181759999998</v>
      </c>
      <c r="AC206">
        <v>6.5672953019999998</v>
      </c>
      <c r="AD206">
        <v>6.8775241039999999</v>
      </c>
      <c r="AE206">
        <v>7.1931311100000004</v>
      </c>
      <c r="AF206">
        <v>7.5148472430000002</v>
      </c>
      <c r="AG206">
        <v>7.8554775010000002</v>
      </c>
      <c r="AH206">
        <v>8.1994152029999903</v>
      </c>
      <c r="AI206">
        <v>8.5670635609999994</v>
      </c>
      <c r="AJ206">
        <v>8.9352644980000004</v>
      </c>
      <c r="AK206">
        <v>9.3036195250000002</v>
      </c>
      <c r="AL206">
        <v>9.6860158280000004</v>
      </c>
      <c r="AM206">
        <v>10.067740929999999</v>
      </c>
      <c r="AN206">
        <v>10.48530064</v>
      </c>
      <c r="AO206">
        <v>10.902644069999999</v>
      </c>
      <c r="AP206">
        <v>11.319335329999999</v>
      </c>
      <c r="AQ206">
        <v>11.73565106</v>
      </c>
      <c r="AR206">
        <v>12.1507957</v>
      </c>
      <c r="AS206">
        <v>12.59525109</v>
      </c>
      <c r="AT206">
        <v>13.041867160000001</v>
      </c>
      <c r="AU206">
        <v>13.491322820000001</v>
      </c>
      <c r="AV206">
        <v>13.943991609999999</v>
      </c>
      <c r="AW206">
        <v>14.40391056</v>
      </c>
    </row>
    <row r="207" spans="2:49" x14ac:dyDescent="0.25">
      <c r="B207" t="s">
        <v>214</v>
      </c>
      <c r="C207">
        <v>7.99114284395189E-2</v>
      </c>
      <c r="D207">
        <v>8.1194432271199296E-2</v>
      </c>
      <c r="E207">
        <v>8.2886718499999998E-2</v>
      </c>
      <c r="F207">
        <v>0.10479397779999999</v>
      </c>
      <c r="G207">
        <v>0.13226947789999999</v>
      </c>
      <c r="H207">
        <v>0.15468753190000001</v>
      </c>
      <c r="I207">
        <v>0.19809931759999999</v>
      </c>
      <c r="J207">
        <v>0.25358983169999999</v>
      </c>
      <c r="K207">
        <v>0.3178026397</v>
      </c>
      <c r="L207">
        <v>0.39362891690000001</v>
      </c>
      <c r="M207">
        <v>0.48917068559999999</v>
      </c>
      <c r="N207">
        <v>0.60249419120000003</v>
      </c>
      <c r="O207">
        <v>0.70008174540000001</v>
      </c>
      <c r="P207">
        <v>0.82003613909999995</v>
      </c>
      <c r="Q207">
        <v>0.96300148409999997</v>
      </c>
      <c r="R207">
        <v>1.1048850370000001</v>
      </c>
      <c r="S207">
        <v>1.619359601</v>
      </c>
      <c r="T207">
        <v>1.6516531699999999</v>
      </c>
      <c r="U207">
        <v>1.695413281</v>
      </c>
      <c r="V207">
        <v>1.744034726</v>
      </c>
      <c r="W207">
        <v>1.9064804310000001</v>
      </c>
      <c r="X207">
        <v>2.0781743700000002</v>
      </c>
      <c r="Y207">
        <v>2.2275678060000002</v>
      </c>
      <c r="Z207">
        <v>2.3791379140000002</v>
      </c>
      <c r="AA207">
        <v>2.5334892180000002</v>
      </c>
      <c r="AB207">
        <v>2.6884324510000002</v>
      </c>
      <c r="AC207">
        <v>2.8457225670000001</v>
      </c>
      <c r="AD207">
        <v>3.1768648439999998</v>
      </c>
      <c r="AE207">
        <v>3.506200722</v>
      </c>
      <c r="AF207">
        <v>3.8351525359999998</v>
      </c>
      <c r="AG207">
        <v>4.1793455850000001</v>
      </c>
      <c r="AH207">
        <v>4.5230491290000003</v>
      </c>
      <c r="AI207">
        <v>4.8852678479999998</v>
      </c>
      <c r="AJ207">
        <v>5.2467121629999998</v>
      </c>
      <c r="AK207">
        <v>5.6073079229999996</v>
      </c>
      <c r="AL207">
        <v>5.9814473350000004</v>
      </c>
      <c r="AM207">
        <v>6.3544569710000003</v>
      </c>
      <c r="AN207">
        <v>6.7562249559999996</v>
      </c>
      <c r="AO207">
        <v>7.1582412829999997</v>
      </c>
      <c r="AP207">
        <v>7.5601657419999997</v>
      </c>
      <c r="AQ207">
        <v>7.9621298960000004</v>
      </c>
      <c r="AR207">
        <v>8.3635456739999903</v>
      </c>
      <c r="AS207">
        <v>8.6189923490000009</v>
      </c>
      <c r="AT207">
        <v>8.875365682</v>
      </c>
      <c r="AU207">
        <v>9.1331479630000008</v>
      </c>
      <c r="AV207">
        <v>9.3926041619999996</v>
      </c>
      <c r="AW207">
        <v>9.6564490599999999</v>
      </c>
    </row>
    <row r="208" spans="2:49" x14ac:dyDescent="0.25">
      <c r="B208" t="s">
        <v>215</v>
      </c>
      <c r="C208">
        <v>4.4799793836545803</v>
      </c>
      <c r="D208">
        <v>4.5519069017495504</v>
      </c>
      <c r="E208">
        <v>4.6467795299999999</v>
      </c>
      <c r="F208">
        <v>4.7495594360000002</v>
      </c>
      <c r="G208">
        <v>4.8469691189999997</v>
      </c>
      <c r="H208">
        <v>4.5835729599999997</v>
      </c>
      <c r="I208">
        <v>4.746959565</v>
      </c>
      <c r="J208">
        <v>4.8911803440000003</v>
      </c>
      <c r="K208">
        <v>4.9336988149999996</v>
      </c>
      <c r="L208">
        <v>4.918338382</v>
      </c>
      <c r="M208">
        <v>4.9191496350000001</v>
      </c>
      <c r="N208">
        <v>4.8759754209999997</v>
      </c>
      <c r="O208">
        <v>4.979810616</v>
      </c>
      <c r="P208">
        <v>5.126828079</v>
      </c>
      <c r="Q208">
        <v>5.2916442930000001</v>
      </c>
      <c r="R208">
        <v>5.3361117379999996</v>
      </c>
      <c r="S208">
        <v>4.8256469839999996</v>
      </c>
      <c r="T208">
        <v>4.9186662480000001</v>
      </c>
      <c r="U208">
        <v>5.0456902250000004</v>
      </c>
      <c r="V208">
        <v>5.1870076230000004</v>
      </c>
      <c r="W208">
        <v>5.2227479920000004</v>
      </c>
      <c r="X208">
        <v>5.24793252</v>
      </c>
      <c r="Y208">
        <v>5.2226504709999997</v>
      </c>
      <c r="Z208">
        <v>5.2029496159999997</v>
      </c>
      <c r="AA208">
        <v>5.1890178020000004</v>
      </c>
      <c r="AB208">
        <v>5.1797469229999997</v>
      </c>
      <c r="AC208">
        <v>5.175167364</v>
      </c>
      <c r="AD208">
        <v>5.1490559979999997</v>
      </c>
      <c r="AE208">
        <v>5.132590253</v>
      </c>
      <c r="AF208">
        <v>5.1386659080000001</v>
      </c>
      <c r="AG208">
        <v>5.1417224370000003</v>
      </c>
      <c r="AH208">
        <v>5.1498080939999999</v>
      </c>
      <c r="AI208">
        <v>5.1664345779999996</v>
      </c>
      <c r="AJ208">
        <v>5.1847205939999998</v>
      </c>
      <c r="AK208">
        <v>5.2042212809999997</v>
      </c>
      <c r="AL208">
        <v>5.225368134</v>
      </c>
      <c r="AM208">
        <v>5.246984672</v>
      </c>
      <c r="AN208">
        <v>5.2802473409999999</v>
      </c>
      <c r="AO208">
        <v>5.3127987699999997</v>
      </c>
      <c r="AP208">
        <v>5.3444982459999997</v>
      </c>
      <c r="AQ208">
        <v>5.3755470790000004</v>
      </c>
      <c r="AR208">
        <v>5.4056451040000004</v>
      </c>
      <c r="AS208">
        <v>5.443824717</v>
      </c>
      <c r="AT208">
        <v>5.4811719910000001</v>
      </c>
      <c r="AU208">
        <v>5.5180359640000001</v>
      </c>
      <c r="AV208">
        <v>5.5546072820000001</v>
      </c>
      <c r="AW208">
        <v>5.5924794179999999</v>
      </c>
    </row>
    <row r="209" spans="2:49" x14ac:dyDescent="0.25">
      <c r="B209" t="s">
        <v>216</v>
      </c>
      <c r="C209">
        <v>1.4169855567767899</v>
      </c>
      <c r="D209">
        <v>1.4397357182278101</v>
      </c>
      <c r="E209">
        <v>1.469743255</v>
      </c>
      <c r="F209">
        <v>1.6047460469999999</v>
      </c>
      <c r="G209">
        <v>1.749415173</v>
      </c>
      <c r="H209">
        <v>1.7672552560000001</v>
      </c>
      <c r="I209">
        <v>1.9551621859999999</v>
      </c>
      <c r="J209">
        <v>2.0907056129999999</v>
      </c>
      <c r="K209">
        <v>2.1879298770000002</v>
      </c>
      <c r="L209">
        <v>2.262143794</v>
      </c>
      <c r="M209">
        <v>2.3457491340000001</v>
      </c>
      <c r="N209">
        <v>2.4097942840000002</v>
      </c>
      <c r="O209">
        <v>2.6723953050000002</v>
      </c>
      <c r="P209">
        <v>2.9848465320000002</v>
      </c>
      <c r="Q209">
        <v>3.3391889080000001</v>
      </c>
      <c r="R209">
        <v>3.6460067170000001</v>
      </c>
      <c r="S209">
        <v>2.6289432640000001</v>
      </c>
      <c r="T209">
        <v>3.2039680279999998</v>
      </c>
      <c r="U209">
        <v>3.686711598</v>
      </c>
      <c r="V209">
        <v>4.0848718970000002</v>
      </c>
      <c r="W209">
        <v>4.2219413340000003</v>
      </c>
      <c r="X209">
        <v>4.3604710430000004</v>
      </c>
      <c r="Y209">
        <v>4.310250914</v>
      </c>
      <c r="Z209">
        <v>4.2481489970000004</v>
      </c>
      <c r="AA209">
        <v>4.1741705329999998</v>
      </c>
      <c r="AB209">
        <v>4.1287978499999998</v>
      </c>
      <c r="AC209">
        <v>4.0733898320000002</v>
      </c>
      <c r="AD209">
        <v>3.9682288560000001</v>
      </c>
      <c r="AE209">
        <v>3.8679150820000001</v>
      </c>
      <c r="AF209">
        <v>3.9030295370000001</v>
      </c>
      <c r="AG209">
        <v>3.8645245190000002</v>
      </c>
      <c r="AH209">
        <v>3.8276761700000002</v>
      </c>
      <c r="AI209">
        <v>3.8930210459999999</v>
      </c>
      <c r="AJ209">
        <v>3.9386363740000001</v>
      </c>
      <c r="AK209">
        <v>3.964422688</v>
      </c>
      <c r="AL209">
        <v>4.025360633</v>
      </c>
      <c r="AM209">
        <v>4.0702068249999996</v>
      </c>
      <c r="AN209">
        <v>4.0788822309999997</v>
      </c>
      <c r="AO209">
        <v>4.0854223279999999</v>
      </c>
      <c r="AP209">
        <v>4.0897198220000002</v>
      </c>
      <c r="AQ209">
        <v>4.0919310800000002</v>
      </c>
      <c r="AR209">
        <v>4.0918306849999997</v>
      </c>
      <c r="AS209">
        <v>4.1212661859999997</v>
      </c>
      <c r="AT209">
        <v>4.1486806469999999</v>
      </c>
      <c r="AU209">
        <v>4.1743150619999998</v>
      </c>
      <c r="AV209">
        <v>4.198291126</v>
      </c>
      <c r="AW209">
        <v>4.2217896450000003</v>
      </c>
    </row>
    <row r="210" spans="2:49" x14ac:dyDescent="0.25">
      <c r="B210" t="s">
        <v>244</v>
      </c>
      <c r="C210">
        <v>114.221490567207</v>
      </c>
      <c r="D210">
        <v>116.055353544252</v>
      </c>
      <c r="E210">
        <v>118.47422469999999</v>
      </c>
      <c r="F210">
        <v>123.55325329999999</v>
      </c>
      <c r="G210">
        <v>128.65820790000001</v>
      </c>
      <c r="H210">
        <v>124.15721310000001</v>
      </c>
      <c r="I210">
        <v>131.22448489999999</v>
      </c>
      <c r="J210">
        <v>133.29760680000001</v>
      </c>
      <c r="K210">
        <v>132.519013</v>
      </c>
      <c r="L210">
        <v>130.1662656</v>
      </c>
      <c r="M210">
        <v>128.23646339999999</v>
      </c>
      <c r="N210">
        <v>125.1641979</v>
      </c>
      <c r="O210">
        <v>121.83421060000001</v>
      </c>
      <c r="P210">
        <v>119.5468365</v>
      </c>
      <c r="Q210">
        <v>117.600205</v>
      </c>
      <c r="R210">
        <v>113.0227184</v>
      </c>
      <c r="S210">
        <v>103.2544853</v>
      </c>
      <c r="T210">
        <v>99.533973649999893</v>
      </c>
      <c r="U210">
        <v>96.970810749999998</v>
      </c>
      <c r="V210">
        <v>95.020706450000006</v>
      </c>
      <c r="W210">
        <v>101.9582934</v>
      </c>
      <c r="X210">
        <v>109.2530512</v>
      </c>
      <c r="Y210">
        <v>109.0307368</v>
      </c>
      <c r="Z210">
        <v>108.921549</v>
      </c>
      <c r="AA210">
        <v>108.9303996</v>
      </c>
      <c r="AB210">
        <v>108.832955</v>
      </c>
      <c r="AC210">
        <v>108.8335283</v>
      </c>
      <c r="AD210">
        <v>105.2511161</v>
      </c>
      <c r="AE210">
        <v>101.9636335</v>
      </c>
      <c r="AF210">
        <v>100.0884052</v>
      </c>
      <c r="AG210">
        <v>97.537762939999894</v>
      </c>
      <c r="AH210">
        <v>95.137235320000002</v>
      </c>
      <c r="AI210">
        <v>92.936244729999999</v>
      </c>
      <c r="AJ210">
        <v>90.797268939999995</v>
      </c>
      <c r="AK210">
        <v>88.709670180000003</v>
      </c>
      <c r="AL210">
        <v>86.623316560000006</v>
      </c>
      <c r="AM210">
        <v>84.570330580000004</v>
      </c>
      <c r="AN210">
        <v>82.749682530000001</v>
      </c>
      <c r="AO210">
        <v>80.925050589999998</v>
      </c>
      <c r="AP210">
        <v>79.095333240000002</v>
      </c>
      <c r="AQ210">
        <v>77.264556040000002</v>
      </c>
      <c r="AR210">
        <v>75.429375840000006</v>
      </c>
      <c r="AS210">
        <v>73.805470769999999</v>
      </c>
      <c r="AT210">
        <v>72.148603089999995</v>
      </c>
      <c r="AU210">
        <v>70.464326369999995</v>
      </c>
      <c r="AV210">
        <v>68.755678160000002</v>
      </c>
      <c r="AW210">
        <v>67.042210130000001</v>
      </c>
    </row>
    <row r="211" spans="2:49" x14ac:dyDescent="0.25">
      <c r="B211" t="s">
        <v>245</v>
      </c>
      <c r="C211">
        <v>1.2736350545564401</v>
      </c>
      <c r="D211">
        <v>1.2940836773262701</v>
      </c>
      <c r="E211">
        <v>1.321055477</v>
      </c>
      <c r="F211">
        <v>1.246893579</v>
      </c>
      <c r="G211">
        <v>1.1751665330000001</v>
      </c>
      <c r="H211">
        <v>1.026430312</v>
      </c>
      <c r="I211">
        <v>0.98192212109999999</v>
      </c>
      <c r="J211">
        <v>0.91250775159999997</v>
      </c>
      <c r="K211">
        <v>0.82990531919999999</v>
      </c>
      <c r="L211">
        <v>0.74570809540000005</v>
      </c>
      <c r="M211">
        <v>0.67202545410000003</v>
      </c>
      <c r="N211">
        <v>0.59998669900000001</v>
      </c>
      <c r="O211">
        <v>0.53356974450000005</v>
      </c>
      <c r="P211">
        <v>0.47829654259999999</v>
      </c>
      <c r="Q211">
        <v>0.4298140224</v>
      </c>
      <c r="R211">
        <v>0.37733499469999998</v>
      </c>
      <c r="S211">
        <v>0.32742379290000001</v>
      </c>
      <c r="T211">
        <v>0.51370482740000001</v>
      </c>
      <c r="U211">
        <v>0.68484537109999999</v>
      </c>
      <c r="V211">
        <v>0.84376257369999996</v>
      </c>
      <c r="W211">
        <v>0.78246327630000001</v>
      </c>
      <c r="X211">
        <v>0.70851312600000005</v>
      </c>
      <c r="Y211">
        <v>0.70155742030000001</v>
      </c>
      <c r="Z211">
        <v>0.69533334300000005</v>
      </c>
      <c r="AA211">
        <v>0.6898544002</v>
      </c>
      <c r="AB211">
        <v>0.68390463879999996</v>
      </c>
      <c r="AC211">
        <v>0.67857663560000003</v>
      </c>
      <c r="AD211">
        <v>0.67838886369999996</v>
      </c>
      <c r="AE211">
        <v>0.6791271565</v>
      </c>
      <c r="AF211">
        <v>0.68780391860000001</v>
      </c>
      <c r="AG211">
        <v>0.69296538819999998</v>
      </c>
      <c r="AH211">
        <v>0.69857098790000005</v>
      </c>
      <c r="AI211">
        <v>0.69020041519999997</v>
      </c>
      <c r="AJ211">
        <v>0.68216524919999999</v>
      </c>
      <c r="AK211">
        <v>0.67439509470000003</v>
      </c>
      <c r="AL211">
        <v>0.66675233990000005</v>
      </c>
      <c r="AM211">
        <v>0.65926260179999996</v>
      </c>
      <c r="AN211">
        <v>0.66902554260000002</v>
      </c>
      <c r="AO211">
        <v>0.67863294949999997</v>
      </c>
      <c r="AP211">
        <v>0.68806418359999999</v>
      </c>
      <c r="AQ211">
        <v>0.69734252659999996</v>
      </c>
      <c r="AR211">
        <v>0.70642662079999996</v>
      </c>
      <c r="AS211">
        <v>0.7134319429</v>
      </c>
      <c r="AT211">
        <v>0.72034029909999997</v>
      </c>
      <c r="AU211">
        <v>0.72719652990000005</v>
      </c>
      <c r="AV211">
        <v>0.73402506519999999</v>
      </c>
      <c r="AW211">
        <v>0.74103650119999998</v>
      </c>
    </row>
    <row r="212" spans="2:49" x14ac:dyDescent="0.25">
      <c r="B212" t="s">
        <v>246</v>
      </c>
      <c r="C212">
        <v>3.4574974609126801</v>
      </c>
      <c r="D212">
        <v>3.51300870100687</v>
      </c>
      <c r="E212">
        <v>3.5862282059999999</v>
      </c>
      <c r="F212">
        <v>3.5671178970000001</v>
      </c>
      <c r="G212">
        <v>3.5430267130000002</v>
      </c>
      <c r="H212">
        <v>3.261431784</v>
      </c>
      <c r="I212">
        <v>3.2883473950000002</v>
      </c>
      <c r="J212">
        <v>3.237563094</v>
      </c>
      <c r="K212">
        <v>3.1195603159999998</v>
      </c>
      <c r="L212">
        <v>2.969743668</v>
      </c>
      <c r="M212">
        <v>2.8354577779999999</v>
      </c>
      <c r="N212">
        <v>2.6820600880000001</v>
      </c>
      <c r="O212">
        <v>2.905783322</v>
      </c>
      <c r="P212">
        <v>3.1735421349999999</v>
      </c>
      <c r="Q212">
        <v>3.474825627</v>
      </c>
      <c r="R212">
        <v>3.7171999520000001</v>
      </c>
      <c r="S212">
        <v>5.7509008499999998</v>
      </c>
      <c r="T212">
        <v>4.2132585779999996</v>
      </c>
      <c r="U212">
        <v>2.8625125809999998</v>
      </c>
      <c r="V212">
        <v>1.6375552950000001</v>
      </c>
      <c r="W212">
        <v>1.670588518</v>
      </c>
      <c r="X212">
        <v>1.7003247589999999</v>
      </c>
      <c r="Y212">
        <v>1.682369706</v>
      </c>
      <c r="Z212">
        <v>1.666278302</v>
      </c>
      <c r="AA212">
        <v>1.6520791130000001</v>
      </c>
      <c r="AB212">
        <v>1.637475008</v>
      </c>
      <c r="AC212">
        <v>1.6243642149999999</v>
      </c>
      <c r="AD212">
        <v>1.596118272</v>
      </c>
      <c r="AE212">
        <v>1.5708534240000001</v>
      </c>
      <c r="AF212">
        <v>1.573759423</v>
      </c>
      <c r="AG212">
        <v>1.5623606800000001</v>
      </c>
      <c r="AH212">
        <v>1.5523797989999999</v>
      </c>
      <c r="AI212">
        <v>1.5459298420000001</v>
      </c>
      <c r="AJ212">
        <v>1.539841228</v>
      </c>
      <c r="AK212">
        <v>1.5339713020000001</v>
      </c>
      <c r="AL212">
        <v>1.5291626540000001</v>
      </c>
      <c r="AM212">
        <v>1.524349972</v>
      </c>
      <c r="AN212">
        <v>1.524692707</v>
      </c>
      <c r="AO212">
        <v>1.5246766279999999</v>
      </c>
      <c r="AP212">
        <v>1.524264734</v>
      </c>
      <c r="AQ212">
        <v>1.5235179919999999</v>
      </c>
      <c r="AR212">
        <v>1.522354728</v>
      </c>
      <c r="AS212">
        <v>2.0911909130000002</v>
      </c>
      <c r="AT212">
        <v>2.6595429259999999</v>
      </c>
      <c r="AU212">
        <v>3.2272369940000001</v>
      </c>
      <c r="AV212">
        <v>3.7941360319999999</v>
      </c>
      <c r="AW212">
        <v>4.3612754689999997</v>
      </c>
    </row>
    <row r="213" spans="2:49" x14ac:dyDescent="0.25">
      <c r="B213" t="s">
        <v>247</v>
      </c>
      <c r="C213">
        <v>5.0750954082325404</v>
      </c>
      <c r="D213">
        <v>5.1565777065978304</v>
      </c>
      <c r="E213">
        <v>5.2640531209999999</v>
      </c>
      <c r="F213">
        <v>5.1235119219999996</v>
      </c>
      <c r="G213">
        <v>4.979399055</v>
      </c>
      <c r="H213">
        <v>4.4848316129999999</v>
      </c>
      <c r="I213">
        <v>4.4241808579999997</v>
      </c>
      <c r="J213">
        <v>4.2396650390000001</v>
      </c>
      <c r="K213">
        <v>3.976149333</v>
      </c>
      <c r="L213">
        <v>3.6841911230000002</v>
      </c>
      <c r="M213">
        <v>3.4237194670000002</v>
      </c>
      <c r="N213">
        <v>3.1520509379999999</v>
      </c>
      <c r="O213">
        <v>2.8645838079999999</v>
      </c>
      <c r="P213">
        <v>2.6237540190000002</v>
      </c>
      <c r="Q213">
        <v>2.4088076090000001</v>
      </c>
      <c r="R213">
        <v>2.1601684140000001</v>
      </c>
      <c r="S213">
        <v>0.90239536600000003</v>
      </c>
      <c r="T213">
        <v>0.70874495780000002</v>
      </c>
      <c r="U213">
        <v>0.54077846709999999</v>
      </c>
      <c r="V213">
        <v>0.3899350305</v>
      </c>
      <c r="W213">
        <v>0.3303949927</v>
      </c>
      <c r="X213">
        <v>0.26010261800000001</v>
      </c>
      <c r="Y213">
        <v>0.25949485090000002</v>
      </c>
      <c r="Z213">
        <v>0.25915991560000001</v>
      </c>
      <c r="AA213">
        <v>0.2591092566</v>
      </c>
      <c r="AB213">
        <v>0.2587935281</v>
      </c>
      <c r="AC213">
        <v>0.2587119517</v>
      </c>
      <c r="AD213">
        <v>0.25521604799999997</v>
      </c>
      <c r="AE213">
        <v>0.2521986416</v>
      </c>
      <c r="AF213">
        <v>0.2526041772</v>
      </c>
      <c r="AG213">
        <v>0.25139276900000002</v>
      </c>
      <c r="AH213">
        <v>0.25041618919999997</v>
      </c>
      <c r="AI213">
        <v>0.25006971389999999</v>
      </c>
      <c r="AJ213">
        <v>0.24978960710000001</v>
      </c>
      <c r="AK213">
        <v>0.24955337799999999</v>
      </c>
      <c r="AL213">
        <v>0.24945143780000001</v>
      </c>
      <c r="AM213">
        <v>0.24935739179999999</v>
      </c>
      <c r="AN213">
        <v>0.2501688695</v>
      </c>
      <c r="AO213">
        <v>0.25093372609999998</v>
      </c>
      <c r="AP213">
        <v>0.25164559359999999</v>
      </c>
      <c r="AQ213">
        <v>0.25231424279999998</v>
      </c>
      <c r="AR213">
        <v>0.25292586480000001</v>
      </c>
      <c r="AS213">
        <v>0.2545071303</v>
      </c>
      <c r="AT213">
        <v>0.25604607359999998</v>
      </c>
      <c r="AU213">
        <v>0.2575590686</v>
      </c>
      <c r="AV213">
        <v>0.25905504969999998</v>
      </c>
      <c r="AW213">
        <v>0.2606082938</v>
      </c>
    </row>
    <row r="214" spans="2:49" x14ac:dyDescent="0.25">
      <c r="B214" t="s">
        <v>248</v>
      </c>
      <c r="C214">
        <v>0.35516190417563898</v>
      </c>
      <c r="D214">
        <v>0.36086414342755202</v>
      </c>
      <c r="E214">
        <v>0.36838541540000003</v>
      </c>
      <c r="F214">
        <v>0.6090800422</v>
      </c>
      <c r="G214">
        <v>0.83671600960000003</v>
      </c>
      <c r="H214">
        <v>0.97368027909999999</v>
      </c>
      <c r="I214">
        <v>1.1751599150000001</v>
      </c>
      <c r="J214">
        <v>1.3655733269999999</v>
      </c>
      <c r="K214">
        <v>1.509776247</v>
      </c>
      <c r="L214">
        <v>1.6111377360000001</v>
      </c>
      <c r="M214">
        <v>1.688644381</v>
      </c>
      <c r="N214">
        <v>1.717922626</v>
      </c>
      <c r="O214">
        <v>1.9345424630000001</v>
      </c>
      <c r="P214">
        <v>2.1960452429999999</v>
      </c>
      <c r="Q214">
        <v>2.4992748859999998</v>
      </c>
      <c r="R214">
        <v>2.7789641139999999</v>
      </c>
      <c r="S214">
        <v>3.67447415</v>
      </c>
      <c r="T214">
        <v>3.7477511940000001</v>
      </c>
      <c r="U214">
        <v>3.847046862</v>
      </c>
      <c r="V214">
        <v>3.9573733419999999</v>
      </c>
      <c r="W214">
        <v>4.5059625419999998</v>
      </c>
      <c r="X214">
        <v>5.0905680499999999</v>
      </c>
      <c r="Y214">
        <v>5.4220998270000003</v>
      </c>
      <c r="Z214">
        <v>5.75896908</v>
      </c>
      <c r="AA214">
        <v>6.102542154</v>
      </c>
      <c r="AB214">
        <v>6.3321181759999998</v>
      </c>
      <c r="AC214">
        <v>6.5672953019999998</v>
      </c>
      <c r="AD214">
        <v>6.8775241039999999</v>
      </c>
      <c r="AE214">
        <v>7.1931311100000004</v>
      </c>
      <c r="AF214">
        <v>7.5148472430000002</v>
      </c>
      <c r="AG214">
        <v>7.8554775010000002</v>
      </c>
      <c r="AH214">
        <v>8.1994152029999903</v>
      </c>
      <c r="AI214">
        <v>8.5670635609999994</v>
      </c>
      <c r="AJ214">
        <v>8.9352644980000004</v>
      </c>
      <c r="AK214">
        <v>9.3036195250000002</v>
      </c>
      <c r="AL214">
        <v>9.6860158280000004</v>
      </c>
      <c r="AM214">
        <v>10.067740929999999</v>
      </c>
      <c r="AN214">
        <v>10.48530064</v>
      </c>
      <c r="AO214">
        <v>10.902644069999999</v>
      </c>
      <c r="AP214">
        <v>11.319335329999999</v>
      </c>
      <c r="AQ214">
        <v>11.73565106</v>
      </c>
      <c r="AR214">
        <v>12.1507957</v>
      </c>
      <c r="AS214">
        <v>12.59525109</v>
      </c>
      <c r="AT214">
        <v>13.041867160000001</v>
      </c>
      <c r="AU214">
        <v>13.491322820000001</v>
      </c>
      <c r="AV214">
        <v>13.943991609999999</v>
      </c>
      <c r="AW214">
        <v>14.40391056</v>
      </c>
    </row>
    <row r="215" spans="2:49" x14ac:dyDescent="0.25">
      <c r="B215" t="s">
        <v>249</v>
      </c>
      <c r="C215">
        <v>7.99114284395189E-2</v>
      </c>
      <c r="D215">
        <v>8.1194432271199296E-2</v>
      </c>
      <c r="E215">
        <v>8.2886718499999998E-2</v>
      </c>
      <c r="F215">
        <v>0.10479397779999999</v>
      </c>
      <c r="G215">
        <v>0.13226947789999999</v>
      </c>
      <c r="H215">
        <v>0.15468753190000001</v>
      </c>
      <c r="I215">
        <v>0.19809931759999999</v>
      </c>
      <c r="J215">
        <v>0.25358983169999999</v>
      </c>
      <c r="K215">
        <v>0.3178026397</v>
      </c>
      <c r="L215">
        <v>0.39362891690000001</v>
      </c>
      <c r="M215">
        <v>0.48917068559999999</v>
      </c>
      <c r="N215">
        <v>0.60249419120000003</v>
      </c>
      <c r="O215">
        <v>0.70008174540000001</v>
      </c>
      <c r="P215">
        <v>0.82003613909999995</v>
      </c>
      <c r="Q215">
        <v>0.96300148409999997</v>
      </c>
      <c r="R215">
        <v>1.1048850370000001</v>
      </c>
      <c r="S215">
        <v>1.619359601</v>
      </c>
      <c r="T215">
        <v>1.6516531699999999</v>
      </c>
      <c r="U215">
        <v>1.695413281</v>
      </c>
      <c r="V215">
        <v>1.744034726</v>
      </c>
      <c r="W215">
        <v>1.9064804310000001</v>
      </c>
      <c r="X215">
        <v>2.0781743700000002</v>
      </c>
      <c r="Y215">
        <v>2.2275678060000002</v>
      </c>
      <c r="Z215">
        <v>2.3791379140000002</v>
      </c>
      <c r="AA215">
        <v>2.5334892180000002</v>
      </c>
      <c r="AB215">
        <v>2.6884324510000002</v>
      </c>
      <c r="AC215">
        <v>2.8457225670000001</v>
      </c>
      <c r="AD215">
        <v>3.1768648439999998</v>
      </c>
      <c r="AE215">
        <v>3.506200722</v>
      </c>
      <c r="AF215">
        <v>3.8351525359999998</v>
      </c>
      <c r="AG215">
        <v>4.1793455850000001</v>
      </c>
      <c r="AH215">
        <v>4.5230491290000003</v>
      </c>
      <c r="AI215">
        <v>4.8852678479999998</v>
      </c>
      <c r="AJ215">
        <v>5.2467121629999998</v>
      </c>
      <c r="AK215">
        <v>5.6073079229999996</v>
      </c>
      <c r="AL215">
        <v>5.9814473350000004</v>
      </c>
      <c r="AM215">
        <v>6.3544569710000003</v>
      </c>
      <c r="AN215">
        <v>6.7562249559999996</v>
      </c>
      <c r="AO215">
        <v>7.1582412829999997</v>
      </c>
      <c r="AP215">
        <v>7.5601657419999997</v>
      </c>
      <c r="AQ215">
        <v>7.9621298960000004</v>
      </c>
      <c r="AR215">
        <v>8.3635456739999903</v>
      </c>
      <c r="AS215">
        <v>8.6189923490000009</v>
      </c>
      <c r="AT215">
        <v>8.875365682</v>
      </c>
      <c r="AU215">
        <v>9.1331479630000008</v>
      </c>
      <c r="AV215">
        <v>9.3926041619999996</v>
      </c>
      <c r="AW215">
        <v>9.6564490599999999</v>
      </c>
    </row>
    <row r="216" spans="2:49" x14ac:dyDescent="0.25">
      <c r="B216" t="s">
        <v>250</v>
      </c>
      <c r="C216">
        <v>4.4799793836545803</v>
      </c>
      <c r="D216">
        <v>4.5519069017495504</v>
      </c>
      <c r="E216">
        <v>4.6467795299999999</v>
      </c>
      <c r="F216">
        <v>4.7495594360000002</v>
      </c>
      <c r="G216">
        <v>4.8469691189999997</v>
      </c>
      <c r="H216">
        <v>4.5835729599999997</v>
      </c>
      <c r="I216">
        <v>4.746959565</v>
      </c>
      <c r="J216">
        <v>4.8911803440000003</v>
      </c>
      <c r="K216">
        <v>4.9336988149999996</v>
      </c>
      <c r="L216">
        <v>4.918338382</v>
      </c>
      <c r="M216">
        <v>4.9191496350000001</v>
      </c>
      <c r="N216">
        <v>4.8759754209999997</v>
      </c>
      <c r="O216">
        <v>4.979810616</v>
      </c>
      <c r="P216">
        <v>5.126828079</v>
      </c>
      <c r="Q216">
        <v>5.2916442930000001</v>
      </c>
      <c r="R216">
        <v>5.3361117379999996</v>
      </c>
      <c r="S216">
        <v>4.8256469839999996</v>
      </c>
      <c r="T216">
        <v>4.9186662480000001</v>
      </c>
      <c r="U216">
        <v>5.0456902250000004</v>
      </c>
      <c r="V216">
        <v>5.1870076230000004</v>
      </c>
      <c r="W216">
        <v>5.2227479920000004</v>
      </c>
      <c r="X216">
        <v>5.24793252</v>
      </c>
      <c r="Y216">
        <v>5.2226504709999997</v>
      </c>
      <c r="Z216">
        <v>5.2029496159999997</v>
      </c>
      <c r="AA216">
        <v>5.1890178020000004</v>
      </c>
      <c r="AB216">
        <v>5.1797469229999997</v>
      </c>
      <c r="AC216">
        <v>5.175167364</v>
      </c>
      <c r="AD216">
        <v>5.1490559979999997</v>
      </c>
      <c r="AE216">
        <v>5.132590253</v>
      </c>
      <c r="AF216">
        <v>5.1386659080000001</v>
      </c>
      <c r="AG216">
        <v>5.1417224370000003</v>
      </c>
      <c r="AH216">
        <v>5.1498080939999999</v>
      </c>
      <c r="AI216">
        <v>5.1664345779999996</v>
      </c>
      <c r="AJ216">
        <v>5.1847205939999998</v>
      </c>
      <c r="AK216">
        <v>5.2042212809999997</v>
      </c>
      <c r="AL216">
        <v>5.225368134</v>
      </c>
      <c r="AM216">
        <v>5.246984672</v>
      </c>
      <c r="AN216">
        <v>5.2802473409999999</v>
      </c>
      <c r="AO216">
        <v>5.3127987699999997</v>
      </c>
      <c r="AP216">
        <v>5.3444982459999997</v>
      </c>
      <c r="AQ216">
        <v>5.3755470790000004</v>
      </c>
      <c r="AR216">
        <v>5.4056451040000004</v>
      </c>
      <c r="AS216">
        <v>5.443824717</v>
      </c>
      <c r="AT216">
        <v>5.4811719910000001</v>
      </c>
      <c r="AU216">
        <v>5.5180359640000001</v>
      </c>
      <c r="AV216">
        <v>5.5546072820000001</v>
      </c>
      <c r="AW216">
        <v>5.5924794179999999</v>
      </c>
    </row>
    <row r="217" spans="2:49" x14ac:dyDescent="0.25">
      <c r="B217" t="s">
        <v>251</v>
      </c>
      <c r="C217">
        <v>1.4169855567767899</v>
      </c>
      <c r="D217">
        <v>1.4397357182278101</v>
      </c>
      <c r="E217">
        <v>1.469743255</v>
      </c>
      <c r="F217">
        <v>1.6047460469999999</v>
      </c>
      <c r="G217">
        <v>1.749415173</v>
      </c>
      <c r="H217">
        <v>1.7672552560000001</v>
      </c>
      <c r="I217">
        <v>1.9551621859999999</v>
      </c>
      <c r="J217">
        <v>2.0907056129999999</v>
      </c>
      <c r="K217">
        <v>2.1879298770000002</v>
      </c>
      <c r="L217">
        <v>2.262143794</v>
      </c>
      <c r="M217">
        <v>2.3457491340000001</v>
      </c>
      <c r="N217">
        <v>2.4097942840000002</v>
      </c>
      <c r="O217">
        <v>2.6723953050000002</v>
      </c>
      <c r="P217">
        <v>2.9848465320000002</v>
      </c>
      <c r="Q217">
        <v>3.3391889080000001</v>
      </c>
      <c r="R217">
        <v>3.6460067170000001</v>
      </c>
      <c r="S217">
        <v>2.6289432640000001</v>
      </c>
      <c r="T217">
        <v>3.2039680279999998</v>
      </c>
      <c r="U217">
        <v>3.686711598</v>
      </c>
      <c r="V217">
        <v>4.0848718970000002</v>
      </c>
      <c r="W217">
        <v>4.2219413340000003</v>
      </c>
      <c r="X217">
        <v>4.3604710430000004</v>
      </c>
      <c r="Y217">
        <v>4.310250914</v>
      </c>
      <c r="Z217">
        <v>4.2481489970000004</v>
      </c>
      <c r="AA217">
        <v>4.1741705329999998</v>
      </c>
      <c r="AB217">
        <v>4.1287978499999998</v>
      </c>
      <c r="AC217">
        <v>4.0733898320000002</v>
      </c>
      <c r="AD217">
        <v>3.9682288560000001</v>
      </c>
      <c r="AE217">
        <v>3.8679150820000001</v>
      </c>
      <c r="AF217">
        <v>3.9030295370000001</v>
      </c>
      <c r="AG217">
        <v>3.8645245190000002</v>
      </c>
      <c r="AH217">
        <v>3.8276761700000002</v>
      </c>
      <c r="AI217">
        <v>3.8930210459999999</v>
      </c>
      <c r="AJ217">
        <v>3.9386363740000001</v>
      </c>
      <c r="AK217">
        <v>3.964422688</v>
      </c>
      <c r="AL217">
        <v>4.025360633</v>
      </c>
      <c r="AM217">
        <v>4.0702068249999996</v>
      </c>
      <c r="AN217">
        <v>4.0788822309999997</v>
      </c>
      <c r="AO217">
        <v>4.0854223279999999</v>
      </c>
      <c r="AP217">
        <v>4.0897198220000002</v>
      </c>
      <c r="AQ217">
        <v>4.0919310800000002</v>
      </c>
      <c r="AR217">
        <v>4.0918306849999997</v>
      </c>
      <c r="AS217">
        <v>4.1212661859999997</v>
      </c>
      <c r="AT217">
        <v>4.1486806469999999</v>
      </c>
      <c r="AU217">
        <v>4.1743150619999998</v>
      </c>
      <c r="AV217">
        <v>4.198291126</v>
      </c>
      <c r="AW217">
        <v>4.2217896450000003</v>
      </c>
    </row>
    <row r="218" spans="2:49" x14ac:dyDescent="0.25">
      <c r="B218" t="s">
        <v>217</v>
      </c>
      <c r="C218">
        <v>34.067295461021303</v>
      </c>
      <c r="D218">
        <v>34.614256909026899</v>
      </c>
      <c r="E218">
        <v>35.359228450000003</v>
      </c>
      <c r="F218">
        <v>35.492060539999997</v>
      </c>
      <c r="G218">
        <v>34.656599749999998</v>
      </c>
      <c r="H218">
        <v>33.41912773</v>
      </c>
      <c r="I218">
        <v>34.053783539999998</v>
      </c>
      <c r="J218">
        <v>34.068316840000001</v>
      </c>
      <c r="K218">
        <v>32.943223430000003</v>
      </c>
      <c r="L218">
        <v>32.341892690000002</v>
      </c>
      <c r="M218">
        <v>32.353594090000001</v>
      </c>
      <c r="N218">
        <v>32.844434450000001</v>
      </c>
      <c r="O218">
        <v>32.673744960000001</v>
      </c>
      <c r="P218">
        <v>31.305438689999999</v>
      </c>
      <c r="Q218">
        <v>28.731774720000001</v>
      </c>
      <c r="R218">
        <v>26.16044261</v>
      </c>
      <c r="S218">
        <v>23.756909780000001</v>
      </c>
      <c r="T218">
        <v>22.815431459999999</v>
      </c>
      <c r="U218">
        <v>22.16392901</v>
      </c>
      <c r="V218">
        <v>21.631890899999998</v>
      </c>
      <c r="W218">
        <v>20.955242439999999</v>
      </c>
      <c r="X218">
        <v>20.260422309999999</v>
      </c>
      <c r="Y218">
        <v>19.88563053</v>
      </c>
      <c r="Z218">
        <v>19.62324637</v>
      </c>
      <c r="AA218">
        <v>19.411424369999999</v>
      </c>
      <c r="AB218">
        <v>19.220125060000001</v>
      </c>
      <c r="AC218">
        <v>19.043652519999998</v>
      </c>
      <c r="AD218">
        <v>18.931243080000002</v>
      </c>
      <c r="AE218">
        <v>18.807106770000001</v>
      </c>
      <c r="AF218">
        <v>18.68260862</v>
      </c>
      <c r="AG218">
        <v>18.555269970000001</v>
      </c>
      <c r="AH218">
        <v>18.437191380000002</v>
      </c>
      <c r="AI218">
        <v>18.439725899999999</v>
      </c>
      <c r="AJ218">
        <v>18.452160670000001</v>
      </c>
      <c r="AK218">
        <v>18.475475979999999</v>
      </c>
      <c r="AL218">
        <v>18.501881390000001</v>
      </c>
      <c r="AM218">
        <v>18.531406050000001</v>
      </c>
      <c r="AN218">
        <v>18.515152189999998</v>
      </c>
      <c r="AO218">
        <v>18.500059700000001</v>
      </c>
      <c r="AP218">
        <v>18.484576990000001</v>
      </c>
      <c r="AQ218">
        <v>18.471382439999999</v>
      </c>
      <c r="AR218">
        <v>18.454497109999998</v>
      </c>
      <c r="AS218">
        <v>18.437999479999998</v>
      </c>
      <c r="AT218">
        <v>18.419628500000002</v>
      </c>
      <c r="AU218">
        <v>18.397630119999999</v>
      </c>
      <c r="AV218">
        <v>18.373620259999999</v>
      </c>
      <c r="AW218">
        <v>18.362328290000001</v>
      </c>
    </row>
    <row r="219" spans="2:49" x14ac:dyDescent="0.25">
      <c r="B219" t="s">
        <v>218</v>
      </c>
      <c r="C219">
        <v>1.54983431156195</v>
      </c>
      <c r="D219">
        <v>1.57471740274219</v>
      </c>
      <c r="E219">
        <v>1.60860863</v>
      </c>
      <c r="F219">
        <v>1.8730454329999999</v>
      </c>
      <c r="G219">
        <v>2.0754854979999999</v>
      </c>
      <c r="H219">
        <v>2.2326597590000001</v>
      </c>
      <c r="I219">
        <v>2.5031548689999998</v>
      </c>
      <c r="J219">
        <v>2.713243726</v>
      </c>
      <c r="K219">
        <v>2.813097564</v>
      </c>
      <c r="L219">
        <v>2.9335763080000001</v>
      </c>
      <c r="M219">
        <v>3.0904164679999999</v>
      </c>
      <c r="N219">
        <v>3.2769215200000001</v>
      </c>
      <c r="O219">
        <v>4.2821363889999997</v>
      </c>
      <c r="P219">
        <v>5.3894018460000002</v>
      </c>
      <c r="Q219">
        <v>6.4974700780000001</v>
      </c>
      <c r="R219">
        <v>7.7712318250000001</v>
      </c>
      <c r="S219">
        <v>6.573402389</v>
      </c>
      <c r="T219">
        <v>6.5555524219999999</v>
      </c>
      <c r="U219">
        <v>6.6020603409999996</v>
      </c>
      <c r="V219">
        <v>6.6697389349999998</v>
      </c>
      <c r="W219">
        <v>6.5425499949999999</v>
      </c>
      <c r="X219">
        <v>6.407168939</v>
      </c>
      <c r="Y219">
        <v>6.4327872959999999</v>
      </c>
      <c r="Z219">
        <v>6.4933732329999998</v>
      </c>
      <c r="AA219">
        <v>6.5704730979999999</v>
      </c>
      <c r="AB219">
        <v>6.6570423249999999</v>
      </c>
      <c r="AC219">
        <v>6.7493826869999998</v>
      </c>
      <c r="AD219">
        <v>6.860919021</v>
      </c>
      <c r="AE219">
        <v>6.9682740980000002</v>
      </c>
      <c r="AF219">
        <v>7.0749856580000001</v>
      </c>
      <c r="AG219">
        <v>7.1826354559999999</v>
      </c>
      <c r="AH219">
        <v>7.2938987150000001</v>
      </c>
      <c r="AI219">
        <v>7.3451430069999999</v>
      </c>
      <c r="AJ219">
        <v>7.4006189940000002</v>
      </c>
      <c r="AK219">
        <v>7.4608061279999998</v>
      </c>
      <c r="AL219">
        <v>7.5228991069999998</v>
      </c>
      <c r="AM219">
        <v>7.5866875839999999</v>
      </c>
      <c r="AN219">
        <v>7.6595444639999997</v>
      </c>
      <c r="AO219">
        <v>7.7336261390000001</v>
      </c>
      <c r="AP219">
        <v>7.8083047360000002</v>
      </c>
      <c r="AQ219">
        <v>7.8847310650000004</v>
      </c>
      <c r="AR219">
        <v>7.9603698469999999</v>
      </c>
      <c r="AS219">
        <v>8.0053151380000003</v>
      </c>
      <c r="AT219">
        <v>8.0502123660000002</v>
      </c>
      <c r="AU219">
        <v>8.0942927640000004</v>
      </c>
      <c r="AV219">
        <v>8.1382595159999997</v>
      </c>
      <c r="AW219">
        <v>8.1886828380000001</v>
      </c>
    </row>
    <row r="220" spans="2:49" x14ac:dyDescent="0.25">
      <c r="B220" t="s">
        <v>219</v>
      </c>
      <c r="C220">
        <v>0.19372928894524399</v>
      </c>
      <c r="D220">
        <v>0.196839675342774</v>
      </c>
      <c r="E220">
        <v>0.2010760788</v>
      </c>
      <c r="F220">
        <v>0.1902792516</v>
      </c>
      <c r="G220">
        <v>0.17516557760000001</v>
      </c>
      <c r="H220">
        <v>0.15924306160000001</v>
      </c>
      <c r="I220">
        <v>0.15297954790000001</v>
      </c>
      <c r="J220">
        <v>0.14373239500000001</v>
      </c>
      <c r="K220">
        <v>0.13046263599999999</v>
      </c>
      <c r="L220">
        <v>0.12015830249999999</v>
      </c>
      <c r="M220">
        <v>0.11269387760000001</v>
      </c>
      <c r="N220">
        <v>0.1071804521</v>
      </c>
      <c r="O220">
        <v>0.1069922299</v>
      </c>
      <c r="P220">
        <v>0.1028666293</v>
      </c>
      <c r="Q220">
        <v>9.4737174899999999E-2</v>
      </c>
      <c r="R220">
        <v>8.6558197700000006E-2</v>
      </c>
      <c r="S220">
        <v>0.36762428050000001</v>
      </c>
      <c r="T220">
        <v>0.33218150730000001</v>
      </c>
      <c r="U220">
        <v>0.30260336129999998</v>
      </c>
      <c r="V220">
        <v>0.2759068476</v>
      </c>
      <c r="W220">
        <v>0.34665833229999998</v>
      </c>
      <c r="X220">
        <v>0.41446632420000001</v>
      </c>
      <c r="Y220">
        <v>0.41074128519999997</v>
      </c>
      <c r="Z220">
        <v>0.40929951279999999</v>
      </c>
      <c r="AA220">
        <v>0.4089060403</v>
      </c>
      <c r="AB220">
        <v>0.40895351410000003</v>
      </c>
      <c r="AC220">
        <v>0.40933329099999999</v>
      </c>
      <c r="AD220">
        <v>0.42621976420000002</v>
      </c>
      <c r="AE220">
        <v>0.4428513704</v>
      </c>
      <c r="AF220">
        <v>0.45943996209999999</v>
      </c>
      <c r="AG220">
        <v>0.47618826869999997</v>
      </c>
      <c r="AH220">
        <v>0.49317815799999998</v>
      </c>
      <c r="AI220">
        <v>0.51473038780000002</v>
      </c>
      <c r="AJ220">
        <v>0.53668376110000005</v>
      </c>
      <c r="AK220">
        <v>0.55910370769999995</v>
      </c>
      <c r="AL220">
        <v>0.58218856320000001</v>
      </c>
      <c r="AM220">
        <v>0.60555838660000005</v>
      </c>
      <c r="AN220">
        <v>0.62656145659999996</v>
      </c>
      <c r="AO220">
        <v>0.64780639390000005</v>
      </c>
      <c r="AP220">
        <v>0.66924449949999998</v>
      </c>
      <c r="AQ220">
        <v>0.69097801339999998</v>
      </c>
      <c r="AR220">
        <v>0.71278786859999999</v>
      </c>
      <c r="AS220">
        <v>0.73158625030000002</v>
      </c>
      <c r="AT220">
        <v>0.75059614799999996</v>
      </c>
      <c r="AU220">
        <v>0.76974528070000003</v>
      </c>
      <c r="AV220">
        <v>0.78909836280000001</v>
      </c>
      <c r="AW220">
        <v>0.809305198</v>
      </c>
    </row>
    <row r="221" spans="2:49" x14ac:dyDescent="0.25">
      <c r="B221" t="s">
        <v>220</v>
      </c>
      <c r="C221">
        <v>0.71679836909740502</v>
      </c>
      <c r="D221">
        <v>0.72830679876826598</v>
      </c>
      <c r="E221">
        <v>0.74398149140000003</v>
      </c>
      <c r="F221">
        <v>0.73782271489999995</v>
      </c>
      <c r="G221">
        <v>0.71181676910000002</v>
      </c>
      <c r="H221">
        <v>0.67817040100000003</v>
      </c>
      <c r="I221">
        <v>0.68276389640000001</v>
      </c>
      <c r="J221">
        <v>0.67228078729999996</v>
      </c>
      <c r="K221">
        <v>0.63950073740000002</v>
      </c>
      <c r="L221">
        <v>0.61725916550000004</v>
      </c>
      <c r="M221">
        <v>0.60669853809999996</v>
      </c>
      <c r="N221">
        <v>0.60470989220000004</v>
      </c>
      <c r="O221">
        <v>0.6198216943</v>
      </c>
      <c r="P221">
        <v>0.61185638809999998</v>
      </c>
      <c r="Q221">
        <v>0.57853941949999999</v>
      </c>
      <c r="R221">
        <v>0.54266899800000001</v>
      </c>
      <c r="S221">
        <v>1.418288864</v>
      </c>
      <c r="T221">
        <v>1.1961520290000001</v>
      </c>
      <c r="U221">
        <v>1.0028263159999999</v>
      </c>
      <c r="V221">
        <v>0.82534750999999995</v>
      </c>
      <c r="W221">
        <v>0.81697915669999999</v>
      </c>
      <c r="X221">
        <v>0.80729990360000004</v>
      </c>
      <c r="Y221">
        <v>0.79895764560000004</v>
      </c>
      <c r="Z221">
        <v>0.79506678659999996</v>
      </c>
      <c r="AA221">
        <v>0.79321352560000002</v>
      </c>
      <c r="AB221">
        <v>0.79206886180000002</v>
      </c>
      <c r="AC221">
        <v>0.79156421399999999</v>
      </c>
      <c r="AD221">
        <v>0.78831088410000005</v>
      </c>
      <c r="AE221">
        <v>0.78457640829999997</v>
      </c>
      <c r="AF221">
        <v>0.78185555610000002</v>
      </c>
      <c r="AG221">
        <v>0.77840804100000005</v>
      </c>
      <c r="AH221">
        <v>0.7753536727</v>
      </c>
      <c r="AI221">
        <v>0.77564853359999997</v>
      </c>
      <c r="AJ221">
        <v>0.77636237139999997</v>
      </c>
      <c r="AK221">
        <v>0.77753677080000005</v>
      </c>
      <c r="AL221">
        <v>0.77890933969999998</v>
      </c>
      <c r="AM221">
        <v>0.78041694520000005</v>
      </c>
      <c r="AN221">
        <v>0.78264822099999998</v>
      </c>
      <c r="AO221">
        <v>0.78495680209999996</v>
      </c>
      <c r="AP221">
        <v>0.78727762830000003</v>
      </c>
      <c r="AQ221">
        <v>0.78972549999999997</v>
      </c>
      <c r="AR221">
        <v>0.79204542710000003</v>
      </c>
      <c r="AS221">
        <v>0.79692420519999996</v>
      </c>
      <c r="AT221">
        <v>0.80180459709999996</v>
      </c>
      <c r="AU221">
        <v>0.80661002680000005</v>
      </c>
      <c r="AV221">
        <v>0.81141051779999995</v>
      </c>
      <c r="AW221">
        <v>0.81686150400000002</v>
      </c>
    </row>
    <row r="222" spans="2:49" x14ac:dyDescent="0.25">
      <c r="B222" t="s">
        <v>221</v>
      </c>
      <c r="C222">
        <v>0.19372928894524399</v>
      </c>
      <c r="D222">
        <v>0.196839675342774</v>
      </c>
      <c r="E222">
        <v>0.2010760788</v>
      </c>
      <c r="F222">
        <v>0.21079329290000001</v>
      </c>
      <c r="G222">
        <v>0.21497079990000001</v>
      </c>
      <c r="H222">
        <v>0.21649934109999999</v>
      </c>
      <c r="I222">
        <v>0.230406532</v>
      </c>
      <c r="J222">
        <v>0.23981780829999999</v>
      </c>
      <c r="K222">
        <v>0.2411450047</v>
      </c>
      <c r="L222">
        <v>0.24604313859999999</v>
      </c>
      <c r="M222">
        <v>0.25563666909999999</v>
      </c>
      <c r="N222">
        <v>0.26934180460000001</v>
      </c>
      <c r="O222">
        <v>0.2878073451</v>
      </c>
      <c r="P222">
        <v>0.2962003701</v>
      </c>
      <c r="Q222">
        <v>0.29200680379999999</v>
      </c>
      <c r="R222">
        <v>0.28558947610000002</v>
      </c>
      <c r="S222">
        <v>0.3215038093</v>
      </c>
      <c r="T222">
        <v>0.30072565130000001</v>
      </c>
      <c r="U222">
        <v>0.28440434520000002</v>
      </c>
      <c r="V222">
        <v>0.27009954159999999</v>
      </c>
      <c r="W222">
        <v>0.26866683520000001</v>
      </c>
      <c r="X222">
        <v>0.26677498100000002</v>
      </c>
      <c r="Y222">
        <v>0.26756926850000001</v>
      </c>
      <c r="Z222">
        <v>0.26982057669999998</v>
      </c>
      <c r="AA222">
        <v>0.27275846479999999</v>
      </c>
      <c r="AB222">
        <v>0.27598374129999997</v>
      </c>
      <c r="AC222">
        <v>0.2794467404</v>
      </c>
      <c r="AD222">
        <v>0.27890713360000002</v>
      </c>
      <c r="AE222">
        <v>0.27819506309999997</v>
      </c>
      <c r="AF222">
        <v>0.27745838049999999</v>
      </c>
      <c r="AG222">
        <v>0.2767266779</v>
      </c>
      <c r="AH222">
        <v>0.27613316599999999</v>
      </c>
      <c r="AI222">
        <v>0.27667767910000002</v>
      </c>
      <c r="AJ222">
        <v>0.27737352230000001</v>
      </c>
      <c r="AK222">
        <v>0.27823629960000001</v>
      </c>
      <c r="AL222">
        <v>0.2791899753</v>
      </c>
      <c r="AM222">
        <v>0.280195213</v>
      </c>
      <c r="AN222">
        <v>0.28153660320000001</v>
      </c>
      <c r="AO222">
        <v>0.2829104247</v>
      </c>
      <c r="AP222">
        <v>0.28429336259999999</v>
      </c>
      <c r="AQ222">
        <v>0.2857269966</v>
      </c>
      <c r="AR222">
        <v>0.28711917679999999</v>
      </c>
      <c r="AS222">
        <v>0.28925855490000002</v>
      </c>
      <c r="AT222">
        <v>0.29140377039999998</v>
      </c>
      <c r="AU222">
        <v>0.2935269741</v>
      </c>
      <c r="AV222">
        <v>0.29565359029999999</v>
      </c>
      <c r="AW222">
        <v>0.29802275430000003</v>
      </c>
    </row>
    <row r="223" spans="2:49" x14ac:dyDescent="0.25">
      <c r="B223" t="s">
        <v>222</v>
      </c>
      <c r="C223">
        <v>0.38745857789048899</v>
      </c>
      <c r="D223">
        <v>0.39367935068554899</v>
      </c>
      <c r="E223">
        <v>0.4021521575</v>
      </c>
      <c r="F223">
        <v>0.45763562159999999</v>
      </c>
      <c r="G223">
        <v>0.50661208349999998</v>
      </c>
      <c r="H223">
        <v>0.55384174750000004</v>
      </c>
      <c r="I223">
        <v>0.63981870880000002</v>
      </c>
      <c r="J223">
        <v>0.72289732159999998</v>
      </c>
      <c r="K223">
        <v>0.78905357909999996</v>
      </c>
      <c r="L223">
        <v>0.87392169470000003</v>
      </c>
      <c r="M223">
        <v>0.98563802659999999</v>
      </c>
      <c r="N223">
        <v>1.1272781890000001</v>
      </c>
      <c r="O223">
        <v>1.216601837</v>
      </c>
      <c r="P223">
        <v>1.264594964</v>
      </c>
      <c r="Q223">
        <v>1.259151763</v>
      </c>
      <c r="R223">
        <v>1.243788575</v>
      </c>
      <c r="S223">
        <v>2.1934206839999999</v>
      </c>
      <c r="T223">
        <v>2.1978176180000002</v>
      </c>
      <c r="U223">
        <v>2.2230086619999998</v>
      </c>
      <c r="V223">
        <v>2.2547536949999998</v>
      </c>
      <c r="W223">
        <v>2.3049907859999998</v>
      </c>
      <c r="X223">
        <v>2.3492637680000001</v>
      </c>
      <c r="Y223">
        <v>2.4502513590000001</v>
      </c>
      <c r="Z223">
        <v>2.563697962</v>
      </c>
      <c r="AA223">
        <v>2.683539122</v>
      </c>
      <c r="AB223">
        <v>2.812563951</v>
      </c>
      <c r="AC223">
        <v>2.9444169379999998</v>
      </c>
      <c r="AD223">
        <v>3.0431181010000001</v>
      </c>
      <c r="AE223">
        <v>3.1399888420000002</v>
      </c>
      <c r="AF223">
        <v>3.2365591380000001</v>
      </c>
      <c r="AG223">
        <v>3.3376776320000001</v>
      </c>
      <c r="AH223">
        <v>3.440485996</v>
      </c>
      <c r="AI223">
        <v>3.5093265210000002</v>
      </c>
      <c r="AJ223">
        <v>3.5804471580000001</v>
      </c>
      <c r="AK223">
        <v>3.654155587</v>
      </c>
      <c r="AL223">
        <v>3.731437889</v>
      </c>
      <c r="AM223">
        <v>3.8099521649999999</v>
      </c>
      <c r="AN223">
        <v>3.889331104</v>
      </c>
      <c r="AO223">
        <v>3.9697311380000002</v>
      </c>
      <c r="AP223">
        <v>4.050840945</v>
      </c>
      <c r="AQ223">
        <v>4.1332677069999999</v>
      </c>
      <c r="AR223">
        <v>4.2156911690000003</v>
      </c>
      <c r="AS223">
        <v>4.3355849989999999</v>
      </c>
      <c r="AT223">
        <v>4.4568570980000004</v>
      </c>
      <c r="AU223">
        <v>4.5790779370000001</v>
      </c>
      <c r="AV223">
        <v>4.7026312939999997</v>
      </c>
      <c r="AW223">
        <v>4.8313966160000001</v>
      </c>
    </row>
    <row r="224" spans="2:49" x14ac:dyDescent="0.25">
      <c r="B224" t="s">
        <v>252</v>
      </c>
      <c r="C224">
        <v>34.067295461021303</v>
      </c>
      <c r="D224">
        <v>34.614256909026899</v>
      </c>
      <c r="E224">
        <v>35.359228450000003</v>
      </c>
      <c r="F224">
        <v>35.492060539999997</v>
      </c>
      <c r="G224">
        <v>34.656599749999998</v>
      </c>
      <c r="H224">
        <v>33.41912773</v>
      </c>
      <c r="I224">
        <v>34.053783539999998</v>
      </c>
      <c r="J224">
        <v>34.068316840000001</v>
      </c>
      <c r="K224">
        <v>32.943223430000003</v>
      </c>
      <c r="L224">
        <v>32.341892690000002</v>
      </c>
      <c r="M224">
        <v>32.353594090000001</v>
      </c>
      <c r="N224">
        <v>32.844434450000001</v>
      </c>
      <c r="O224">
        <v>32.673744960000001</v>
      </c>
      <c r="P224">
        <v>31.305438689999999</v>
      </c>
      <c r="Q224">
        <v>28.731774720000001</v>
      </c>
      <c r="R224">
        <v>26.16044261</v>
      </c>
      <c r="S224">
        <v>23.756909780000001</v>
      </c>
      <c r="T224">
        <v>22.815431459999999</v>
      </c>
      <c r="U224">
        <v>22.16392901</v>
      </c>
      <c r="V224">
        <v>21.631890899999998</v>
      </c>
      <c r="W224">
        <v>20.955242439999999</v>
      </c>
      <c r="X224">
        <v>20.260422309999999</v>
      </c>
      <c r="Y224">
        <v>19.88563053</v>
      </c>
      <c r="Z224">
        <v>19.62324637</v>
      </c>
      <c r="AA224">
        <v>19.411424369999999</v>
      </c>
      <c r="AB224">
        <v>19.220125060000001</v>
      </c>
      <c r="AC224">
        <v>19.043652519999998</v>
      </c>
      <c r="AD224">
        <v>18.931243080000002</v>
      </c>
      <c r="AE224">
        <v>18.807106770000001</v>
      </c>
      <c r="AF224">
        <v>18.68260862</v>
      </c>
      <c r="AG224">
        <v>18.555269970000001</v>
      </c>
      <c r="AH224">
        <v>18.437191380000002</v>
      </c>
      <c r="AI224">
        <v>18.439725899999999</v>
      </c>
      <c r="AJ224">
        <v>18.452160670000001</v>
      </c>
      <c r="AK224">
        <v>18.475475979999999</v>
      </c>
      <c r="AL224">
        <v>18.501881390000001</v>
      </c>
      <c r="AM224">
        <v>18.531406050000001</v>
      </c>
      <c r="AN224">
        <v>18.515152189999998</v>
      </c>
      <c r="AO224">
        <v>18.500059700000001</v>
      </c>
      <c r="AP224">
        <v>18.484576990000001</v>
      </c>
      <c r="AQ224">
        <v>18.471382439999999</v>
      </c>
      <c r="AR224">
        <v>18.454497109999998</v>
      </c>
      <c r="AS224">
        <v>18.437999479999998</v>
      </c>
      <c r="AT224">
        <v>18.419628500000002</v>
      </c>
      <c r="AU224">
        <v>18.397630119999999</v>
      </c>
      <c r="AV224">
        <v>18.373620259999999</v>
      </c>
      <c r="AW224">
        <v>18.362328290000001</v>
      </c>
    </row>
    <row r="225" spans="2:49" x14ac:dyDescent="0.25">
      <c r="B225" t="s">
        <v>253</v>
      </c>
      <c r="C225">
        <v>1.54983431156195</v>
      </c>
      <c r="D225">
        <v>1.57471740274219</v>
      </c>
      <c r="E225">
        <v>1.60860863</v>
      </c>
      <c r="F225">
        <v>1.8730454329999999</v>
      </c>
      <c r="G225">
        <v>2.0754854979999999</v>
      </c>
      <c r="H225">
        <v>2.2326597590000001</v>
      </c>
      <c r="I225">
        <v>2.5031548689999998</v>
      </c>
      <c r="J225">
        <v>2.713243726</v>
      </c>
      <c r="K225">
        <v>2.813097564</v>
      </c>
      <c r="L225">
        <v>2.9335763080000001</v>
      </c>
      <c r="M225">
        <v>3.0904164679999999</v>
      </c>
      <c r="N225">
        <v>3.2769215200000001</v>
      </c>
      <c r="O225">
        <v>4.2821363889999997</v>
      </c>
      <c r="P225">
        <v>5.3894018460000002</v>
      </c>
      <c r="Q225">
        <v>6.4974700780000001</v>
      </c>
      <c r="R225">
        <v>7.7712318250000001</v>
      </c>
      <c r="S225">
        <v>6.573402389</v>
      </c>
      <c r="T225">
        <v>6.5555524219999999</v>
      </c>
      <c r="U225">
        <v>6.6020603409999996</v>
      </c>
      <c r="V225">
        <v>6.6697389349999998</v>
      </c>
      <c r="W225">
        <v>6.5425499949999999</v>
      </c>
      <c r="X225">
        <v>6.407168939</v>
      </c>
      <c r="Y225">
        <v>6.4327872959999999</v>
      </c>
      <c r="Z225">
        <v>6.4933732329999998</v>
      </c>
      <c r="AA225">
        <v>6.5704730979999999</v>
      </c>
      <c r="AB225">
        <v>6.6570423249999999</v>
      </c>
      <c r="AC225">
        <v>6.7493826869999998</v>
      </c>
      <c r="AD225">
        <v>6.860919021</v>
      </c>
      <c r="AE225">
        <v>6.9682740980000002</v>
      </c>
      <c r="AF225">
        <v>7.0749856580000001</v>
      </c>
      <c r="AG225">
        <v>7.1826354559999999</v>
      </c>
      <c r="AH225">
        <v>7.2938987150000001</v>
      </c>
      <c r="AI225">
        <v>7.3451430069999999</v>
      </c>
      <c r="AJ225">
        <v>7.4006189940000002</v>
      </c>
      <c r="AK225">
        <v>7.4608061279999998</v>
      </c>
      <c r="AL225">
        <v>7.5228991069999998</v>
      </c>
      <c r="AM225">
        <v>7.5866875839999999</v>
      </c>
      <c r="AN225">
        <v>7.6595444639999997</v>
      </c>
      <c r="AO225">
        <v>7.7336261390000001</v>
      </c>
      <c r="AP225">
        <v>7.8083047360000002</v>
      </c>
      <c r="AQ225">
        <v>7.8847310650000004</v>
      </c>
      <c r="AR225">
        <v>7.9603698469999999</v>
      </c>
      <c r="AS225">
        <v>8.0053151380000003</v>
      </c>
      <c r="AT225">
        <v>8.0502123660000002</v>
      </c>
      <c r="AU225">
        <v>8.0942927640000004</v>
      </c>
      <c r="AV225">
        <v>8.1382595159999997</v>
      </c>
      <c r="AW225">
        <v>8.1886828380000001</v>
      </c>
    </row>
    <row r="226" spans="2:49" x14ac:dyDescent="0.25">
      <c r="B226" t="s">
        <v>254</v>
      </c>
      <c r="C226">
        <v>0.19372928894524399</v>
      </c>
      <c r="D226">
        <v>0.196839675342774</v>
      </c>
      <c r="E226">
        <v>0.2010760788</v>
      </c>
      <c r="F226">
        <v>0.1902792516</v>
      </c>
      <c r="G226">
        <v>0.17516557760000001</v>
      </c>
      <c r="H226">
        <v>0.15924306160000001</v>
      </c>
      <c r="I226">
        <v>0.15297954790000001</v>
      </c>
      <c r="J226">
        <v>0.14373239500000001</v>
      </c>
      <c r="K226">
        <v>0.13046263599999999</v>
      </c>
      <c r="L226">
        <v>0.12015830249999999</v>
      </c>
      <c r="M226">
        <v>0.11269387760000001</v>
      </c>
      <c r="N226">
        <v>0.1071804521</v>
      </c>
      <c r="O226">
        <v>0.1069922299</v>
      </c>
      <c r="P226">
        <v>0.1028666293</v>
      </c>
      <c r="Q226">
        <v>9.4737174899999999E-2</v>
      </c>
      <c r="R226">
        <v>8.6558197700000006E-2</v>
      </c>
      <c r="S226">
        <v>0.36762428050000001</v>
      </c>
      <c r="T226">
        <v>0.33218150730000001</v>
      </c>
      <c r="U226">
        <v>0.30260336129999998</v>
      </c>
      <c r="V226">
        <v>0.2759068476</v>
      </c>
      <c r="W226">
        <v>0.34665833229999998</v>
      </c>
      <c r="X226">
        <v>0.41446632420000001</v>
      </c>
      <c r="Y226">
        <v>0.41074128519999997</v>
      </c>
      <c r="Z226">
        <v>0.40929951279999999</v>
      </c>
      <c r="AA226">
        <v>0.4089060403</v>
      </c>
      <c r="AB226">
        <v>0.40895351410000003</v>
      </c>
      <c r="AC226">
        <v>0.40933329099999999</v>
      </c>
      <c r="AD226">
        <v>0.42621976420000002</v>
      </c>
      <c r="AE226">
        <v>0.4428513704</v>
      </c>
      <c r="AF226">
        <v>0.45943996209999999</v>
      </c>
      <c r="AG226">
        <v>0.47618826869999997</v>
      </c>
      <c r="AH226">
        <v>0.49317815799999998</v>
      </c>
      <c r="AI226">
        <v>0.51473038780000002</v>
      </c>
      <c r="AJ226">
        <v>0.53668376110000005</v>
      </c>
      <c r="AK226">
        <v>0.55910370769999995</v>
      </c>
      <c r="AL226">
        <v>0.58218856320000001</v>
      </c>
      <c r="AM226">
        <v>0.60555838660000005</v>
      </c>
      <c r="AN226">
        <v>0.62656145659999996</v>
      </c>
      <c r="AO226">
        <v>0.64780639390000005</v>
      </c>
      <c r="AP226">
        <v>0.66924449949999998</v>
      </c>
      <c r="AQ226">
        <v>0.69097801339999998</v>
      </c>
      <c r="AR226">
        <v>0.71278786859999999</v>
      </c>
      <c r="AS226">
        <v>0.73158625030000002</v>
      </c>
      <c r="AT226">
        <v>0.75059614799999996</v>
      </c>
      <c r="AU226">
        <v>0.76974528070000003</v>
      </c>
      <c r="AV226">
        <v>0.78909836280000001</v>
      </c>
      <c r="AW226">
        <v>0.809305198</v>
      </c>
    </row>
    <row r="227" spans="2:49" x14ac:dyDescent="0.25">
      <c r="B227" t="s">
        <v>255</v>
      </c>
      <c r="C227">
        <v>0.71679836909740502</v>
      </c>
      <c r="D227">
        <v>0.72830679876826598</v>
      </c>
      <c r="E227">
        <v>0.74398149140000003</v>
      </c>
      <c r="F227">
        <v>0.73782271489999995</v>
      </c>
      <c r="G227">
        <v>0.71181676910000002</v>
      </c>
      <c r="H227">
        <v>0.67817040100000003</v>
      </c>
      <c r="I227">
        <v>0.68276389640000001</v>
      </c>
      <c r="J227">
        <v>0.67228078729999996</v>
      </c>
      <c r="K227">
        <v>0.63950073740000002</v>
      </c>
      <c r="L227">
        <v>0.61725916550000004</v>
      </c>
      <c r="M227">
        <v>0.60669853809999996</v>
      </c>
      <c r="N227">
        <v>0.60470989220000004</v>
      </c>
      <c r="O227">
        <v>0.6198216943</v>
      </c>
      <c r="P227">
        <v>0.61185638809999998</v>
      </c>
      <c r="Q227">
        <v>0.57853941949999999</v>
      </c>
      <c r="R227">
        <v>0.54266899800000001</v>
      </c>
      <c r="S227">
        <v>1.418288864</v>
      </c>
      <c r="T227">
        <v>1.1961520290000001</v>
      </c>
      <c r="U227">
        <v>1.0028263159999999</v>
      </c>
      <c r="V227">
        <v>0.82534750999999995</v>
      </c>
      <c r="W227">
        <v>0.81697915669999999</v>
      </c>
      <c r="X227">
        <v>0.80729990360000004</v>
      </c>
      <c r="Y227">
        <v>0.79895764560000004</v>
      </c>
      <c r="Z227">
        <v>0.79506678659999996</v>
      </c>
      <c r="AA227">
        <v>0.79321352560000002</v>
      </c>
      <c r="AB227">
        <v>0.79206886180000002</v>
      </c>
      <c r="AC227">
        <v>0.79156421399999999</v>
      </c>
      <c r="AD227">
        <v>0.78831088410000005</v>
      </c>
      <c r="AE227">
        <v>0.78457640829999997</v>
      </c>
      <c r="AF227">
        <v>0.78185555610000002</v>
      </c>
      <c r="AG227">
        <v>0.77840804100000005</v>
      </c>
      <c r="AH227">
        <v>0.7753536727</v>
      </c>
      <c r="AI227">
        <v>0.77564853359999997</v>
      </c>
      <c r="AJ227">
        <v>0.77636237139999997</v>
      </c>
      <c r="AK227">
        <v>0.77753677080000005</v>
      </c>
      <c r="AL227">
        <v>0.77890933969999998</v>
      </c>
      <c r="AM227">
        <v>0.78041694520000005</v>
      </c>
      <c r="AN227">
        <v>0.78264822099999998</v>
      </c>
      <c r="AO227">
        <v>0.78495680209999996</v>
      </c>
      <c r="AP227">
        <v>0.78727762830000003</v>
      </c>
      <c r="AQ227">
        <v>0.78972549999999997</v>
      </c>
      <c r="AR227">
        <v>0.79204542710000003</v>
      </c>
      <c r="AS227">
        <v>0.79692420519999996</v>
      </c>
      <c r="AT227">
        <v>0.80180459709999996</v>
      </c>
      <c r="AU227">
        <v>0.80661002680000005</v>
      </c>
      <c r="AV227">
        <v>0.81141051779999995</v>
      </c>
      <c r="AW227">
        <v>0.81686150400000002</v>
      </c>
    </row>
    <row r="228" spans="2:49" x14ac:dyDescent="0.25">
      <c r="B228" t="s">
        <v>256</v>
      </c>
      <c r="C228">
        <v>0.19372928894524399</v>
      </c>
      <c r="D228">
        <v>0.196839675342774</v>
      </c>
      <c r="E228">
        <v>0.2010760788</v>
      </c>
      <c r="F228">
        <v>0.21079329290000001</v>
      </c>
      <c r="G228">
        <v>0.21497079990000001</v>
      </c>
      <c r="H228">
        <v>0.21649934109999999</v>
      </c>
      <c r="I228">
        <v>0.230406532</v>
      </c>
      <c r="J228">
        <v>0.23981780829999999</v>
      </c>
      <c r="K228">
        <v>0.2411450047</v>
      </c>
      <c r="L228">
        <v>0.24604313859999999</v>
      </c>
      <c r="M228">
        <v>0.25563666909999999</v>
      </c>
      <c r="N228">
        <v>0.26934180460000001</v>
      </c>
      <c r="O228">
        <v>0.2878073451</v>
      </c>
      <c r="P228">
        <v>0.2962003701</v>
      </c>
      <c r="Q228">
        <v>0.29200680379999999</v>
      </c>
      <c r="R228">
        <v>0.28558947610000002</v>
      </c>
      <c r="S228">
        <v>0.3215038093</v>
      </c>
      <c r="T228">
        <v>0.30072565130000001</v>
      </c>
      <c r="U228">
        <v>0.28440434520000002</v>
      </c>
      <c r="V228">
        <v>0.27009954159999999</v>
      </c>
      <c r="W228">
        <v>0.26866683520000001</v>
      </c>
      <c r="X228">
        <v>0.26677498100000002</v>
      </c>
      <c r="Y228">
        <v>0.26756926850000001</v>
      </c>
      <c r="Z228">
        <v>0.26982057669999998</v>
      </c>
      <c r="AA228">
        <v>0.27275846479999999</v>
      </c>
      <c r="AB228">
        <v>0.27598374129999997</v>
      </c>
      <c r="AC228">
        <v>0.2794467404</v>
      </c>
      <c r="AD228">
        <v>0.27890713360000002</v>
      </c>
      <c r="AE228">
        <v>0.27819506309999997</v>
      </c>
      <c r="AF228">
        <v>0.27745838049999999</v>
      </c>
      <c r="AG228">
        <v>0.2767266779</v>
      </c>
      <c r="AH228">
        <v>0.27613316599999999</v>
      </c>
      <c r="AI228">
        <v>0.27667767910000002</v>
      </c>
      <c r="AJ228">
        <v>0.27737352230000001</v>
      </c>
      <c r="AK228">
        <v>0.27823629960000001</v>
      </c>
      <c r="AL228">
        <v>0.2791899753</v>
      </c>
      <c r="AM228">
        <v>0.280195213</v>
      </c>
      <c r="AN228">
        <v>0.28153660320000001</v>
      </c>
      <c r="AO228">
        <v>0.2829104247</v>
      </c>
      <c r="AP228">
        <v>0.28429336259999999</v>
      </c>
      <c r="AQ228">
        <v>0.2857269966</v>
      </c>
      <c r="AR228">
        <v>0.28711917679999999</v>
      </c>
      <c r="AS228">
        <v>0.28925855490000002</v>
      </c>
      <c r="AT228">
        <v>0.29140377039999998</v>
      </c>
      <c r="AU228">
        <v>0.2935269741</v>
      </c>
      <c r="AV228">
        <v>0.29565359029999999</v>
      </c>
      <c r="AW228">
        <v>0.29802275430000003</v>
      </c>
    </row>
    <row r="229" spans="2:49" x14ac:dyDescent="0.25">
      <c r="B229" t="s">
        <v>257</v>
      </c>
      <c r="C229">
        <v>0.38745857789048899</v>
      </c>
      <c r="D229">
        <v>0.39367935068554899</v>
      </c>
      <c r="E229">
        <v>0.4021521575</v>
      </c>
      <c r="F229">
        <v>0.45763562159999999</v>
      </c>
      <c r="G229">
        <v>0.50661208349999998</v>
      </c>
      <c r="H229">
        <v>0.55384174750000004</v>
      </c>
      <c r="I229">
        <v>0.63981870880000002</v>
      </c>
      <c r="J229">
        <v>0.72289732159999998</v>
      </c>
      <c r="K229">
        <v>0.78905357909999996</v>
      </c>
      <c r="L229">
        <v>0.87392169470000003</v>
      </c>
      <c r="M229">
        <v>0.98563802659999999</v>
      </c>
      <c r="N229">
        <v>1.1272781890000001</v>
      </c>
      <c r="O229">
        <v>1.216601837</v>
      </c>
      <c r="P229">
        <v>1.264594964</v>
      </c>
      <c r="Q229">
        <v>1.259151763</v>
      </c>
      <c r="R229">
        <v>1.243788575</v>
      </c>
      <c r="S229">
        <v>2.1934206839999999</v>
      </c>
      <c r="T229">
        <v>2.1978176180000002</v>
      </c>
      <c r="U229">
        <v>2.2230086619999998</v>
      </c>
      <c r="V229">
        <v>2.2547536949999998</v>
      </c>
      <c r="W229">
        <v>2.3049907859999998</v>
      </c>
      <c r="X229">
        <v>2.3492637680000001</v>
      </c>
      <c r="Y229">
        <v>2.4502513590000001</v>
      </c>
      <c r="Z229">
        <v>2.563697962</v>
      </c>
      <c r="AA229">
        <v>2.683539122</v>
      </c>
      <c r="AB229">
        <v>2.812563951</v>
      </c>
      <c r="AC229">
        <v>2.9444169379999998</v>
      </c>
      <c r="AD229">
        <v>3.0431181010000001</v>
      </c>
      <c r="AE229">
        <v>3.1399888420000002</v>
      </c>
      <c r="AF229">
        <v>3.2365591380000001</v>
      </c>
      <c r="AG229">
        <v>3.3376776320000001</v>
      </c>
      <c r="AH229">
        <v>3.440485996</v>
      </c>
      <c r="AI229">
        <v>3.5093265210000002</v>
      </c>
      <c r="AJ229">
        <v>3.5804471580000001</v>
      </c>
      <c r="AK229">
        <v>3.654155587</v>
      </c>
      <c r="AL229">
        <v>3.731437889</v>
      </c>
      <c r="AM229">
        <v>3.8099521649999999</v>
      </c>
      <c r="AN229">
        <v>3.889331104</v>
      </c>
      <c r="AO229">
        <v>3.9697311380000002</v>
      </c>
      <c r="AP229">
        <v>4.050840945</v>
      </c>
      <c r="AQ229">
        <v>4.1332677069999999</v>
      </c>
      <c r="AR229">
        <v>4.2156911690000003</v>
      </c>
      <c r="AS229">
        <v>4.3355849989999999</v>
      </c>
      <c r="AT229">
        <v>4.4568570980000004</v>
      </c>
      <c r="AU229">
        <v>4.5790779370000001</v>
      </c>
      <c r="AV229">
        <v>4.7026312939999997</v>
      </c>
      <c r="AW229">
        <v>4.8313966160000001</v>
      </c>
    </row>
    <row r="230" spans="2:49" x14ac:dyDescent="0.25">
      <c r="B230" t="s">
        <v>263</v>
      </c>
      <c r="C230">
        <v>1.1905732046364299</v>
      </c>
      <c r="D230">
        <v>1.2096882425386799</v>
      </c>
      <c r="E230">
        <v>1.229110199</v>
      </c>
      <c r="F230">
        <v>1.2315211079999999</v>
      </c>
      <c r="G230">
        <v>1.144918713</v>
      </c>
      <c r="H230">
        <v>0.92601532499999994</v>
      </c>
      <c r="I230">
        <v>1.0179879839999999</v>
      </c>
      <c r="J230">
        <v>1.042559099</v>
      </c>
      <c r="K230">
        <v>0.98423591389999998</v>
      </c>
      <c r="L230">
        <v>0.97518953149999998</v>
      </c>
      <c r="M230">
        <v>0.9796463192</v>
      </c>
      <c r="N230">
        <v>0.95446315100000001</v>
      </c>
      <c r="O230">
        <v>0.94806453219999998</v>
      </c>
      <c r="P230">
        <v>0.93623489209999999</v>
      </c>
      <c r="Q230">
        <v>0.92345887500000001</v>
      </c>
      <c r="R230">
        <v>0.91245415919999995</v>
      </c>
      <c r="S230">
        <v>0.90586036120000002</v>
      </c>
      <c r="T230">
        <v>0.89597770249999997</v>
      </c>
      <c r="U230">
        <v>0.89595472480000005</v>
      </c>
      <c r="V230">
        <v>0.90144488609999995</v>
      </c>
      <c r="W230">
        <v>0.90468184630000004</v>
      </c>
      <c r="X230">
        <v>0.90725411050000004</v>
      </c>
      <c r="Y230">
        <v>0.91193505249999995</v>
      </c>
      <c r="Z230">
        <v>0.91939701029999998</v>
      </c>
      <c r="AA230">
        <v>0.92863730590000004</v>
      </c>
      <c r="AB230">
        <v>0.93928103409999997</v>
      </c>
      <c r="AC230">
        <v>0.95119870770000003</v>
      </c>
      <c r="AD230">
        <v>0.96448427930000002</v>
      </c>
      <c r="AE230">
        <v>0.97862516249999998</v>
      </c>
      <c r="AF230">
        <v>0.99361323189999995</v>
      </c>
      <c r="AG230">
        <v>1.009372422</v>
      </c>
      <c r="AH230">
        <v>1.0259836680000001</v>
      </c>
      <c r="AI230">
        <v>1.04288907</v>
      </c>
      <c r="AJ230">
        <v>1.0602288070000001</v>
      </c>
      <c r="AK230">
        <v>1.0782141220000001</v>
      </c>
      <c r="AL230">
        <v>1.096608467</v>
      </c>
      <c r="AM230">
        <v>1.1153416899999999</v>
      </c>
      <c r="AN230">
        <v>1.133734553</v>
      </c>
      <c r="AO230">
        <v>1.151785729</v>
      </c>
      <c r="AP230">
        <v>1.1695869219999999</v>
      </c>
      <c r="AQ230">
        <v>1.1873329370000001</v>
      </c>
      <c r="AR230">
        <v>1.2047008850000001</v>
      </c>
      <c r="AS230">
        <v>1.222496757</v>
      </c>
      <c r="AT230">
        <v>1.240521022</v>
      </c>
      <c r="AU230">
        <v>1.258603199</v>
      </c>
      <c r="AV230">
        <v>1.2767440370000001</v>
      </c>
      <c r="AW230">
        <v>1.2956120259999999</v>
      </c>
    </row>
    <row r="231" spans="2:49" x14ac:dyDescent="0.25">
      <c r="B231" t="s">
        <v>264</v>
      </c>
      <c r="C231">
        <v>1.7112081308179601</v>
      </c>
      <c r="D231">
        <v>1.7386821308642</v>
      </c>
      <c r="E231">
        <v>1.7665972050000001</v>
      </c>
      <c r="F231">
        <v>1.787417322</v>
      </c>
      <c r="G231">
        <v>1.81020406</v>
      </c>
      <c r="H231">
        <v>1.7022871390000001</v>
      </c>
      <c r="I231">
        <v>1.7767750200000001</v>
      </c>
      <c r="J231">
        <v>1.8105782989999999</v>
      </c>
      <c r="K231">
        <v>1.791700241</v>
      </c>
      <c r="L231">
        <v>1.799210658</v>
      </c>
      <c r="M231">
        <v>1.808101489</v>
      </c>
      <c r="N231">
        <v>1.8460038540000001</v>
      </c>
      <c r="O231">
        <v>1.892969978</v>
      </c>
      <c r="P231">
        <v>1.9151758080000001</v>
      </c>
      <c r="Q231">
        <v>1.9258963250000001</v>
      </c>
      <c r="R231">
        <v>1.9410763710000001</v>
      </c>
      <c r="S231">
        <v>1.9609193220000001</v>
      </c>
      <c r="T231">
        <v>1.9603622350000001</v>
      </c>
      <c r="U231">
        <v>1.961723289</v>
      </c>
      <c r="V231">
        <v>1.967408549</v>
      </c>
      <c r="W231">
        <v>1.9695650259999999</v>
      </c>
      <c r="X231">
        <v>1.9686085719999999</v>
      </c>
      <c r="Y231">
        <v>1.9808796099999999</v>
      </c>
      <c r="Z231">
        <v>2.003577451</v>
      </c>
      <c r="AA231">
        <v>2.0337355769999999</v>
      </c>
      <c r="AB231">
        <v>2.0689411670000002</v>
      </c>
      <c r="AC231">
        <v>2.1075411329999998</v>
      </c>
      <c r="AD231">
        <v>2.148383624</v>
      </c>
      <c r="AE231">
        <v>2.190732879</v>
      </c>
      <c r="AF231">
        <v>2.234261729</v>
      </c>
      <c r="AG231">
        <v>2.278826574</v>
      </c>
      <c r="AH231">
        <v>2.3243931240000002</v>
      </c>
      <c r="AI231">
        <v>2.369929876</v>
      </c>
      <c r="AJ231">
        <v>2.4158362370000002</v>
      </c>
      <c r="AK231">
        <v>2.4622863540000002</v>
      </c>
      <c r="AL231">
        <v>2.5093857860000002</v>
      </c>
      <c r="AM231">
        <v>2.5571853199999999</v>
      </c>
      <c r="AN231">
        <v>2.6052300779999999</v>
      </c>
      <c r="AO231">
        <v>2.6536546059999999</v>
      </c>
      <c r="AP231">
        <v>2.7025117609999998</v>
      </c>
      <c r="AQ231">
        <v>2.7518698989999999</v>
      </c>
      <c r="AR231">
        <v>2.8017021240000002</v>
      </c>
      <c r="AS231">
        <v>2.8516529190000002</v>
      </c>
      <c r="AT231">
        <v>2.9018547180000001</v>
      </c>
      <c r="AU231">
        <v>2.952433734</v>
      </c>
      <c r="AV231">
        <v>3.0034879060000002</v>
      </c>
      <c r="AW231">
        <v>3.0551885689999998</v>
      </c>
    </row>
    <row r="232" spans="2:49" x14ac:dyDescent="0.25">
      <c r="B232" t="s">
        <v>265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2:49" x14ac:dyDescent="0.25">
      <c r="B233" t="s">
        <v>266</v>
      </c>
      <c r="C233">
        <v>1.5692072404564801</v>
      </c>
      <c r="D233">
        <v>1.5944013702764701</v>
      </c>
      <c r="E233">
        <v>1.6200002060000001</v>
      </c>
      <c r="F233">
        <v>1.638976583</v>
      </c>
      <c r="G233">
        <v>1.6632315550000001</v>
      </c>
      <c r="H233">
        <v>1.5517604229999999</v>
      </c>
      <c r="I233">
        <v>1.6288644919999999</v>
      </c>
      <c r="J233">
        <v>1.676108347</v>
      </c>
      <c r="K233">
        <v>1.666468813</v>
      </c>
      <c r="L233">
        <v>1.6732746999999999</v>
      </c>
      <c r="M233">
        <v>1.6801253</v>
      </c>
      <c r="N233">
        <v>1.6967162600000001</v>
      </c>
      <c r="O233">
        <v>1.7709814150000001</v>
      </c>
      <c r="P233">
        <v>1.8488284669999999</v>
      </c>
      <c r="Q233">
        <v>1.9178601280000001</v>
      </c>
      <c r="R233">
        <v>1.9760794749999999</v>
      </c>
      <c r="S233">
        <v>2.0196656009999998</v>
      </c>
      <c r="T233">
        <v>2.011708708</v>
      </c>
      <c r="U233">
        <v>1.9993296549999999</v>
      </c>
      <c r="V233">
        <v>1.990854618</v>
      </c>
      <c r="W233">
        <v>1.978444933</v>
      </c>
      <c r="X233">
        <v>1.9630557630000001</v>
      </c>
      <c r="Y233">
        <v>1.9716408969999999</v>
      </c>
      <c r="Z233">
        <v>1.9917068490000001</v>
      </c>
      <c r="AA233">
        <v>2.017526701</v>
      </c>
      <c r="AB233">
        <v>2.046429244</v>
      </c>
      <c r="AC233">
        <v>2.0773509720000001</v>
      </c>
      <c r="AD233">
        <v>2.1092528169999998</v>
      </c>
      <c r="AE233">
        <v>2.142166435</v>
      </c>
      <c r="AF233">
        <v>2.176285665</v>
      </c>
      <c r="AG233">
        <v>2.2116803909999998</v>
      </c>
      <c r="AH233">
        <v>2.248382812</v>
      </c>
      <c r="AI233">
        <v>2.2866213160000002</v>
      </c>
      <c r="AJ233">
        <v>2.3261057510000001</v>
      </c>
      <c r="AK233">
        <v>2.3666130729999999</v>
      </c>
      <c r="AL233">
        <v>2.4080118129999999</v>
      </c>
      <c r="AM233">
        <v>2.4502257479999998</v>
      </c>
      <c r="AN233">
        <v>2.4929961939999998</v>
      </c>
      <c r="AO233">
        <v>2.536337895</v>
      </c>
      <c r="AP233">
        <v>2.5801347190000001</v>
      </c>
      <c r="AQ233">
        <v>2.6243140930000002</v>
      </c>
      <c r="AR233">
        <v>2.6687459539999998</v>
      </c>
      <c r="AS233">
        <v>2.713072167</v>
      </c>
      <c r="AT233">
        <v>2.7572338790000002</v>
      </c>
      <c r="AU233">
        <v>2.8013104929999999</v>
      </c>
      <c r="AV233">
        <v>2.8453730180000001</v>
      </c>
      <c r="AW233">
        <v>2.8895192440000002</v>
      </c>
    </row>
    <row r="234" spans="2:49" x14ac:dyDescent="0.25">
      <c r="B234" t="s">
        <v>270</v>
      </c>
      <c r="C234">
        <v>0.99189533402801899</v>
      </c>
      <c r="D234">
        <v>0.99189533402801799</v>
      </c>
      <c r="E234">
        <v>0.99189532579999995</v>
      </c>
      <c r="F234">
        <v>0.98719299930000004</v>
      </c>
      <c r="G234">
        <v>0.98253086670000001</v>
      </c>
      <c r="H234">
        <v>0.97786708580000004</v>
      </c>
      <c r="I234">
        <v>0.97325875959999997</v>
      </c>
      <c r="J234">
        <v>0.96867464339999998</v>
      </c>
      <c r="K234">
        <v>0.96412052550000005</v>
      </c>
      <c r="L234">
        <v>0.9595931727</v>
      </c>
      <c r="M234">
        <v>0.95507438229999997</v>
      </c>
      <c r="N234">
        <v>0.95058933300000004</v>
      </c>
      <c r="O234">
        <v>0.94786271330000005</v>
      </c>
      <c r="P234">
        <v>0.94500628099999995</v>
      </c>
      <c r="Q234">
        <v>0.94201118029999997</v>
      </c>
      <c r="R234">
        <v>0.9388449271</v>
      </c>
      <c r="S234">
        <v>0.9529505613</v>
      </c>
      <c r="T234">
        <v>0.95005596410000004</v>
      </c>
      <c r="U234">
        <v>0.94719939590000002</v>
      </c>
      <c r="V234">
        <v>0.94437773359999999</v>
      </c>
      <c r="W234">
        <v>0.94264376090000002</v>
      </c>
      <c r="X234">
        <v>0.94090051490000004</v>
      </c>
      <c r="Y234">
        <v>0.94093500269999997</v>
      </c>
      <c r="Z234">
        <v>0.94096960799999996</v>
      </c>
      <c r="AA234">
        <v>0.94100422439999998</v>
      </c>
      <c r="AB234">
        <v>0.94102081019999995</v>
      </c>
      <c r="AC234">
        <v>0.94103630569999996</v>
      </c>
      <c r="AD234">
        <v>0.94112542499999996</v>
      </c>
      <c r="AE234">
        <v>0.94121893590000005</v>
      </c>
      <c r="AF234">
        <v>0.94131708879999998</v>
      </c>
      <c r="AG234">
        <v>0.94141202280000003</v>
      </c>
      <c r="AH234">
        <v>0.94151131690000001</v>
      </c>
      <c r="AI234">
        <v>0.94153530809999997</v>
      </c>
      <c r="AJ234">
        <v>0.94156004299999996</v>
      </c>
      <c r="AK234">
        <v>0.94158464480000004</v>
      </c>
      <c r="AL234">
        <v>0.9416193196</v>
      </c>
      <c r="AM234">
        <v>0.94165444880000004</v>
      </c>
      <c r="AN234">
        <v>0.94149843200000005</v>
      </c>
      <c r="AO234">
        <v>0.94133607750000003</v>
      </c>
      <c r="AP234">
        <v>0.94116654079999995</v>
      </c>
      <c r="AQ234">
        <v>0.94098851260000005</v>
      </c>
      <c r="AR234">
        <v>0.94080213570000004</v>
      </c>
      <c r="AS234">
        <v>0.94057201420000003</v>
      </c>
      <c r="AT234">
        <v>0.94033540169999996</v>
      </c>
      <c r="AU234">
        <v>0.94009230610000005</v>
      </c>
      <c r="AV234">
        <v>0.93984214740000005</v>
      </c>
      <c r="AW234">
        <v>0.9395817649</v>
      </c>
    </row>
    <row r="235" spans="2:49" x14ac:dyDescent="0.25">
      <c r="B235" t="s">
        <v>271</v>
      </c>
      <c r="C235">
        <v>8.10466597198101E-3</v>
      </c>
      <c r="D235">
        <v>8.10466597198101E-3</v>
      </c>
      <c r="E235">
        <v>8.1046741600000003E-3</v>
      </c>
      <c r="F235">
        <v>1.28070007E-2</v>
      </c>
      <c r="G235">
        <v>1.7469133299999998E-2</v>
      </c>
      <c r="H235">
        <v>2.2132914199999999E-2</v>
      </c>
      <c r="I235">
        <v>2.6741240400000001E-2</v>
      </c>
      <c r="J235">
        <v>3.13253566E-2</v>
      </c>
      <c r="K235">
        <v>3.5879474500000001E-2</v>
      </c>
      <c r="L235">
        <v>4.0406827300000003E-2</v>
      </c>
      <c r="M235">
        <v>4.4925617700000003E-2</v>
      </c>
      <c r="N235">
        <v>4.9410666999999998E-2</v>
      </c>
      <c r="O235">
        <v>5.21372867E-2</v>
      </c>
      <c r="P235">
        <v>5.4993719000000003E-2</v>
      </c>
      <c r="Q235">
        <v>5.7988819699999999E-2</v>
      </c>
      <c r="R235">
        <v>6.1155072900000003E-2</v>
      </c>
      <c r="S235">
        <v>4.7049438700000001E-2</v>
      </c>
      <c r="T235">
        <v>4.9944035900000003E-2</v>
      </c>
      <c r="U235">
        <v>5.2800604100000002E-2</v>
      </c>
      <c r="V235">
        <v>5.5622266400000002E-2</v>
      </c>
      <c r="W235">
        <v>5.7356239099999998E-2</v>
      </c>
      <c r="X235">
        <v>5.9099485100000002E-2</v>
      </c>
      <c r="Y235">
        <v>5.9064997299999998E-2</v>
      </c>
      <c r="Z235">
        <v>5.9030392000000001E-2</v>
      </c>
      <c r="AA235">
        <v>5.8995775600000001E-2</v>
      </c>
      <c r="AB235">
        <v>5.8979189799999998E-2</v>
      </c>
      <c r="AC235">
        <v>5.8963694300000001E-2</v>
      </c>
      <c r="AD235">
        <v>5.8874574999999998E-2</v>
      </c>
      <c r="AE235">
        <v>5.8781064100000002E-2</v>
      </c>
      <c r="AF235">
        <v>5.86829112E-2</v>
      </c>
      <c r="AG235">
        <v>5.8587977200000002E-2</v>
      </c>
      <c r="AH235">
        <v>5.8488683100000001E-2</v>
      </c>
      <c r="AI235">
        <v>5.8464691899999997E-2</v>
      </c>
      <c r="AJ235">
        <v>5.8439957000000001E-2</v>
      </c>
      <c r="AK235">
        <v>5.8415355199999998E-2</v>
      </c>
      <c r="AL235">
        <v>5.8380680400000003E-2</v>
      </c>
      <c r="AM235">
        <v>5.8345551199999998E-2</v>
      </c>
      <c r="AN235">
        <v>5.8501567999999997E-2</v>
      </c>
      <c r="AO235">
        <v>5.86639225E-2</v>
      </c>
      <c r="AP235">
        <v>5.88334592E-2</v>
      </c>
      <c r="AQ235">
        <v>5.90114874E-2</v>
      </c>
      <c r="AR235">
        <v>5.91978643E-2</v>
      </c>
      <c r="AS235">
        <v>5.9427985799999999E-2</v>
      </c>
      <c r="AT235">
        <v>5.9664598300000003E-2</v>
      </c>
      <c r="AU235">
        <v>5.9907693900000003E-2</v>
      </c>
      <c r="AV235">
        <v>6.0157852599999999E-2</v>
      </c>
      <c r="AW235">
        <v>6.0418235100000002E-2</v>
      </c>
    </row>
    <row r="236" spans="2:49" x14ac:dyDescent="0.25">
      <c r="B236" t="s">
        <v>272</v>
      </c>
      <c r="C236">
        <v>0.79896379760487002</v>
      </c>
      <c r="D236">
        <v>0.79896379760486902</v>
      </c>
      <c r="E236">
        <v>0.79896379760000003</v>
      </c>
      <c r="F236">
        <v>0.79854263209999998</v>
      </c>
      <c r="G236">
        <v>0.79812168849999998</v>
      </c>
      <c r="H236">
        <v>0.79770096690000003</v>
      </c>
      <c r="I236">
        <v>0.79728046699999999</v>
      </c>
      <c r="J236">
        <v>0.79686018879999998</v>
      </c>
      <c r="K236">
        <v>0.79644013209999998</v>
      </c>
      <c r="L236">
        <v>0.79602029689999998</v>
      </c>
      <c r="M236">
        <v>0.79560068299999998</v>
      </c>
      <c r="N236">
        <v>0.79518129029999995</v>
      </c>
      <c r="O236">
        <v>0.78222990709999995</v>
      </c>
      <c r="P236">
        <v>0.76778352620000001</v>
      </c>
      <c r="Q236">
        <v>0.75177697219999995</v>
      </c>
      <c r="R236">
        <v>0.73415414150000002</v>
      </c>
      <c r="S236">
        <v>0.69408091299999997</v>
      </c>
      <c r="T236">
        <v>0.69306060079999998</v>
      </c>
      <c r="U236">
        <v>0.69208266200000002</v>
      </c>
      <c r="V236">
        <v>0.69114451089999995</v>
      </c>
      <c r="W236">
        <v>0.68868891460000004</v>
      </c>
      <c r="X236">
        <v>0.68626280289999997</v>
      </c>
      <c r="Y236">
        <v>0.67775046579999998</v>
      </c>
      <c r="Z236">
        <v>0.66938119969999998</v>
      </c>
      <c r="AA236">
        <v>0.66115142760000001</v>
      </c>
      <c r="AB236">
        <v>0.65475837879999998</v>
      </c>
      <c r="AC236">
        <v>0.64846858620000003</v>
      </c>
      <c r="AD236">
        <v>0.63469239889999995</v>
      </c>
      <c r="AE236">
        <v>0.62123754340000004</v>
      </c>
      <c r="AF236">
        <v>0.60809290640000002</v>
      </c>
      <c r="AG236">
        <v>0.59456247490000003</v>
      </c>
      <c r="AH236">
        <v>0.58133482650000001</v>
      </c>
      <c r="AI236">
        <v>0.5666115799</v>
      </c>
      <c r="AJ236">
        <v>0.55218208820000003</v>
      </c>
      <c r="AK236">
        <v>0.53803764679999999</v>
      </c>
      <c r="AL236">
        <v>0.52355173580000003</v>
      </c>
      <c r="AM236">
        <v>0.50934324639999995</v>
      </c>
      <c r="AN236">
        <v>0.4958055864</v>
      </c>
      <c r="AO236">
        <v>0.48247065709999998</v>
      </c>
      <c r="AP236">
        <v>0.4693339386</v>
      </c>
      <c r="AQ236">
        <v>0.45639104400000002</v>
      </c>
      <c r="AR236">
        <v>0.4436377152</v>
      </c>
      <c r="AS236">
        <v>0.42915867419999998</v>
      </c>
      <c r="AT236">
        <v>0.4148590452</v>
      </c>
      <c r="AU236">
        <v>0.40073551400000001</v>
      </c>
      <c r="AV236">
        <v>0.38678484769999999</v>
      </c>
      <c r="AW236">
        <v>0.3730038919</v>
      </c>
    </row>
    <row r="237" spans="2:49" x14ac:dyDescent="0.25">
      <c r="B237" t="s">
        <v>273</v>
      </c>
      <c r="C237">
        <v>1.02537481030392E-2</v>
      </c>
      <c r="D237">
        <v>1.02537481030392E-2</v>
      </c>
      <c r="E237">
        <v>1.02537481E-2</v>
      </c>
      <c r="F237">
        <v>9.28913229E-3</v>
      </c>
      <c r="G237">
        <v>8.4152621800000008E-3</v>
      </c>
      <c r="H237">
        <v>7.6236009400000001E-3</v>
      </c>
      <c r="I237">
        <v>6.9064147999999999E-3</v>
      </c>
      <c r="J237">
        <v>6.2566975599999998E-3</v>
      </c>
      <c r="K237">
        <v>5.6681021099999999E-3</v>
      </c>
      <c r="L237">
        <v>5.1348784699999997E-3</v>
      </c>
      <c r="M237">
        <v>4.6518175500000003E-3</v>
      </c>
      <c r="N237">
        <v>4.21420033E-3</v>
      </c>
      <c r="O237">
        <v>3.8372227699999999E-3</v>
      </c>
      <c r="P237">
        <v>3.4862213600000001E-3</v>
      </c>
      <c r="Q237">
        <v>3.1596484300000002E-3</v>
      </c>
      <c r="R237">
        <v>2.8560813299999999E-3</v>
      </c>
      <c r="S237">
        <v>2.9085724800000001E-3</v>
      </c>
      <c r="T237">
        <v>4.7403159399999999E-3</v>
      </c>
      <c r="U237">
        <v>6.4959871600000002E-3</v>
      </c>
      <c r="V237">
        <v>8.1802286499999995E-3</v>
      </c>
      <c r="W237">
        <v>7.0718760800000001E-3</v>
      </c>
      <c r="X237">
        <v>5.9768316400000002E-3</v>
      </c>
      <c r="Y237">
        <v>5.8664569800000003E-3</v>
      </c>
      <c r="Z237">
        <v>5.7579374500000002E-3</v>
      </c>
      <c r="AA237">
        <v>5.6512266499999997E-3</v>
      </c>
      <c r="AB237">
        <v>5.5609613300000001E-3</v>
      </c>
      <c r="AC237">
        <v>5.4721539300000002E-3</v>
      </c>
      <c r="AD237">
        <v>5.5302444400000001E-3</v>
      </c>
      <c r="AE237">
        <v>5.5869799900000001E-3</v>
      </c>
      <c r="AF237">
        <v>5.6424074200000004E-3</v>
      </c>
      <c r="AG237">
        <v>5.6994452399999999E-3</v>
      </c>
      <c r="AH237">
        <v>5.7552066799999996E-3</v>
      </c>
      <c r="AI237">
        <v>5.6820847899999999E-3</v>
      </c>
      <c r="AJ237">
        <v>5.6104218100000002E-3</v>
      </c>
      <c r="AK237">
        <v>5.5401745099999998E-3</v>
      </c>
      <c r="AL237">
        <v>5.4682570800000004E-3</v>
      </c>
      <c r="AM237">
        <v>5.39771696E-3</v>
      </c>
      <c r="AN237">
        <v>5.4498631800000003E-3</v>
      </c>
      <c r="AO237">
        <v>5.5012285000000001E-3</v>
      </c>
      <c r="AP237">
        <v>5.5518303200000002E-3</v>
      </c>
      <c r="AQ237">
        <v>5.6016855499999999E-3</v>
      </c>
      <c r="AR237">
        <v>5.6508105800000003E-3</v>
      </c>
      <c r="AS237">
        <v>5.6479370500000002E-3</v>
      </c>
      <c r="AT237">
        <v>5.6450991200000002E-3</v>
      </c>
      <c r="AU237">
        <v>5.6422961400000001E-3</v>
      </c>
      <c r="AV237">
        <v>5.63952746E-3</v>
      </c>
      <c r="AW237">
        <v>5.6367924699999997E-3</v>
      </c>
    </row>
    <row r="238" spans="2:49" x14ac:dyDescent="0.25">
      <c r="B238" t="s">
        <v>274</v>
      </c>
      <c r="C238">
        <v>4.0949078402655603E-2</v>
      </c>
      <c r="D238">
        <v>4.0949078402655603E-2</v>
      </c>
      <c r="E238">
        <v>4.0949078399999998E-2</v>
      </c>
      <c r="F238">
        <v>3.93031244E-2</v>
      </c>
      <c r="G238">
        <v>3.7723329700000002E-2</v>
      </c>
      <c r="H238">
        <v>3.62070351E-2</v>
      </c>
      <c r="I238">
        <v>3.4751688099999997E-2</v>
      </c>
      <c r="J238">
        <v>3.3354839099999999E-2</v>
      </c>
      <c r="K238">
        <v>3.20141366E-2</v>
      </c>
      <c r="L238">
        <v>3.0727323800000001E-2</v>
      </c>
      <c r="M238">
        <v>2.94922346E-2</v>
      </c>
      <c r="N238">
        <v>2.83067901E-2</v>
      </c>
      <c r="O238">
        <v>3.1063401899999999E-2</v>
      </c>
      <c r="P238">
        <v>3.40128887E-2</v>
      </c>
      <c r="Q238">
        <v>3.71521436E-2</v>
      </c>
      <c r="R238">
        <v>4.0473637700000002E-2</v>
      </c>
      <c r="S238">
        <v>6.1546973300000002E-2</v>
      </c>
      <c r="T238">
        <v>4.6782661500000003E-2</v>
      </c>
      <c r="U238">
        <v>3.2631510900000001E-2</v>
      </c>
      <c r="V238">
        <v>1.9056101999999998E-2</v>
      </c>
      <c r="W238">
        <v>1.8253908999999999E-2</v>
      </c>
      <c r="X238">
        <v>1.7461348000000002E-2</v>
      </c>
      <c r="Y238">
        <v>1.7267602999999999E-2</v>
      </c>
      <c r="Z238">
        <v>1.7077114399999999E-2</v>
      </c>
      <c r="AA238">
        <v>1.68898008E-2</v>
      </c>
      <c r="AB238">
        <v>1.6748364599999999E-2</v>
      </c>
      <c r="AC238">
        <v>1.6609212799999998E-2</v>
      </c>
      <c r="AD238">
        <v>1.6592279000000001E-2</v>
      </c>
      <c r="AE238">
        <v>1.6575740299999999E-2</v>
      </c>
      <c r="AF238">
        <v>1.65595828E-2</v>
      </c>
      <c r="AG238">
        <v>1.6543038600000001E-2</v>
      </c>
      <c r="AH238">
        <v>1.65268646E-2</v>
      </c>
      <c r="AI238">
        <v>1.6506447800000001E-2</v>
      </c>
      <c r="AJ238">
        <v>1.64864383E-2</v>
      </c>
      <c r="AK238">
        <v>1.6466824000000001E-2</v>
      </c>
      <c r="AL238">
        <v>1.6446748300000001E-2</v>
      </c>
      <c r="AM238">
        <v>1.64270571E-2</v>
      </c>
      <c r="AN238">
        <v>1.6406935399999999E-2</v>
      </c>
      <c r="AO238">
        <v>1.6387115099999999E-2</v>
      </c>
      <c r="AP238">
        <v>1.63675894E-2</v>
      </c>
      <c r="AQ238">
        <v>1.6348351800000001E-2</v>
      </c>
      <c r="AR238">
        <v>1.6329395999999999E-2</v>
      </c>
      <c r="AS238">
        <v>2.22887264E-2</v>
      </c>
      <c r="AT238">
        <v>2.81742138E-2</v>
      </c>
      <c r="AU238">
        <v>3.39872222E-2</v>
      </c>
      <c r="AV238">
        <v>3.9729082399999997E-2</v>
      </c>
      <c r="AW238">
        <v>4.5401092599999998E-2</v>
      </c>
    </row>
    <row r="239" spans="2:49" x14ac:dyDescent="0.25">
      <c r="B239" t="s">
        <v>275</v>
      </c>
      <c r="C239">
        <v>4.0858446639591303E-2</v>
      </c>
      <c r="D239">
        <v>4.0858446639591303E-2</v>
      </c>
      <c r="E239">
        <v>4.0858446600000001E-2</v>
      </c>
      <c r="F239">
        <v>3.8169239799999997E-2</v>
      </c>
      <c r="G239">
        <v>3.5657030200000002E-2</v>
      </c>
      <c r="H239">
        <v>3.33101684E-2</v>
      </c>
      <c r="I239">
        <v>3.1117771499999999E-2</v>
      </c>
      <c r="J239">
        <v>2.9069672899999999E-2</v>
      </c>
      <c r="K239">
        <v>2.7156375399999998E-2</v>
      </c>
      <c r="L239">
        <v>2.5369006699999998E-2</v>
      </c>
      <c r="M239">
        <v>2.3699278399999999E-2</v>
      </c>
      <c r="N239">
        <v>2.2139447600000001E-2</v>
      </c>
      <c r="O239">
        <v>2.0123113299999999E-2</v>
      </c>
      <c r="P239">
        <v>1.8249865800000001E-2</v>
      </c>
      <c r="Q239">
        <v>1.6510872900000001E-2</v>
      </c>
      <c r="R239">
        <v>1.48980146E-2</v>
      </c>
      <c r="S239">
        <v>5.7328033000000004E-3</v>
      </c>
      <c r="T239">
        <v>4.6851091799999999E-3</v>
      </c>
      <c r="U239">
        <v>3.6809257700000002E-3</v>
      </c>
      <c r="V239">
        <v>2.7175976999999998E-3</v>
      </c>
      <c r="W239">
        <v>2.1373302200000002E-3</v>
      </c>
      <c r="X239">
        <v>1.56403009E-3</v>
      </c>
      <c r="Y239">
        <v>1.54612841E-3</v>
      </c>
      <c r="Z239">
        <v>1.5285276199999999E-3</v>
      </c>
      <c r="AA239">
        <v>1.5112201900000001E-3</v>
      </c>
      <c r="AB239">
        <v>1.49802946E-3</v>
      </c>
      <c r="AC239">
        <v>1.48505177E-3</v>
      </c>
      <c r="AD239">
        <v>1.4831638899999999E-3</v>
      </c>
      <c r="AE239">
        <v>1.48132004E-3</v>
      </c>
      <c r="AF239">
        <v>1.47951871E-3</v>
      </c>
      <c r="AG239">
        <v>1.47766504E-3</v>
      </c>
      <c r="AH239">
        <v>1.47585285E-3</v>
      </c>
      <c r="AI239">
        <v>1.47396348E-3</v>
      </c>
      <c r="AJ239">
        <v>1.4721118E-3</v>
      </c>
      <c r="AK239">
        <v>1.4702966899999999E-3</v>
      </c>
      <c r="AL239">
        <v>1.4684384400000001E-3</v>
      </c>
      <c r="AM239">
        <v>1.4666157700000001E-3</v>
      </c>
      <c r="AN239">
        <v>1.46475898E-3</v>
      </c>
      <c r="AO239">
        <v>1.4629299899999999E-3</v>
      </c>
      <c r="AP239">
        <v>1.46112819E-3</v>
      </c>
      <c r="AQ239">
        <v>1.4593529699999999E-3</v>
      </c>
      <c r="AR239">
        <v>1.45760376E-3</v>
      </c>
      <c r="AS239">
        <v>1.45180257E-3</v>
      </c>
      <c r="AT239">
        <v>1.44607326E-3</v>
      </c>
      <c r="AU239">
        <v>1.44041451E-3</v>
      </c>
      <c r="AV239">
        <v>1.43482502E-3</v>
      </c>
      <c r="AW239">
        <v>1.4293035300000001E-3</v>
      </c>
    </row>
    <row r="240" spans="2:49" x14ac:dyDescent="0.25">
      <c r="B240" t="s">
        <v>276</v>
      </c>
      <c r="C240">
        <v>8.2546962733871607E-3</v>
      </c>
      <c r="D240">
        <v>8.2546962733871607E-3</v>
      </c>
      <c r="E240">
        <v>8.2546962700000004E-3</v>
      </c>
      <c r="F240">
        <v>1.3385109900000001E-2</v>
      </c>
      <c r="G240">
        <v>1.8063529700000001E-2</v>
      </c>
      <c r="H240">
        <v>2.2286687400000001E-2</v>
      </c>
      <c r="I240">
        <v>2.6043462699999999E-2</v>
      </c>
      <c r="J240">
        <v>2.93135359E-2</v>
      </c>
      <c r="K240">
        <v>3.2065675000000002E-2</v>
      </c>
      <c r="L240">
        <v>3.4255574300000001E-2</v>
      </c>
      <c r="M240">
        <v>3.58231387E-2</v>
      </c>
      <c r="N240">
        <v>3.6689084400000002E-2</v>
      </c>
      <c r="O240">
        <v>4.1917166399999997E-2</v>
      </c>
      <c r="P240">
        <v>4.7784062400000001E-2</v>
      </c>
      <c r="Q240">
        <v>5.4340055399999997E-2</v>
      </c>
      <c r="R240">
        <v>6.1631833800000001E-2</v>
      </c>
      <c r="S240">
        <v>8.39523571E-2</v>
      </c>
      <c r="T240">
        <v>8.8159484400000002E-2</v>
      </c>
      <c r="U240">
        <v>9.2191889900000004E-2</v>
      </c>
      <c r="V240">
        <v>9.6060236399999999E-2</v>
      </c>
      <c r="W240">
        <v>0.1042878832</v>
      </c>
      <c r="X240">
        <v>0.1124167397</v>
      </c>
      <c r="Y240">
        <v>0.1188589171</v>
      </c>
      <c r="Z240">
        <v>0.12519281779999999</v>
      </c>
      <c r="AA240">
        <v>0.13142114860000001</v>
      </c>
      <c r="AB240">
        <v>0.1353528678</v>
      </c>
      <c r="AC240">
        <v>0.13922108429999999</v>
      </c>
      <c r="AD240">
        <v>0.14589482249999999</v>
      </c>
      <c r="AE240">
        <v>0.1524128947</v>
      </c>
      <c r="AF240">
        <v>0.15878068449999999</v>
      </c>
      <c r="AG240">
        <v>0.16533276180000001</v>
      </c>
      <c r="AH240">
        <v>0.17173821719999999</v>
      </c>
      <c r="AI240">
        <v>0.17830255079999999</v>
      </c>
      <c r="AJ240">
        <v>0.1847359143</v>
      </c>
      <c r="AK240">
        <v>0.1910421887</v>
      </c>
      <c r="AL240">
        <v>0.1974979879</v>
      </c>
      <c r="AM240">
        <v>0.2038301512</v>
      </c>
      <c r="AN240">
        <v>0.21036127960000001</v>
      </c>
      <c r="AO240">
        <v>0.21679460219999999</v>
      </c>
      <c r="AP240">
        <v>0.22313229970000001</v>
      </c>
      <c r="AQ240">
        <v>0.2293764885</v>
      </c>
      <c r="AR240">
        <v>0.23552922300000001</v>
      </c>
      <c r="AS240">
        <v>0.2412355598</v>
      </c>
      <c r="AT240">
        <v>0.24687118850000001</v>
      </c>
      <c r="AU240">
        <v>0.25243741520000001</v>
      </c>
      <c r="AV240">
        <v>0.25793551419999999</v>
      </c>
      <c r="AW240">
        <v>0.26336672849999998</v>
      </c>
    </row>
    <row r="241" spans="2:49" x14ac:dyDescent="0.25">
      <c r="B241" t="s">
        <v>277</v>
      </c>
      <c r="C241">
        <v>1.85730666151211E-3</v>
      </c>
      <c r="D241">
        <v>1.85730666151211E-3</v>
      </c>
      <c r="E241">
        <v>1.8573066599999999E-3</v>
      </c>
      <c r="F241">
        <v>2.3029467500000002E-3</v>
      </c>
      <c r="G241">
        <v>2.85551323E-3</v>
      </c>
      <c r="H241">
        <v>3.5406618999999999E-3</v>
      </c>
      <c r="I241">
        <v>4.3902043700000002E-3</v>
      </c>
      <c r="J241">
        <v>5.4435851100000003E-3</v>
      </c>
      <c r="K241">
        <v>6.7497128599999998E-3</v>
      </c>
      <c r="L241">
        <v>8.3692314399999995E-3</v>
      </c>
      <c r="M241">
        <v>1.0377335499999999E-2</v>
      </c>
      <c r="N241">
        <v>1.28672618E-2</v>
      </c>
      <c r="O241">
        <v>1.5169190399999999E-2</v>
      </c>
      <c r="P241">
        <v>1.7843283599999999E-2</v>
      </c>
      <c r="Q241">
        <v>2.0937894499999998E-2</v>
      </c>
      <c r="R241">
        <v>2.45041275E-2</v>
      </c>
      <c r="S241">
        <v>3.6998234300000002E-2</v>
      </c>
      <c r="T241">
        <v>3.8852336899999999E-2</v>
      </c>
      <c r="U241">
        <v>4.0629438699999999E-2</v>
      </c>
      <c r="V241">
        <v>4.23342388E-2</v>
      </c>
      <c r="W241">
        <v>4.4124381099999999E-2</v>
      </c>
      <c r="X241">
        <v>4.5893029000000002E-2</v>
      </c>
      <c r="Y241">
        <v>4.88309522E-2</v>
      </c>
      <c r="Z241">
        <v>5.1719496199999999E-2</v>
      </c>
      <c r="AA241">
        <v>5.4559895599999998E-2</v>
      </c>
      <c r="AB241">
        <v>5.7466874699999997E-2</v>
      </c>
      <c r="AC241">
        <v>6.0326902199999997E-2</v>
      </c>
      <c r="AD241">
        <v>6.7391713300000003E-2</v>
      </c>
      <c r="AE241">
        <v>7.4291736499999997E-2</v>
      </c>
      <c r="AF241">
        <v>8.1032671099999995E-2</v>
      </c>
      <c r="AG241">
        <v>8.7961902800000005E-2</v>
      </c>
      <c r="AH241">
        <v>9.4736072599999999E-2</v>
      </c>
      <c r="AI241">
        <v>0.1016749453</v>
      </c>
      <c r="AJ241">
        <v>0.10847537509999999</v>
      </c>
      <c r="AK241">
        <v>0.11514146460000001</v>
      </c>
      <c r="AL241">
        <v>0.12196178840000001</v>
      </c>
      <c r="AM241">
        <v>0.12865149540000001</v>
      </c>
      <c r="AN241">
        <v>0.1355467216</v>
      </c>
      <c r="AO241">
        <v>0.14233868960000001</v>
      </c>
      <c r="AP241">
        <v>0.14902970169999999</v>
      </c>
      <c r="AQ241">
        <v>0.1556219921</v>
      </c>
      <c r="AR241">
        <v>0.1621177298</v>
      </c>
      <c r="AS241">
        <v>0.16507868149999999</v>
      </c>
      <c r="AT241">
        <v>0.16800294369999999</v>
      </c>
      <c r="AU241">
        <v>0.170891194</v>
      </c>
      <c r="AV241">
        <v>0.17374409360000001</v>
      </c>
      <c r="AW241">
        <v>0.1765622875</v>
      </c>
    </row>
    <row r="242" spans="2:49" x14ac:dyDescent="0.25">
      <c r="B242" t="s">
        <v>278</v>
      </c>
      <c r="C242">
        <v>9.2848272947954696E-2</v>
      </c>
      <c r="D242">
        <v>9.2848272947954599E-2</v>
      </c>
      <c r="E242">
        <v>9.2848272900000001E-2</v>
      </c>
      <c r="F242">
        <v>9.2738145600000002E-2</v>
      </c>
      <c r="G242">
        <v>9.2628149000000007E-2</v>
      </c>
      <c r="H242">
        <v>9.2518282699999996E-2</v>
      </c>
      <c r="I242">
        <v>9.2408546800000005E-2</v>
      </c>
      <c r="J242">
        <v>9.2298941100000004E-2</v>
      </c>
      <c r="K242">
        <v>9.2189465400000004E-2</v>
      </c>
      <c r="L242">
        <v>9.2080119500000002E-2</v>
      </c>
      <c r="M242">
        <v>9.1970903300000004E-2</v>
      </c>
      <c r="N242">
        <v>9.1861816600000007E-2</v>
      </c>
      <c r="O242">
        <v>9.5526416500000003E-2</v>
      </c>
      <c r="P242">
        <v>9.9116978100000003E-2</v>
      </c>
      <c r="Q242">
        <v>0.1025931762</v>
      </c>
      <c r="R242">
        <v>0.1059099842</v>
      </c>
      <c r="S242">
        <v>0.10258601320000001</v>
      </c>
      <c r="T242">
        <v>0.1077269341</v>
      </c>
      <c r="U242">
        <v>0.11265435259999999</v>
      </c>
      <c r="V242">
        <v>0.11738129849999999</v>
      </c>
      <c r="W242">
        <v>0.1124973816</v>
      </c>
      <c r="X242">
        <v>0.1076721065</v>
      </c>
      <c r="Y242">
        <v>0.1064289512</v>
      </c>
      <c r="Z242">
        <v>0.10520669019999999</v>
      </c>
      <c r="AA242">
        <v>0.1040048011</v>
      </c>
      <c r="AB242">
        <v>0.1031054297</v>
      </c>
      <c r="AC242">
        <v>0.1022205843</v>
      </c>
      <c r="AD242">
        <v>0.10204557910000001</v>
      </c>
      <c r="AE242">
        <v>0.1018746559</v>
      </c>
      <c r="AF242">
        <v>0.10170767360000001</v>
      </c>
      <c r="AG242">
        <v>0.10154411570000001</v>
      </c>
      <c r="AH242">
        <v>0.101384218</v>
      </c>
      <c r="AI242">
        <v>0.1012243929</v>
      </c>
      <c r="AJ242">
        <v>0.1010677566</v>
      </c>
      <c r="AK242">
        <v>0.1009142147</v>
      </c>
      <c r="AL242">
        <v>0.1007616802</v>
      </c>
      <c r="AM242">
        <v>0.10061206690000001</v>
      </c>
      <c r="AN242">
        <v>0.1004634444</v>
      </c>
      <c r="AO242">
        <v>0.10031704769999999</v>
      </c>
      <c r="AP242">
        <v>0.1001728269</v>
      </c>
      <c r="AQ242">
        <v>0.1000307341</v>
      </c>
      <c r="AR242">
        <v>9.9890722400000007E-2</v>
      </c>
      <c r="AS242">
        <v>9.9485071199999997E-2</v>
      </c>
      <c r="AT242">
        <v>9.9084446500000006E-2</v>
      </c>
      <c r="AU242">
        <v>9.8688755399999994E-2</v>
      </c>
      <c r="AV242">
        <v>9.8297907300000001E-2</v>
      </c>
      <c r="AW242">
        <v>9.7911814E-2</v>
      </c>
    </row>
    <row r="243" spans="2:49" x14ac:dyDescent="0.25">
      <c r="B243" t="s">
        <v>279</v>
      </c>
      <c r="C243">
        <v>6.0146533669896496E-3</v>
      </c>
      <c r="D243">
        <v>6.0146533669896496E-3</v>
      </c>
      <c r="E243">
        <v>6.0146533700000003E-3</v>
      </c>
      <c r="F243">
        <v>6.2696692400000002E-3</v>
      </c>
      <c r="G243">
        <v>6.5354975499999999E-3</v>
      </c>
      <c r="H243">
        <v>6.8125967500000002E-3</v>
      </c>
      <c r="I243">
        <v>7.1014447E-3</v>
      </c>
      <c r="J243">
        <v>7.4025395400000001E-3</v>
      </c>
      <c r="K243">
        <v>7.7164005299999996E-3</v>
      </c>
      <c r="L243">
        <v>8.0435689499999997E-3</v>
      </c>
      <c r="M243">
        <v>8.3846090100000003E-3</v>
      </c>
      <c r="N243">
        <v>8.7401088599999999E-3</v>
      </c>
      <c r="O243">
        <v>1.01335816E-2</v>
      </c>
      <c r="P243">
        <v>1.17231739E-2</v>
      </c>
      <c r="Q243">
        <v>1.35292368E-2</v>
      </c>
      <c r="R243">
        <v>1.55721794E-2</v>
      </c>
      <c r="S243">
        <v>1.21941333E-2</v>
      </c>
      <c r="T243">
        <v>1.5992557300000002E-2</v>
      </c>
      <c r="U243">
        <v>1.9633232899999999E-2</v>
      </c>
      <c r="V243">
        <v>2.3125786999999998E-2</v>
      </c>
      <c r="W243">
        <v>2.2938324199999999E-2</v>
      </c>
      <c r="X243">
        <v>2.2753112200000002E-2</v>
      </c>
      <c r="Y243">
        <v>2.3450525400000002E-2</v>
      </c>
      <c r="Z243">
        <v>2.4136216700000001E-2</v>
      </c>
      <c r="AA243">
        <v>2.4810479399999998E-2</v>
      </c>
      <c r="AB243">
        <v>2.5509093699999999E-2</v>
      </c>
      <c r="AC243">
        <v>2.6196424400000001E-2</v>
      </c>
      <c r="AD243">
        <v>2.63697988E-2</v>
      </c>
      <c r="AE243">
        <v>2.6539129299999999E-2</v>
      </c>
      <c r="AF243">
        <v>2.6704555599999999E-2</v>
      </c>
      <c r="AG243">
        <v>2.68785959E-2</v>
      </c>
      <c r="AH243">
        <v>2.7048741599999999E-2</v>
      </c>
      <c r="AI243">
        <v>2.8524035100000001E-2</v>
      </c>
      <c r="AJ243">
        <v>2.9969893800000001E-2</v>
      </c>
      <c r="AK243">
        <v>3.1387190099999997E-2</v>
      </c>
      <c r="AL243">
        <v>3.2843363899999999E-2</v>
      </c>
      <c r="AM243">
        <v>3.4271650399999999E-2</v>
      </c>
      <c r="AN243">
        <v>3.4501410400000002E-2</v>
      </c>
      <c r="AO243">
        <v>3.4727729800000003E-2</v>
      </c>
      <c r="AP243">
        <v>3.4950685099999997E-2</v>
      </c>
      <c r="AQ243">
        <v>3.51703508E-2</v>
      </c>
      <c r="AR243">
        <v>3.5386799300000001E-2</v>
      </c>
      <c r="AS243">
        <v>3.5653547299999998E-2</v>
      </c>
      <c r="AT243">
        <v>3.5916990099999997E-2</v>
      </c>
      <c r="AU243">
        <v>3.6177188499999999E-2</v>
      </c>
      <c r="AV243">
        <v>3.6434202300000003E-2</v>
      </c>
      <c r="AW243">
        <v>3.66880895E-2</v>
      </c>
    </row>
    <row r="244" spans="2:49" x14ac:dyDescent="0.25">
      <c r="B244" t="s">
        <v>280</v>
      </c>
      <c r="C244">
        <v>0.92287069498865704</v>
      </c>
      <c r="D244">
        <v>0.92287069498865704</v>
      </c>
      <c r="E244">
        <v>0.92285345399999996</v>
      </c>
      <c r="F244">
        <v>0.91580034509999997</v>
      </c>
      <c r="G244">
        <v>0.90892120369999996</v>
      </c>
      <c r="H244">
        <v>0.90182099429999996</v>
      </c>
      <c r="I244">
        <v>0.8950277431</v>
      </c>
      <c r="J244">
        <v>0.88831503909999998</v>
      </c>
      <c r="K244">
        <v>0.88167422650000005</v>
      </c>
      <c r="L244">
        <v>0.87507792200000001</v>
      </c>
      <c r="M244">
        <v>0.86844086750000005</v>
      </c>
      <c r="N244">
        <v>0.86180686429999998</v>
      </c>
      <c r="O244">
        <v>0.83691508429999995</v>
      </c>
      <c r="P244">
        <v>0.80739082220000002</v>
      </c>
      <c r="Q244">
        <v>0.7728929859</v>
      </c>
      <c r="R244">
        <v>0.7328776481</v>
      </c>
      <c r="S244">
        <v>0.70217314009999998</v>
      </c>
      <c r="T244">
        <v>0.6997393864</v>
      </c>
      <c r="U244">
        <v>0.69714619489999996</v>
      </c>
      <c r="V244">
        <v>0.6945724472</v>
      </c>
      <c r="W244">
        <v>0.68835172379999998</v>
      </c>
      <c r="X244">
        <v>0.68206201749999995</v>
      </c>
      <c r="Y244">
        <v>0.67593684759999995</v>
      </c>
      <c r="Z244">
        <v>0.66981980610000003</v>
      </c>
      <c r="AA244">
        <v>0.66371048919999998</v>
      </c>
      <c r="AB244">
        <v>0.65744312400000005</v>
      </c>
      <c r="AC244">
        <v>0.65118186069999995</v>
      </c>
      <c r="AD244">
        <v>0.64576434469999999</v>
      </c>
      <c r="AE244">
        <v>0.64041658040000005</v>
      </c>
      <c r="AF244">
        <v>0.63512871680000005</v>
      </c>
      <c r="AG244">
        <v>0.62976505589999998</v>
      </c>
      <c r="AH244">
        <v>0.62444940569999996</v>
      </c>
      <c r="AI244">
        <v>0.62220935249999998</v>
      </c>
      <c r="AJ244">
        <v>0.61998070569999997</v>
      </c>
      <c r="AK244">
        <v>0.61775859190000004</v>
      </c>
      <c r="AL244">
        <v>0.61549280370000004</v>
      </c>
      <c r="AM244">
        <v>0.61324144430000005</v>
      </c>
      <c r="AN244">
        <v>0.61034513140000002</v>
      </c>
      <c r="AO244">
        <v>0.60745712090000004</v>
      </c>
      <c r="AP244">
        <v>0.60457835719999997</v>
      </c>
      <c r="AQ244">
        <v>0.60170351440000003</v>
      </c>
      <c r="AR244">
        <v>0.59884076549999998</v>
      </c>
      <c r="AS244">
        <v>0.59588767470000004</v>
      </c>
      <c r="AT244">
        <v>0.59292193820000005</v>
      </c>
      <c r="AU244">
        <v>0.58994751140000001</v>
      </c>
      <c r="AV244">
        <v>0.58696240990000004</v>
      </c>
      <c r="AW244">
        <v>0.58394072249999995</v>
      </c>
    </row>
    <row r="245" spans="2:49" x14ac:dyDescent="0.25">
      <c r="B245" t="s">
        <v>281</v>
      </c>
      <c r="C245">
        <v>4.1245617653124303E-2</v>
      </c>
      <c r="D245">
        <v>4.1245617653124303E-2</v>
      </c>
      <c r="E245">
        <v>4.1254837400000001E-2</v>
      </c>
      <c r="F245">
        <v>4.7474178300000003E-2</v>
      </c>
      <c r="G245">
        <v>5.3373632599999998E-2</v>
      </c>
      <c r="H245">
        <v>5.9166887500000001E-2</v>
      </c>
      <c r="I245">
        <v>6.4519889400000002E-2</v>
      </c>
      <c r="J245">
        <v>6.95415754E-2</v>
      </c>
      <c r="K245">
        <v>7.4210763799999996E-2</v>
      </c>
      <c r="L245">
        <v>7.8514818700000003E-2</v>
      </c>
      <c r="M245">
        <v>8.2473353599999896E-2</v>
      </c>
      <c r="N245">
        <v>8.6019361899999897E-2</v>
      </c>
      <c r="O245">
        <v>0.1092374451</v>
      </c>
      <c r="P245">
        <v>0.13749601680000001</v>
      </c>
      <c r="Q245">
        <v>0.17125809580000001</v>
      </c>
      <c r="R245">
        <v>0.21108884650000001</v>
      </c>
      <c r="S245">
        <v>0.18307050080000001</v>
      </c>
      <c r="T245">
        <v>0.18868113580000001</v>
      </c>
      <c r="U245">
        <v>0.19429836780000001</v>
      </c>
      <c r="V245">
        <v>0.1998167367</v>
      </c>
      <c r="W245">
        <v>0.20024727780000001</v>
      </c>
      <c r="X245">
        <v>0.2006806823</v>
      </c>
      <c r="Y245">
        <v>0.20299715630000001</v>
      </c>
      <c r="Z245">
        <v>0.20530859739999999</v>
      </c>
      <c r="AA245">
        <v>0.2076153617</v>
      </c>
      <c r="AB245">
        <v>0.209935185</v>
      </c>
      <c r="AC245">
        <v>0.2122521342</v>
      </c>
      <c r="AD245">
        <v>0.21476125670000001</v>
      </c>
      <c r="AE245">
        <v>0.21723444119999999</v>
      </c>
      <c r="AF245">
        <v>0.21967770380000001</v>
      </c>
      <c r="AG245">
        <v>0.222096921</v>
      </c>
      <c r="AH245">
        <v>0.22449415340000001</v>
      </c>
      <c r="AI245">
        <v>0.22478386089999999</v>
      </c>
      <c r="AJ245">
        <v>0.22507316969999999</v>
      </c>
      <c r="AK245">
        <v>0.22536487660000001</v>
      </c>
      <c r="AL245">
        <v>0.2256403682</v>
      </c>
      <c r="AM245">
        <v>0.22591361830000001</v>
      </c>
      <c r="AN245">
        <v>0.2266980717</v>
      </c>
      <c r="AO245">
        <v>0.22748030089999999</v>
      </c>
      <c r="AP245">
        <v>0.2282597492</v>
      </c>
      <c r="AQ245">
        <v>0.22903947399999999</v>
      </c>
      <c r="AR245">
        <v>0.22981475379999999</v>
      </c>
      <c r="AS245">
        <v>0.22965995410000001</v>
      </c>
      <c r="AT245">
        <v>0.2295086093</v>
      </c>
      <c r="AU245">
        <v>0.22935840669999999</v>
      </c>
      <c r="AV245">
        <v>0.22921040170000001</v>
      </c>
      <c r="AW245">
        <v>0.22907879040000001</v>
      </c>
    </row>
    <row r="246" spans="2:49" x14ac:dyDescent="0.25">
      <c r="B246" t="s">
        <v>282</v>
      </c>
      <c r="C246">
        <v>5.1557022066405396E-3</v>
      </c>
      <c r="D246">
        <v>5.1557022066405396E-3</v>
      </c>
      <c r="E246">
        <v>5.1568546799999997E-3</v>
      </c>
      <c r="F246">
        <v>4.8228147400000004E-3</v>
      </c>
      <c r="G246">
        <v>4.5045957699999997E-3</v>
      </c>
      <c r="H246">
        <v>4.2200412599999997E-3</v>
      </c>
      <c r="I246">
        <v>3.9431134E-3</v>
      </c>
      <c r="J246">
        <v>3.6839216099999999E-3</v>
      </c>
      <c r="K246">
        <v>3.4416623099999999E-3</v>
      </c>
      <c r="L246">
        <v>3.21594066E-3</v>
      </c>
      <c r="M246">
        <v>3.0074399699999998E-3</v>
      </c>
      <c r="N246">
        <v>2.8134924900000001E-3</v>
      </c>
      <c r="O246">
        <v>2.72937543E-3</v>
      </c>
      <c r="P246">
        <v>2.62436393E-3</v>
      </c>
      <c r="Q246">
        <v>2.4970500799999999E-3</v>
      </c>
      <c r="R246">
        <v>2.3511678100000002E-3</v>
      </c>
      <c r="S246">
        <v>1.0238405799999999E-2</v>
      </c>
      <c r="T246">
        <v>9.5608089200000003E-3</v>
      </c>
      <c r="U246">
        <v>8.9056046400000002E-3</v>
      </c>
      <c r="V246">
        <v>8.2658116699999996E-3</v>
      </c>
      <c r="W246">
        <v>1.06101424E-2</v>
      </c>
      <c r="X246">
        <v>1.2981612599999999E-2</v>
      </c>
      <c r="Y246">
        <v>1.2961615100000001E-2</v>
      </c>
      <c r="Z246">
        <v>1.2941302700000001E-2</v>
      </c>
      <c r="AA246">
        <v>1.29207097E-2</v>
      </c>
      <c r="AB246">
        <v>1.2896678E-2</v>
      </c>
      <c r="AC246">
        <v>1.2872564600000001E-2</v>
      </c>
      <c r="AD246">
        <v>1.33415789E-2</v>
      </c>
      <c r="AE246">
        <v>1.3805795900000001E-2</v>
      </c>
      <c r="AF246">
        <v>1.42655718E-2</v>
      </c>
      <c r="AG246">
        <v>1.47243931E-2</v>
      </c>
      <c r="AH246">
        <v>1.5179209000000001E-2</v>
      </c>
      <c r="AI246">
        <v>1.5752325599999999E-2</v>
      </c>
      <c r="AJ246">
        <v>1.63220286E-2</v>
      </c>
      <c r="AK246">
        <v>1.6888568900000001E-2</v>
      </c>
      <c r="AL246">
        <v>1.7462050199999999E-2</v>
      </c>
      <c r="AM246">
        <v>1.8032097E-2</v>
      </c>
      <c r="AN246">
        <v>1.85442195E-2</v>
      </c>
      <c r="AO246">
        <v>1.90548639E-2</v>
      </c>
      <c r="AP246">
        <v>1.95639882E-2</v>
      </c>
      <c r="AQ246">
        <v>2.0071862900000001E-2</v>
      </c>
      <c r="AR246">
        <v>2.0578085100000001E-2</v>
      </c>
      <c r="AS246">
        <v>2.0988063800000002E-2</v>
      </c>
      <c r="AT246">
        <v>2.1399221600000001E-2</v>
      </c>
      <c r="AU246">
        <v>2.18113622E-2</v>
      </c>
      <c r="AV246">
        <v>2.2224598799999998E-2</v>
      </c>
      <c r="AW246">
        <v>2.26403513E-2</v>
      </c>
    </row>
    <row r="247" spans="2:49" x14ac:dyDescent="0.25">
      <c r="B247" t="s">
        <v>283</v>
      </c>
      <c r="C247">
        <v>1.5260878531656001E-2</v>
      </c>
      <c r="D247">
        <v>1.5260878531656001E-2</v>
      </c>
      <c r="E247">
        <v>1.52642899E-2</v>
      </c>
      <c r="F247">
        <v>1.4960673799999999E-2</v>
      </c>
      <c r="G247">
        <v>1.46441868E-2</v>
      </c>
      <c r="H247">
        <v>1.4377553600000001E-2</v>
      </c>
      <c r="I247">
        <v>1.4078825600000001E-2</v>
      </c>
      <c r="J247">
        <v>1.3784671E-2</v>
      </c>
      <c r="K247">
        <v>1.3496250899999999E-2</v>
      </c>
      <c r="L247">
        <v>1.3216357499999999E-2</v>
      </c>
      <c r="M247">
        <v>1.2952678299999999E-2</v>
      </c>
      <c r="N247">
        <v>1.26989331E-2</v>
      </c>
      <c r="O247">
        <v>1.27405656E-2</v>
      </c>
      <c r="P247">
        <v>1.2669324100000001E-2</v>
      </c>
      <c r="Q247">
        <v>1.2466960900000001E-2</v>
      </c>
      <c r="R247">
        <v>1.2140062700000001E-2</v>
      </c>
      <c r="S247">
        <v>3.4476830100000001E-2</v>
      </c>
      <c r="T247">
        <v>3.0105891499999999E-2</v>
      </c>
      <c r="U247">
        <v>2.5856769599999999E-2</v>
      </c>
      <c r="V247">
        <v>2.1703672800000001E-2</v>
      </c>
      <c r="W247">
        <v>2.2019133499999999E-2</v>
      </c>
      <c r="X247">
        <v>2.2338025899999999E-2</v>
      </c>
      <c r="Y247">
        <v>2.23390924E-2</v>
      </c>
      <c r="Z247">
        <v>2.2339614800000001E-2</v>
      </c>
      <c r="AA247">
        <v>2.2339649600000001E-2</v>
      </c>
      <c r="AB247">
        <v>2.23251769E-2</v>
      </c>
      <c r="AC247">
        <v>2.2310547E-2</v>
      </c>
      <c r="AD247">
        <v>2.2146413199999999E-2</v>
      </c>
      <c r="AE247">
        <v>2.19820368E-2</v>
      </c>
      <c r="AF247">
        <v>2.1818062100000001E-2</v>
      </c>
      <c r="AG247">
        <v>2.1651300799999999E-2</v>
      </c>
      <c r="AH247">
        <v>2.1485833700000002E-2</v>
      </c>
      <c r="AI247">
        <v>2.13911429E-2</v>
      </c>
      <c r="AJ247">
        <v>2.1297163000000001E-2</v>
      </c>
      <c r="AK247">
        <v>2.1204147900000001E-2</v>
      </c>
      <c r="AL247">
        <v>2.11107881E-2</v>
      </c>
      <c r="AM247">
        <v>2.1017922200000001E-2</v>
      </c>
      <c r="AN247">
        <v>2.0968204000000001E-2</v>
      </c>
      <c r="AO247">
        <v>2.0918633799999999E-2</v>
      </c>
      <c r="AP247">
        <v>2.0869159200000001E-2</v>
      </c>
      <c r="AQ247">
        <v>2.0820057499999999E-2</v>
      </c>
      <c r="AR247">
        <v>2.07708965E-2</v>
      </c>
      <c r="AS247">
        <v>2.07847889E-2</v>
      </c>
      <c r="AT247">
        <v>2.07990508E-2</v>
      </c>
      <c r="AU247">
        <v>2.0813473799999999E-2</v>
      </c>
      <c r="AV247">
        <v>2.0828154599999999E-2</v>
      </c>
      <c r="AW247">
        <v>2.0844385999999999E-2</v>
      </c>
    </row>
    <row r="248" spans="2:49" x14ac:dyDescent="0.25">
      <c r="B248" t="s">
        <v>284</v>
      </c>
      <c r="C248">
        <v>5.1557022066405396E-3</v>
      </c>
      <c r="D248">
        <v>5.1557022066405396E-3</v>
      </c>
      <c r="E248">
        <v>5.1568546799999997E-3</v>
      </c>
      <c r="F248">
        <v>5.3427632800000001E-3</v>
      </c>
      <c r="G248">
        <v>5.5282354500000002E-3</v>
      </c>
      <c r="H248">
        <v>5.7373686700000004E-3</v>
      </c>
      <c r="I248">
        <v>5.9388271000000003E-3</v>
      </c>
      <c r="J248">
        <v>6.1466310800000002E-3</v>
      </c>
      <c r="K248">
        <v>6.3615123799999999E-3</v>
      </c>
      <c r="L248">
        <v>6.5851474099999996E-3</v>
      </c>
      <c r="M248">
        <v>6.8221269300000002E-3</v>
      </c>
      <c r="N248">
        <v>7.0702365100000003E-3</v>
      </c>
      <c r="O248">
        <v>7.3419751799999999E-3</v>
      </c>
      <c r="P248">
        <v>7.5567516099999997E-3</v>
      </c>
      <c r="Q248">
        <v>7.69661554E-3</v>
      </c>
      <c r="R248">
        <v>7.7574256500000001E-3</v>
      </c>
      <c r="S248">
        <v>8.9539419399999997E-3</v>
      </c>
      <c r="T248">
        <v>8.6554501900000004E-3</v>
      </c>
      <c r="U248">
        <v>8.3700083299999995E-3</v>
      </c>
      <c r="V248">
        <v>8.0918323099999998E-3</v>
      </c>
      <c r="W248">
        <v>8.22306324E-3</v>
      </c>
      <c r="X248">
        <v>8.3557318000000002E-3</v>
      </c>
      <c r="Y248">
        <v>8.4435872199999998E-3</v>
      </c>
      <c r="Z248">
        <v>8.5312336400000001E-3</v>
      </c>
      <c r="AA248">
        <v>8.6186864299999996E-3</v>
      </c>
      <c r="AB248">
        <v>8.7033692999999995E-3</v>
      </c>
      <c r="AC248">
        <v>8.7879395500000002E-3</v>
      </c>
      <c r="AD248">
        <v>8.7303823800000003E-3</v>
      </c>
      <c r="AE248">
        <v>8.6726710599999996E-3</v>
      </c>
      <c r="AF248">
        <v>8.6150591499999998E-3</v>
      </c>
      <c r="AG248">
        <v>8.5567677099999996E-3</v>
      </c>
      <c r="AH248">
        <v>8.4989226999999997E-3</v>
      </c>
      <c r="AI248">
        <v>8.4671839399999907E-3</v>
      </c>
      <c r="AJ248">
        <v>8.4356913800000006E-3</v>
      </c>
      <c r="AK248">
        <v>8.40454614E-3</v>
      </c>
      <c r="AL248">
        <v>8.3739696500000002E-3</v>
      </c>
      <c r="AM248">
        <v>8.3435509500000005E-3</v>
      </c>
      <c r="AN248">
        <v>8.3325849699999906E-3</v>
      </c>
      <c r="AO248">
        <v>8.3216524000000007E-3</v>
      </c>
      <c r="AP248">
        <v>8.3107324599999994E-3</v>
      </c>
      <c r="AQ248">
        <v>8.2999357200000002E-3</v>
      </c>
      <c r="AR248">
        <v>8.2890901000000003E-3</v>
      </c>
      <c r="AS248">
        <v>8.2983749299999996E-3</v>
      </c>
      <c r="AT248">
        <v>8.3078148800000001E-3</v>
      </c>
      <c r="AU248">
        <v>8.3173269199999997E-3</v>
      </c>
      <c r="AV248">
        <v>8.3269497699999997E-3</v>
      </c>
      <c r="AW248">
        <v>8.3372006699999994E-3</v>
      </c>
    </row>
    <row r="249" spans="2:49" x14ac:dyDescent="0.25">
      <c r="B249" t="s">
        <v>285</v>
      </c>
      <c r="C249">
        <v>1.0311404413280999E-2</v>
      </c>
      <c r="D249">
        <v>1.0311404413280999E-2</v>
      </c>
      <c r="E249">
        <v>1.0313709399999999E-2</v>
      </c>
      <c r="F249">
        <v>1.15992248E-2</v>
      </c>
      <c r="G249">
        <v>1.3028145600000001E-2</v>
      </c>
      <c r="H249">
        <v>1.4677154600000001E-2</v>
      </c>
      <c r="I249">
        <v>1.64916014E-2</v>
      </c>
      <c r="J249">
        <v>1.8528161800000002E-2</v>
      </c>
      <c r="K249">
        <v>2.0815584099999999E-2</v>
      </c>
      <c r="L249">
        <v>2.3389813700000001E-2</v>
      </c>
      <c r="M249">
        <v>2.6303533600000002E-2</v>
      </c>
      <c r="N249">
        <v>2.9591111600000001E-2</v>
      </c>
      <c r="O249">
        <v>3.10355543E-2</v>
      </c>
      <c r="P249">
        <v>3.22627214E-2</v>
      </c>
      <c r="Q249">
        <v>3.31882919E-2</v>
      </c>
      <c r="R249">
        <v>3.3784849200000001E-2</v>
      </c>
      <c r="S249">
        <v>6.10871812E-2</v>
      </c>
      <c r="T249">
        <v>6.3257327200000005E-2</v>
      </c>
      <c r="U249">
        <v>6.5423054699999997E-2</v>
      </c>
      <c r="V249">
        <v>6.7549499299999996E-2</v>
      </c>
      <c r="W249">
        <v>7.0548659200000002E-2</v>
      </c>
      <c r="X249">
        <v>7.3581929899999995E-2</v>
      </c>
      <c r="Y249">
        <v>7.7321701399999998E-2</v>
      </c>
      <c r="Z249">
        <v>8.1059445300000005E-2</v>
      </c>
      <c r="AA249">
        <v>8.4795103400000002E-2</v>
      </c>
      <c r="AB249">
        <v>8.8696466799999998E-2</v>
      </c>
      <c r="AC249">
        <v>9.2594953899999999E-2</v>
      </c>
      <c r="AD249">
        <v>9.5256024100000003E-2</v>
      </c>
      <c r="AE249">
        <v>9.7888474500000003E-2</v>
      </c>
      <c r="AF249">
        <v>0.1004948864</v>
      </c>
      <c r="AG249">
        <v>0.1032055615</v>
      </c>
      <c r="AH249">
        <v>0.1058924755</v>
      </c>
      <c r="AI249">
        <v>0.10739613420000001</v>
      </c>
      <c r="AJ249">
        <v>0.10889124159999999</v>
      </c>
      <c r="AK249">
        <v>0.1103792685</v>
      </c>
      <c r="AL249">
        <v>0.1119200201</v>
      </c>
      <c r="AM249">
        <v>0.1134513672</v>
      </c>
      <c r="AN249">
        <v>0.1151117884</v>
      </c>
      <c r="AO249">
        <v>0.1167674281</v>
      </c>
      <c r="AP249">
        <v>0.1184180138</v>
      </c>
      <c r="AQ249">
        <v>0.12006515550000001</v>
      </c>
      <c r="AR249">
        <v>0.121706409</v>
      </c>
      <c r="AS249">
        <v>0.12438114359999999</v>
      </c>
      <c r="AT249">
        <v>0.12706336530000001</v>
      </c>
      <c r="AU249">
        <v>0.1297519191</v>
      </c>
      <c r="AV249">
        <v>0.1324474853</v>
      </c>
      <c r="AW249">
        <v>0.13515854920000001</v>
      </c>
    </row>
    <row r="250" spans="2:49" x14ac:dyDescent="0.25">
      <c r="B250" t="s">
        <v>364</v>
      </c>
      <c r="C250">
        <v>0.99172610111270199</v>
      </c>
      <c r="D250">
        <v>0.99172610111270199</v>
      </c>
      <c r="E250">
        <v>0.99172610110000003</v>
      </c>
      <c r="F250">
        <v>0.98692243619999998</v>
      </c>
      <c r="G250">
        <v>0.98214203899999997</v>
      </c>
      <c r="H250">
        <v>0.97738479680000001</v>
      </c>
      <c r="I250">
        <v>0.97265059740000004</v>
      </c>
      <c r="J250">
        <v>0.96793932930000004</v>
      </c>
      <c r="K250">
        <v>0.96325088140000004</v>
      </c>
      <c r="L250">
        <v>0.95858514299999997</v>
      </c>
      <c r="M250">
        <v>0.95394200429999998</v>
      </c>
      <c r="N250">
        <v>0.94932135579999999</v>
      </c>
      <c r="O250">
        <v>0.94649834600000005</v>
      </c>
      <c r="P250">
        <v>0.94352743750000001</v>
      </c>
      <c r="Q250">
        <v>0.94040194440000002</v>
      </c>
      <c r="R250">
        <v>0.93711499880000004</v>
      </c>
      <c r="S250">
        <v>0.95161573820000001</v>
      </c>
      <c r="T250">
        <v>0.94863721099999998</v>
      </c>
      <c r="U250">
        <v>0.94569023600000002</v>
      </c>
      <c r="V250">
        <v>0.94277431450000004</v>
      </c>
      <c r="W250">
        <v>0.94096855940000002</v>
      </c>
      <c r="X250">
        <v>0.93914802249999996</v>
      </c>
      <c r="Y250">
        <v>0.93915106670000004</v>
      </c>
      <c r="Z250">
        <v>0.93915429120000005</v>
      </c>
      <c r="AA250">
        <v>0.93915771260000003</v>
      </c>
      <c r="AB250">
        <v>0.93914282400000004</v>
      </c>
      <c r="AC250">
        <v>0.93912696520000005</v>
      </c>
      <c r="AD250">
        <v>0.93917792330000005</v>
      </c>
      <c r="AE250">
        <v>0.93923165669999997</v>
      </c>
      <c r="AF250">
        <v>0.9392883984</v>
      </c>
      <c r="AG250">
        <v>0.93933993189999998</v>
      </c>
      <c r="AH250">
        <v>0.93939452649999999</v>
      </c>
      <c r="AI250">
        <v>0.93936840190000004</v>
      </c>
      <c r="AJ250">
        <v>0.93934093090000004</v>
      </c>
      <c r="AK250">
        <v>0.93931200660000003</v>
      </c>
      <c r="AL250">
        <v>0.93929188559999999</v>
      </c>
      <c r="AM250">
        <v>0.93927064110000003</v>
      </c>
      <c r="AN250">
        <v>0.93905184689999999</v>
      </c>
      <c r="AO250">
        <v>0.93882460950000002</v>
      </c>
      <c r="AP250">
        <v>0.93858843049999996</v>
      </c>
      <c r="AQ250">
        <v>0.93834277150000001</v>
      </c>
      <c r="AR250">
        <v>0.93808705020000005</v>
      </c>
      <c r="AS250">
        <v>0.93778548299999998</v>
      </c>
      <c r="AT250">
        <v>0.93747725920000002</v>
      </c>
      <c r="AU250">
        <v>0.93716215570000005</v>
      </c>
      <c r="AV250">
        <v>0.93683993970000001</v>
      </c>
      <c r="AW250">
        <v>0.93651036759999995</v>
      </c>
    </row>
    <row r="251" spans="2:49" x14ac:dyDescent="0.25">
      <c r="B251" s="23" t="s">
        <v>365</v>
      </c>
      <c r="C251">
        <v>0.91950930808135101</v>
      </c>
      <c r="D251">
        <v>0.91950930808135101</v>
      </c>
      <c r="E251">
        <v>0.91950930809999998</v>
      </c>
      <c r="F251">
        <v>0.91215096689999997</v>
      </c>
      <c r="G251">
        <v>0.90485151050000001</v>
      </c>
      <c r="H251">
        <v>0.89761046779999998</v>
      </c>
      <c r="I251">
        <v>0.89042737130000005</v>
      </c>
      <c r="J251">
        <v>0.88330175730000005</v>
      </c>
      <c r="K251">
        <v>0.87623316569999998</v>
      </c>
      <c r="L251">
        <v>0.86922114029999997</v>
      </c>
      <c r="M251">
        <v>0.86226522839999997</v>
      </c>
      <c r="N251">
        <v>0.85536498090000002</v>
      </c>
      <c r="O251">
        <v>0.82919865599999998</v>
      </c>
      <c r="P251">
        <v>0.79785612839999998</v>
      </c>
      <c r="Q251">
        <v>0.76080142579999999</v>
      </c>
      <c r="R251">
        <v>0.71772633799999996</v>
      </c>
      <c r="S251">
        <v>0.68442251590000003</v>
      </c>
      <c r="T251">
        <v>0.68128557830000003</v>
      </c>
      <c r="U251">
        <v>0.67821213570000005</v>
      </c>
      <c r="V251">
        <v>0.67520027940000005</v>
      </c>
      <c r="W251">
        <v>0.66826373350000001</v>
      </c>
      <c r="X251">
        <v>0.66123277800000002</v>
      </c>
      <c r="Y251">
        <v>0.65443644909999998</v>
      </c>
      <c r="Z251">
        <v>0.64762958530000003</v>
      </c>
      <c r="AA251">
        <v>0.64081216200000002</v>
      </c>
      <c r="AB251">
        <v>0.63381081480000001</v>
      </c>
      <c r="AC251">
        <v>0.62680164090000001</v>
      </c>
      <c r="AD251">
        <v>0.62072292949999996</v>
      </c>
      <c r="AE251">
        <v>0.61468461139999997</v>
      </c>
      <c r="AF251">
        <v>0.60868628530000002</v>
      </c>
      <c r="AG251">
        <v>0.60258668010000005</v>
      </c>
      <c r="AH251">
        <v>0.59652857429999995</v>
      </c>
      <c r="AI251">
        <v>0.59378327620000004</v>
      </c>
      <c r="AJ251">
        <v>0.59105026370000002</v>
      </c>
      <c r="AK251">
        <v>0.58832945469999998</v>
      </c>
      <c r="AL251">
        <v>0.58555966999999998</v>
      </c>
      <c r="AM251">
        <v>0.58280186329999994</v>
      </c>
      <c r="AN251">
        <v>0.57930420520000003</v>
      </c>
      <c r="AO251">
        <v>0.57581047640000005</v>
      </c>
      <c r="AP251">
        <v>0.57232066999999998</v>
      </c>
      <c r="AQ251">
        <v>0.56883477959999995</v>
      </c>
      <c r="AR251">
        <v>0.56535279859999998</v>
      </c>
      <c r="AS251">
        <v>0.56177929579999997</v>
      </c>
      <c r="AT251">
        <v>0.55819244999999995</v>
      </c>
      <c r="AU251">
        <v>0.55459218639999996</v>
      </c>
      <c r="AV251">
        <v>0.55097842949999998</v>
      </c>
      <c r="AW251">
        <v>0.54735110340000004</v>
      </c>
    </row>
    <row r="252" spans="2:49" x14ac:dyDescent="0.25">
      <c r="B252" t="s">
        <v>488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2.713243726</v>
      </c>
      <c r="K252">
        <v>2.813097564</v>
      </c>
      <c r="L252">
        <v>2.9335763080000001</v>
      </c>
      <c r="M252">
        <v>3.0904164679999999</v>
      </c>
      <c r="N252">
        <v>3.2769215200000001</v>
      </c>
      <c r="O252">
        <v>4.2821363889999997</v>
      </c>
      <c r="P252">
        <v>5.3894018460000002</v>
      </c>
      <c r="Q252">
        <v>6.4974700780000001</v>
      </c>
      <c r="R252">
        <v>7.7712318250000001</v>
      </c>
      <c r="S252">
        <v>6.5735057929999998</v>
      </c>
      <c r="T252">
        <v>6.5554133219999997</v>
      </c>
      <c r="U252">
        <v>6.6013005790000001</v>
      </c>
      <c r="V252">
        <v>6.6198479529999998</v>
      </c>
      <c r="W252">
        <v>5.8380498479999998</v>
      </c>
      <c r="X252">
        <v>5.1891213189999998</v>
      </c>
      <c r="Y252">
        <v>4.804997964</v>
      </c>
      <c r="Z252">
        <v>4.5292590150000001</v>
      </c>
      <c r="AA252">
        <v>4.3233466309999997</v>
      </c>
      <c r="AB252">
        <v>4.1685227380000001</v>
      </c>
      <c r="AC252">
        <v>4.0426150679999999</v>
      </c>
      <c r="AD252">
        <v>3.9368408929999998</v>
      </c>
      <c r="AE252">
        <v>3.8491095199999998</v>
      </c>
      <c r="AF252">
        <v>3.7714606119999998</v>
      </c>
      <c r="AG252">
        <v>3.7002114700000002</v>
      </c>
      <c r="AH252">
        <v>3.6362258299999999</v>
      </c>
      <c r="AI252">
        <v>3.5741924059999999</v>
      </c>
      <c r="AJ252">
        <v>3.5167858089999999</v>
      </c>
      <c r="AK252">
        <v>3.4658924440000001</v>
      </c>
      <c r="AL252">
        <v>3.419840867</v>
      </c>
      <c r="AM252">
        <v>3.3754411969999998</v>
      </c>
      <c r="AN252">
        <v>3.3339274589999999</v>
      </c>
      <c r="AO252">
        <v>3.2967821800000001</v>
      </c>
      <c r="AP252">
        <v>3.2616604910000002</v>
      </c>
      <c r="AQ252">
        <v>3.2292757349999999</v>
      </c>
      <c r="AR252">
        <v>3.1984876029999998</v>
      </c>
      <c r="AS252">
        <v>3.1793669609999999</v>
      </c>
      <c r="AT252">
        <v>3.1616528719999999</v>
      </c>
      <c r="AU252">
        <v>3.1456555320000001</v>
      </c>
      <c r="AV252">
        <v>3.1310095769999999</v>
      </c>
      <c r="AW252">
        <v>3.1193590769999999</v>
      </c>
    </row>
    <row r="253" spans="2:49" x14ac:dyDescent="0.25">
      <c r="B253" t="s">
        <v>489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0.14373239500000001</v>
      </c>
      <c r="K253">
        <v>0.13046263599999999</v>
      </c>
      <c r="L253">
        <v>0.12015830249999999</v>
      </c>
      <c r="M253">
        <v>0.11269387760000001</v>
      </c>
      <c r="N253">
        <v>0.1071804521</v>
      </c>
      <c r="O253">
        <v>0.1069922299</v>
      </c>
      <c r="P253">
        <v>0.1028666293</v>
      </c>
      <c r="Q253">
        <v>9.4737174899999999E-2</v>
      </c>
      <c r="R253">
        <v>8.6558197700000006E-2</v>
      </c>
      <c r="S253">
        <v>0.36763006349999999</v>
      </c>
      <c r="T253">
        <v>0.33217445880000002</v>
      </c>
      <c r="U253">
        <v>0.30256853779999998</v>
      </c>
      <c r="V253">
        <v>0.27384300919999999</v>
      </c>
      <c r="W253">
        <v>1.001134346</v>
      </c>
      <c r="X253">
        <v>1.1178132670000001</v>
      </c>
      <c r="Y253">
        <v>1.2410823820000001</v>
      </c>
      <c r="Z253">
        <v>1.367227983</v>
      </c>
      <c r="AA253">
        <v>1.4965676459999999</v>
      </c>
      <c r="AB253">
        <v>1.586718442</v>
      </c>
      <c r="AC253">
        <v>1.6805472770000001</v>
      </c>
      <c r="AD253">
        <v>1.9241957460000001</v>
      </c>
      <c r="AE253">
        <v>2.1678642950000002</v>
      </c>
      <c r="AF253">
        <v>2.410280873</v>
      </c>
      <c r="AG253">
        <v>2.6030658309999999</v>
      </c>
      <c r="AH253">
        <v>2.7969728780000001</v>
      </c>
      <c r="AI253">
        <v>3.0091320490000002</v>
      </c>
      <c r="AJ253">
        <v>3.2211095099999998</v>
      </c>
      <c r="AK253">
        <v>3.4357007990000001</v>
      </c>
      <c r="AL253">
        <v>3.6065119920000002</v>
      </c>
      <c r="AM253">
        <v>3.7774875739999998</v>
      </c>
      <c r="AN253">
        <v>3.879808438</v>
      </c>
      <c r="AO253">
        <v>3.98577337</v>
      </c>
      <c r="AP253">
        <v>4.0930064980000003</v>
      </c>
      <c r="AQ253">
        <v>4.2026915669999996</v>
      </c>
      <c r="AR253">
        <v>4.3136544700000004</v>
      </c>
      <c r="AS253">
        <v>4.5086802480000001</v>
      </c>
      <c r="AT253">
        <v>4.7061739390000001</v>
      </c>
      <c r="AU253">
        <v>4.9069284609999997</v>
      </c>
      <c r="AV253">
        <v>5.1107324930000004</v>
      </c>
      <c r="AW253">
        <v>5.3207057879999997</v>
      </c>
    </row>
    <row r="254" spans="2:49" x14ac:dyDescent="0.25">
      <c r="B254" t="s">
        <v>490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0.67228078729999996</v>
      </c>
      <c r="K254">
        <v>0.63950073740000002</v>
      </c>
      <c r="L254">
        <v>0.61725916550000004</v>
      </c>
      <c r="M254">
        <v>0.60669853809999996</v>
      </c>
      <c r="N254">
        <v>0.60470989220000004</v>
      </c>
      <c r="O254">
        <v>0.6198216943</v>
      </c>
      <c r="P254">
        <v>0.61185638809999998</v>
      </c>
      <c r="Q254">
        <v>0.57853941949999999</v>
      </c>
      <c r="R254">
        <v>0.54266899800000001</v>
      </c>
      <c r="S254">
        <v>1.4183111749999999</v>
      </c>
      <c r="T254">
        <v>1.1961266479999999</v>
      </c>
      <c r="U254">
        <v>1.002710912</v>
      </c>
      <c r="V254">
        <v>0.81917374549999999</v>
      </c>
      <c r="W254">
        <v>0.91989476150000005</v>
      </c>
      <c r="X254">
        <v>0.86207301759999999</v>
      </c>
      <c r="Y254">
        <v>0.80690005399999998</v>
      </c>
      <c r="Z254">
        <v>0.76885721929999995</v>
      </c>
      <c r="AA254">
        <v>0.74190253490000002</v>
      </c>
      <c r="AB254">
        <v>0.71973952829999999</v>
      </c>
      <c r="AC254">
        <v>0.70234471249999997</v>
      </c>
      <c r="AD254">
        <v>0.67943563009999997</v>
      </c>
      <c r="AE254">
        <v>0.65982857819999996</v>
      </c>
      <c r="AF254">
        <v>0.64389357319999996</v>
      </c>
      <c r="AG254">
        <v>0.62793239079999996</v>
      </c>
      <c r="AH254">
        <v>0.61330093409999997</v>
      </c>
      <c r="AI254">
        <v>0.60764897100000004</v>
      </c>
      <c r="AJ254">
        <v>0.60270352989999998</v>
      </c>
      <c r="AK254">
        <v>0.59880774599999997</v>
      </c>
      <c r="AL254">
        <v>0.59573350530000002</v>
      </c>
      <c r="AM254">
        <v>0.59290786350000002</v>
      </c>
      <c r="AN254">
        <v>0.58913896200000004</v>
      </c>
      <c r="AO254">
        <v>0.5861022199</v>
      </c>
      <c r="AP254">
        <v>0.58339169499999999</v>
      </c>
      <c r="AQ254">
        <v>0.58114185080000003</v>
      </c>
      <c r="AR254">
        <v>0.57915483140000001</v>
      </c>
      <c r="AS254">
        <v>0.57755487890000001</v>
      </c>
      <c r="AT254">
        <v>0.57621687860000004</v>
      </c>
      <c r="AU254">
        <v>0.57520017089999997</v>
      </c>
      <c r="AV254">
        <v>0.57444099260000003</v>
      </c>
      <c r="AW254">
        <v>0.57424468939999995</v>
      </c>
    </row>
    <row r="255" spans="2:49" x14ac:dyDescent="0.25">
      <c r="B255" t="s">
        <v>491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0.23981780829999999</v>
      </c>
      <c r="K255">
        <v>0.2411450047</v>
      </c>
      <c r="L255">
        <v>0.24604313859999999</v>
      </c>
      <c r="M255">
        <v>0.25563666909999999</v>
      </c>
      <c r="N255">
        <v>0.26934180460000001</v>
      </c>
      <c r="O255">
        <v>0.2878073451</v>
      </c>
      <c r="P255">
        <v>0.2962003701</v>
      </c>
      <c r="Q255">
        <v>0.29200680379999999</v>
      </c>
      <c r="R255">
        <v>0.28558947610000002</v>
      </c>
      <c r="S255">
        <v>0.32150886680000001</v>
      </c>
      <c r="T255">
        <v>0.30071927030000001</v>
      </c>
      <c r="U255">
        <v>0.2843716161</v>
      </c>
      <c r="V255">
        <v>0.26807914290000001</v>
      </c>
      <c r="W255">
        <v>0.37411583520000002</v>
      </c>
      <c r="X255">
        <v>0.37696973859999999</v>
      </c>
      <c r="Y255">
        <v>0.3731089098</v>
      </c>
      <c r="Z255">
        <v>0.37473258320000002</v>
      </c>
      <c r="AA255">
        <v>0.38004613939999998</v>
      </c>
      <c r="AB255">
        <v>0.38931723140000002</v>
      </c>
      <c r="AC255">
        <v>0.40012237029999997</v>
      </c>
      <c r="AD255">
        <v>0.42430857189999999</v>
      </c>
      <c r="AE255">
        <v>0.44937925899999998</v>
      </c>
      <c r="AF255">
        <v>0.47479200179999997</v>
      </c>
      <c r="AG255">
        <v>0.50056776560000005</v>
      </c>
      <c r="AH255">
        <v>0.52674475890000005</v>
      </c>
      <c r="AI255">
        <v>0.53080260960000003</v>
      </c>
      <c r="AJ255">
        <v>0.53534294770000002</v>
      </c>
      <c r="AK255">
        <v>0.54070652450000001</v>
      </c>
      <c r="AL255">
        <v>0.54683634059999997</v>
      </c>
      <c r="AM255">
        <v>0.55313325719999995</v>
      </c>
      <c r="AN255">
        <v>0.55792423700000005</v>
      </c>
      <c r="AO255">
        <v>0.56333407950000003</v>
      </c>
      <c r="AP255">
        <v>0.56899787999999996</v>
      </c>
      <c r="AQ255">
        <v>0.57506256950000001</v>
      </c>
      <c r="AR255">
        <v>0.58134923599999999</v>
      </c>
      <c r="AS255">
        <v>0.58725973929999997</v>
      </c>
      <c r="AT255">
        <v>0.59345016319999999</v>
      </c>
      <c r="AU255">
        <v>0.59999280970000002</v>
      </c>
      <c r="AV255">
        <v>0.60683323339999995</v>
      </c>
      <c r="AW255">
        <v>0.61430861680000004</v>
      </c>
    </row>
    <row r="256" spans="2:49" x14ac:dyDescent="0.25">
      <c r="B256" t="s">
        <v>492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0.72289732159999998</v>
      </c>
      <c r="K256">
        <v>0.78905357909999996</v>
      </c>
      <c r="L256">
        <v>0.87392169470000003</v>
      </c>
      <c r="M256">
        <v>0.98563802659999999</v>
      </c>
      <c r="N256">
        <v>1.1272781890000001</v>
      </c>
      <c r="O256">
        <v>1.216601837</v>
      </c>
      <c r="P256">
        <v>1.264594964</v>
      </c>
      <c r="Q256">
        <v>1.259151763</v>
      </c>
      <c r="R256">
        <v>1.243788575</v>
      </c>
      <c r="S256">
        <v>2.1934551880000002</v>
      </c>
      <c r="T256">
        <v>2.1977709829999998</v>
      </c>
      <c r="U256">
        <v>2.222752839</v>
      </c>
      <c r="V256">
        <v>2.2378876860000001</v>
      </c>
      <c r="W256">
        <v>3.211167315</v>
      </c>
      <c r="X256">
        <v>3.2203080380000002</v>
      </c>
      <c r="Y256">
        <v>3.2734939669999998</v>
      </c>
      <c r="Z256">
        <v>3.3649696800000002</v>
      </c>
      <c r="AA256">
        <v>3.4830112830000002</v>
      </c>
      <c r="AB256">
        <v>3.6329731760000001</v>
      </c>
      <c r="AC256">
        <v>3.7941312890000001</v>
      </c>
      <c r="AD256">
        <v>3.9170879470000002</v>
      </c>
      <c r="AE256">
        <v>4.0511986110000002</v>
      </c>
      <c r="AF256">
        <v>4.1905662189999999</v>
      </c>
      <c r="AG256">
        <v>4.3375789490000001</v>
      </c>
      <c r="AH256">
        <v>4.4893217419999996</v>
      </c>
      <c r="AI256">
        <v>4.6285291930000003</v>
      </c>
      <c r="AJ256">
        <v>4.7703428199999998</v>
      </c>
      <c r="AK256">
        <v>4.9182080560000001</v>
      </c>
      <c r="AL256">
        <v>5.0748259190000002</v>
      </c>
      <c r="AM256">
        <v>5.2322772960000004</v>
      </c>
      <c r="AN256">
        <v>5.3415727220000004</v>
      </c>
      <c r="AO256">
        <v>5.4561869490000001</v>
      </c>
      <c r="AP256">
        <v>5.5727749839999996</v>
      </c>
      <c r="AQ256">
        <v>5.6928924390000004</v>
      </c>
      <c r="AR256">
        <v>5.814890793</v>
      </c>
      <c r="AS256">
        <v>5.9050350409999997</v>
      </c>
      <c r="AT256">
        <v>5.9980593899999999</v>
      </c>
      <c r="AU256">
        <v>6.0947396620000003</v>
      </c>
      <c r="AV256">
        <v>6.1945708149999996</v>
      </c>
      <c r="AW256">
        <v>6.3010522839999998</v>
      </c>
    </row>
    <row r="257" spans="2:49" x14ac:dyDescent="0.25">
      <c r="B257" t="s">
        <v>493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34.068316840000001</v>
      </c>
      <c r="K257">
        <v>32.943223430000003</v>
      </c>
      <c r="L257">
        <v>32.341892690000002</v>
      </c>
      <c r="M257">
        <v>32.353594090000001</v>
      </c>
      <c r="N257">
        <v>32.844434450000001</v>
      </c>
      <c r="O257">
        <v>32.673744960000001</v>
      </c>
      <c r="P257">
        <v>31.305438689999999</v>
      </c>
      <c r="Q257">
        <v>28.731774720000001</v>
      </c>
      <c r="R257">
        <v>26.16044261</v>
      </c>
      <c r="S257">
        <v>23.757283489999999</v>
      </c>
      <c r="T257">
        <v>22.814947350000001</v>
      </c>
      <c r="U257">
        <v>22.1613784</v>
      </c>
      <c r="V257">
        <v>21.470080029999998</v>
      </c>
      <c r="W257">
        <v>17.142901680000001</v>
      </c>
      <c r="X257">
        <v>14.90277491</v>
      </c>
      <c r="Y257">
        <v>13.05262491</v>
      </c>
      <c r="Z257">
        <v>11.5860109</v>
      </c>
      <c r="AA257">
        <v>10.361151380000001</v>
      </c>
      <c r="AB257">
        <v>9.3588183839999903</v>
      </c>
      <c r="AC257">
        <v>8.4514126039999997</v>
      </c>
      <c r="AD257">
        <v>7.766752855</v>
      </c>
      <c r="AE257">
        <v>7.1307116610000003</v>
      </c>
      <c r="AF257">
        <v>6.5164622320000003</v>
      </c>
      <c r="AG257">
        <v>5.9804981430000002</v>
      </c>
      <c r="AH257">
        <v>5.4623646969999999</v>
      </c>
      <c r="AI257">
        <v>4.9900358379999998</v>
      </c>
      <c r="AJ257">
        <v>4.5295594059999997</v>
      </c>
      <c r="AK257">
        <v>4.0818167829999998</v>
      </c>
      <c r="AL257">
        <v>3.6928473089999998</v>
      </c>
      <c r="AM257">
        <v>3.3074865039999999</v>
      </c>
      <c r="AN257">
        <v>3.0092796220000002</v>
      </c>
      <c r="AO257">
        <v>2.7170288199999999</v>
      </c>
      <c r="AP257">
        <v>2.4280118960000001</v>
      </c>
      <c r="AQ257">
        <v>2.1422636169999998</v>
      </c>
      <c r="AR257">
        <v>1.8584923440000001</v>
      </c>
      <c r="AS257">
        <v>1.4959268189999999</v>
      </c>
      <c r="AT257">
        <v>1.1392616259999999</v>
      </c>
      <c r="AU257">
        <v>0.78811418</v>
      </c>
      <c r="AV257">
        <v>0.44187412879999999</v>
      </c>
      <c r="AW257">
        <v>0.1002593052</v>
      </c>
    </row>
    <row r="258" spans="2:49" x14ac:dyDescent="0.25">
      <c r="B258" t="s">
        <v>494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2.713243726</v>
      </c>
      <c r="K258">
        <v>2.813097564</v>
      </c>
      <c r="L258">
        <v>2.9335763080000001</v>
      </c>
      <c r="M258">
        <v>3.0904164679999999</v>
      </c>
      <c r="N258">
        <v>3.2769215200000001</v>
      </c>
      <c r="O258">
        <v>4.2821363889999997</v>
      </c>
      <c r="P258">
        <v>5.3894018460000002</v>
      </c>
      <c r="Q258">
        <v>6.4974700780000001</v>
      </c>
      <c r="R258">
        <v>7.7712318250000001</v>
      </c>
      <c r="S258">
        <v>6.5735057929999998</v>
      </c>
      <c r="T258">
        <v>6.5554133219999997</v>
      </c>
      <c r="U258">
        <v>6.6013005790000001</v>
      </c>
      <c r="V258">
        <v>6.6198479529999998</v>
      </c>
      <c r="W258">
        <v>5.8380498479999998</v>
      </c>
      <c r="X258">
        <v>5.1891213189999998</v>
      </c>
      <c r="Y258">
        <v>4.804997964</v>
      </c>
      <c r="Z258">
        <v>4.5292590150000001</v>
      </c>
      <c r="AA258">
        <v>4.3233466309999997</v>
      </c>
      <c r="AB258">
        <v>4.1685227380000001</v>
      </c>
      <c r="AC258">
        <v>4.0426150679999999</v>
      </c>
      <c r="AD258">
        <v>3.9368408929999998</v>
      </c>
      <c r="AE258">
        <v>3.8491095199999998</v>
      </c>
      <c r="AF258">
        <v>3.7714606119999998</v>
      </c>
      <c r="AG258">
        <v>3.7002114700000002</v>
      </c>
      <c r="AH258">
        <v>3.6362258299999999</v>
      </c>
      <c r="AI258">
        <v>3.5741924059999999</v>
      </c>
      <c r="AJ258">
        <v>3.5167858089999999</v>
      </c>
      <c r="AK258">
        <v>3.4658924440000001</v>
      </c>
      <c r="AL258">
        <v>3.419840867</v>
      </c>
      <c r="AM258">
        <v>3.3754411969999998</v>
      </c>
      <c r="AN258">
        <v>3.3339274589999999</v>
      </c>
      <c r="AO258">
        <v>3.2967821800000001</v>
      </c>
      <c r="AP258">
        <v>3.2616604910000002</v>
      </c>
      <c r="AQ258">
        <v>3.2292757349999999</v>
      </c>
      <c r="AR258">
        <v>3.1984876029999998</v>
      </c>
      <c r="AS258">
        <v>3.1793669609999999</v>
      </c>
      <c r="AT258">
        <v>3.1616528719999999</v>
      </c>
      <c r="AU258">
        <v>3.1456555320000001</v>
      </c>
      <c r="AV258">
        <v>3.1310095769999999</v>
      </c>
      <c r="AW258">
        <v>3.1193590769999999</v>
      </c>
    </row>
    <row r="259" spans="2:49" x14ac:dyDescent="0.25">
      <c r="B259" t="s">
        <v>495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0.14373239500000001</v>
      </c>
      <c r="K259">
        <v>0.13046263599999999</v>
      </c>
      <c r="L259">
        <v>0.12015830249999999</v>
      </c>
      <c r="M259">
        <v>0.11269387760000001</v>
      </c>
      <c r="N259">
        <v>0.1071804521</v>
      </c>
      <c r="O259">
        <v>0.1069922299</v>
      </c>
      <c r="P259">
        <v>0.1028666293</v>
      </c>
      <c r="Q259">
        <v>9.4737174899999999E-2</v>
      </c>
      <c r="R259">
        <v>8.6558197700000006E-2</v>
      </c>
      <c r="S259">
        <v>0.36763006349999999</v>
      </c>
      <c r="T259">
        <v>0.33217445880000002</v>
      </c>
      <c r="U259">
        <v>0.30256853779999998</v>
      </c>
      <c r="V259">
        <v>0.27384300919999999</v>
      </c>
      <c r="W259">
        <v>1.001134346</v>
      </c>
      <c r="X259">
        <v>1.1178132670000001</v>
      </c>
      <c r="Y259">
        <v>1.2410823820000001</v>
      </c>
      <c r="Z259">
        <v>1.367227983</v>
      </c>
      <c r="AA259">
        <v>1.4965676459999999</v>
      </c>
      <c r="AB259">
        <v>1.586718442</v>
      </c>
      <c r="AC259">
        <v>1.6805472770000001</v>
      </c>
      <c r="AD259">
        <v>1.9241957460000001</v>
      </c>
      <c r="AE259">
        <v>2.1678642950000002</v>
      </c>
      <c r="AF259">
        <v>2.410280873</v>
      </c>
      <c r="AG259">
        <v>2.6030658309999999</v>
      </c>
      <c r="AH259">
        <v>2.7969728780000001</v>
      </c>
      <c r="AI259">
        <v>3.0091320490000002</v>
      </c>
      <c r="AJ259">
        <v>3.2211095099999998</v>
      </c>
      <c r="AK259">
        <v>3.4357007990000001</v>
      </c>
      <c r="AL259">
        <v>3.6065119920000002</v>
      </c>
      <c r="AM259">
        <v>3.7774875739999998</v>
      </c>
      <c r="AN259">
        <v>3.879808438</v>
      </c>
      <c r="AO259">
        <v>3.98577337</v>
      </c>
      <c r="AP259">
        <v>4.0930064980000003</v>
      </c>
      <c r="AQ259">
        <v>4.2026915669999996</v>
      </c>
      <c r="AR259">
        <v>4.3136544700000004</v>
      </c>
      <c r="AS259">
        <v>4.5086802480000001</v>
      </c>
      <c r="AT259">
        <v>4.7061739390000001</v>
      </c>
      <c r="AU259">
        <v>4.9069284609999997</v>
      </c>
      <c r="AV259">
        <v>5.1107324930000004</v>
      </c>
      <c r="AW259">
        <v>5.3207057879999997</v>
      </c>
    </row>
    <row r="260" spans="2:49" x14ac:dyDescent="0.25">
      <c r="B260" t="s">
        <v>496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0.67228078729999996</v>
      </c>
      <c r="K260">
        <v>0.63950073740000002</v>
      </c>
      <c r="L260">
        <v>0.61725916550000004</v>
      </c>
      <c r="M260">
        <v>0.60669853809999996</v>
      </c>
      <c r="N260">
        <v>0.60470989220000004</v>
      </c>
      <c r="O260">
        <v>0.6198216943</v>
      </c>
      <c r="P260">
        <v>0.61185638809999998</v>
      </c>
      <c r="Q260">
        <v>0.57853941949999999</v>
      </c>
      <c r="R260">
        <v>0.54266899800000001</v>
      </c>
      <c r="S260">
        <v>1.4183111749999999</v>
      </c>
      <c r="T260">
        <v>1.1961266479999999</v>
      </c>
      <c r="U260">
        <v>1.002710912</v>
      </c>
      <c r="V260">
        <v>0.81917374549999999</v>
      </c>
      <c r="W260">
        <v>0.91989476150000005</v>
      </c>
      <c r="X260">
        <v>0.86207301759999999</v>
      </c>
      <c r="Y260">
        <v>0.80690005399999998</v>
      </c>
      <c r="Z260">
        <v>0.76885721929999995</v>
      </c>
      <c r="AA260">
        <v>0.74190253490000002</v>
      </c>
      <c r="AB260">
        <v>0.71973952829999999</v>
      </c>
      <c r="AC260">
        <v>0.70234471249999997</v>
      </c>
      <c r="AD260">
        <v>0.67943563009999997</v>
      </c>
      <c r="AE260">
        <v>0.65982857819999996</v>
      </c>
      <c r="AF260">
        <v>0.64389357319999996</v>
      </c>
      <c r="AG260">
        <v>0.62793239079999996</v>
      </c>
      <c r="AH260">
        <v>0.61330093409999997</v>
      </c>
      <c r="AI260">
        <v>0.60764897100000004</v>
      </c>
      <c r="AJ260">
        <v>0.60270352989999998</v>
      </c>
      <c r="AK260">
        <v>0.59880774599999997</v>
      </c>
      <c r="AL260">
        <v>0.59573350530000002</v>
      </c>
      <c r="AM260">
        <v>0.59290786350000002</v>
      </c>
      <c r="AN260">
        <v>0.58913896200000004</v>
      </c>
      <c r="AO260">
        <v>0.5861022199</v>
      </c>
      <c r="AP260">
        <v>0.58339169499999999</v>
      </c>
      <c r="AQ260">
        <v>0.58114185080000003</v>
      </c>
      <c r="AR260">
        <v>0.57915483140000001</v>
      </c>
      <c r="AS260">
        <v>0.57755487890000001</v>
      </c>
      <c r="AT260">
        <v>0.57621687860000004</v>
      </c>
      <c r="AU260">
        <v>0.57520017089999997</v>
      </c>
      <c r="AV260">
        <v>0.57444099260000003</v>
      </c>
      <c r="AW260">
        <v>0.57424468939999995</v>
      </c>
    </row>
    <row r="261" spans="2:49" x14ac:dyDescent="0.25">
      <c r="B261" t="s">
        <v>497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0.23981780829999999</v>
      </c>
      <c r="K261">
        <v>0.2411450047</v>
      </c>
      <c r="L261">
        <v>0.24604313859999999</v>
      </c>
      <c r="M261">
        <v>0.25563666909999999</v>
      </c>
      <c r="N261">
        <v>0.26934180460000001</v>
      </c>
      <c r="O261">
        <v>0.2878073451</v>
      </c>
      <c r="P261">
        <v>0.2962003701</v>
      </c>
      <c r="Q261">
        <v>0.29200680379999999</v>
      </c>
      <c r="R261">
        <v>0.28558947610000002</v>
      </c>
      <c r="S261">
        <v>0.32150886680000001</v>
      </c>
      <c r="T261">
        <v>0.30071927030000001</v>
      </c>
      <c r="U261">
        <v>0.2843716161</v>
      </c>
      <c r="V261">
        <v>0.26807914290000001</v>
      </c>
      <c r="W261">
        <v>0.37411583520000002</v>
      </c>
      <c r="X261">
        <v>0.37696973859999999</v>
      </c>
      <c r="Y261">
        <v>0.3731089098</v>
      </c>
      <c r="Z261">
        <v>0.37473258320000002</v>
      </c>
      <c r="AA261">
        <v>0.38004613939999998</v>
      </c>
      <c r="AB261">
        <v>0.38931723140000002</v>
      </c>
      <c r="AC261">
        <v>0.40012237029999997</v>
      </c>
      <c r="AD261">
        <v>0.42430857189999999</v>
      </c>
      <c r="AE261">
        <v>0.44937925899999998</v>
      </c>
      <c r="AF261">
        <v>0.47479200179999997</v>
      </c>
      <c r="AG261">
        <v>0.50056776560000005</v>
      </c>
      <c r="AH261">
        <v>0.52674475890000005</v>
      </c>
      <c r="AI261">
        <v>0.53080260960000003</v>
      </c>
      <c r="AJ261">
        <v>0.53534294770000002</v>
      </c>
      <c r="AK261">
        <v>0.54070652450000001</v>
      </c>
      <c r="AL261">
        <v>0.54683634059999997</v>
      </c>
      <c r="AM261">
        <v>0.55313325719999995</v>
      </c>
      <c r="AN261">
        <v>0.55792423700000005</v>
      </c>
      <c r="AO261">
        <v>0.56333407950000003</v>
      </c>
      <c r="AP261">
        <v>0.56899787999999996</v>
      </c>
      <c r="AQ261">
        <v>0.57506256950000001</v>
      </c>
      <c r="AR261">
        <v>0.58134923599999999</v>
      </c>
      <c r="AS261">
        <v>0.58725973929999997</v>
      </c>
      <c r="AT261">
        <v>0.59345016319999999</v>
      </c>
      <c r="AU261">
        <v>0.59999280970000002</v>
      </c>
      <c r="AV261">
        <v>0.60683323339999995</v>
      </c>
      <c r="AW261">
        <v>0.61430861680000004</v>
      </c>
    </row>
    <row r="262" spans="2:49" x14ac:dyDescent="0.25">
      <c r="B262" t="s">
        <v>498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0.72289732159999998</v>
      </c>
      <c r="K262">
        <v>0.78905357909999996</v>
      </c>
      <c r="L262">
        <v>0.87392169470000003</v>
      </c>
      <c r="M262">
        <v>0.98563802659999999</v>
      </c>
      <c r="N262">
        <v>1.1272781890000001</v>
      </c>
      <c r="O262">
        <v>1.216601837</v>
      </c>
      <c r="P262">
        <v>1.264594964</v>
      </c>
      <c r="Q262">
        <v>1.259151763</v>
      </c>
      <c r="R262">
        <v>1.243788575</v>
      </c>
      <c r="S262">
        <v>2.1934551880000002</v>
      </c>
      <c r="T262">
        <v>2.1977709829999998</v>
      </c>
      <c r="U262">
        <v>2.222752839</v>
      </c>
      <c r="V262">
        <v>2.2378876860000001</v>
      </c>
      <c r="W262">
        <v>3.211167315</v>
      </c>
      <c r="X262">
        <v>3.2203080380000002</v>
      </c>
      <c r="Y262">
        <v>3.2734939669999998</v>
      </c>
      <c r="Z262">
        <v>3.3649696800000002</v>
      </c>
      <c r="AA262">
        <v>3.4830112830000002</v>
      </c>
      <c r="AB262">
        <v>3.6329731760000001</v>
      </c>
      <c r="AC262">
        <v>3.7941312890000001</v>
      </c>
      <c r="AD262">
        <v>3.9170879470000002</v>
      </c>
      <c r="AE262">
        <v>4.0511986110000002</v>
      </c>
      <c r="AF262">
        <v>4.1905662189999999</v>
      </c>
      <c r="AG262">
        <v>4.3375789490000001</v>
      </c>
      <c r="AH262">
        <v>4.4893217419999996</v>
      </c>
      <c r="AI262">
        <v>4.6285291930000003</v>
      </c>
      <c r="AJ262">
        <v>4.7703428199999998</v>
      </c>
      <c r="AK262">
        <v>4.9182080560000001</v>
      </c>
      <c r="AL262">
        <v>5.0748259190000002</v>
      </c>
      <c r="AM262">
        <v>5.2322772960000004</v>
      </c>
      <c r="AN262">
        <v>5.3415727220000004</v>
      </c>
      <c r="AO262">
        <v>5.4561869490000001</v>
      </c>
      <c r="AP262">
        <v>5.5727749839999996</v>
      </c>
      <c r="AQ262">
        <v>5.6928924390000004</v>
      </c>
      <c r="AR262">
        <v>5.814890793</v>
      </c>
      <c r="AS262">
        <v>5.9050350409999997</v>
      </c>
      <c r="AT262">
        <v>5.9980593899999999</v>
      </c>
      <c r="AU262">
        <v>6.0947396620000003</v>
      </c>
      <c r="AV262">
        <v>6.1945708149999996</v>
      </c>
      <c r="AW262">
        <v>6.3010522839999998</v>
      </c>
    </row>
    <row r="263" spans="2:49" x14ac:dyDescent="0.25">
      <c r="B263" t="s">
        <v>499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0.98423591389999998</v>
      </c>
      <c r="L263">
        <v>0.97518953149999998</v>
      </c>
      <c r="M263">
        <v>0.9796463192</v>
      </c>
      <c r="N263">
        <v>0.95446315100000001</v>
      </c>
      <c r="O263">
        <v>0.94806453219999998</v>
      </c>
      <c r="P263">
        <v>0.93623489209999999</v>
      </c>
      <c r="Q263">
        <v>0.92345887500000001</v>
      </c>
      <c r="R263">
        <v>0.91245415919999995</v>
      </c>
      <c r="S263">
        <v>0.90586097730000004</v>
      </c>
      <c r="T263">
        <v>0.8960328085</v>
      </c>
      <c r="U263">
        <v>0.89598990460000005</v>
      </c>
      <c r="V263">
        <v>0.89151776120000004</v>
      </c>
      <c r="W263">
        <v>0.88211393510000002</v>
      </c>
      <c r="X263">
        <v>0.87256735119999995</v>
      </c>
      <c r="Y263">
        <v>0.87149949049999997</v>
      </c>
      <c r="Z263">
        <v>0.87201050059999996</v>
      </c>
      <c r="AA263">
        <v>0.87384902789999996</v>
      </c>
      <c r="AB263">
        <v>0.8766973844</v>
      </c>
      <c r="AC263">
        <v>0.88036961069999997</v>
      </c>
      <c r="AD263">
        <v>0.89318457819999997</v>
      </c>
      <c r="AE263">
        <v>0.90610434650000005</v>
      </c>
      <c r="AF263">
        <v>0.91926715370000001</v>
      </c>
      <c r="AG263">
        <v>0.93239437680000004</v>
      </c>
      <c r="AH263">
        <v>0.94601779190000002</v>
      </c>
      <c r="AI263">
        <v>0.95977249710000001</v>
      </c>
      <c r="AJ263">
        <v>0.97382117239999999</v>
      </c>
      <c r="AK263">
        <v>0.98851897960000001</v>
      </c>
      <c r="AL263">
        <v>1.003710055</v>
      </c>
      <c r="AM263">
        <v>1.019645643</v>
      </c>
      <c r="AN263">
        <v>1.0349275280000001</v>
      </c>
      <c r="AO263">
        <v>1.050752395</v>
      </c>
      <c r="AP263">
        <v>1.0669316040000001</v>
      </c>
      <c r="AQ263">
        <v>1.083561639</v>
      </c>
      <c r="AR263">
        <v>1.1003154799999999</v>
      </c>
      <c r="AS263">
        <v>1.117618588</v>
      </c>
      <c r="AT263">
        <v>1.1349882529999999</v>
      </c>
      <c r="AU263">
        <v>1.152448318</v>
      </c>
      <c r="AV263">
        <v>1.1700021030000001</v>
      </c>
      <c r="AW263">
        <v>1.1879028549999999</v>
      </c>
    </row>
    <row r="264" spans="2:49" x14ac:dyDescent="0.25">
      <c r="B264" t="s">
        <v>500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1.791700241</v>
      </c>
      <c r="L264">
        <v>1.799210658</v>
      </c>
      <c r="M264">
        <v>1.808101489</v>
      </c>
      <c r="N264">
        <v>1.8460038540000001</v>
      </c>
      <c r="O264">
        <v>1.892969978</v>
      </c>
      <c r="P264">
        <v>1.9151758080000001</v>
      </c>
      <c r="Q264">
        <v>1.9258963250000001</v>
      </c>
      <c r="R264">
        <v>1.9410763710000001</v>
      </c>
      <c r="S264">
        <v>1.960923172</v>
      </c>
      <c r="T264">
        <v>1.9603782489999999</v>
      </c>
      <c r="U264">
        <v>1.9617586060000001</v>
      </c>
      <c r="V264">
        <v>1.9494514590000001</v>
      </c>
      <c r="W264">
        <v>1.925829188</v>
      </c>
      <c r="X264">
        <v>1.8970152410000001</v>
      </c>
      <c r="Y264">
        <v>1.8894418749999999</v>
      </c>
      <c r="Z264">
        <v>1.89269902</v>
      </c>
      <c r="AA264">
        <v>1.899699163</v>
      </c>
      <c r="AB264">
        <v>1.907158616</v>
      </c>
      <c r="AC264">
        <v>1.9126972689999999</v>
      </c>
      <c r="AD264">
        <v>1.9473372959999999</v>
      </c>
      <c r="AE264">
        <v>1.981181166</v>
      </c>
      <c r="AF264">
        <v>2.0146845710000001</v>
      </c>
      <c r="AG264">
        <v>2.0484619500000001</v>
      </c>
      <c r="AH264">
        <v>2.0827762480000001</v>
      </c>
      <c r="AI264">
        <v>2.1162370290000001</v>
      </c>
      <c r="AJ264">
        <v>2.1504133429999999</v>
      </c>
      <c r="AK264">
        <v>2.1846329120000001</v>
      </c>
      <c r="AL264">
        <v>2.2193947020000002</v>
      </c>
      <c r="AM264">
        <v>2.2556163630000001</v>
      </c>
      <c r="AN264">
        <v>2.2930817139999999</v>
      </c>
      <c r="AO264">
        <v>2.3310411119999999</v>
      </c>
      <c r="AP264">
        <v>2.3676498939999999</v>
      </c>
      <c r="AQ264">
        <v>2.4087568199999998</v>
      </c>
      <c r="AR264">
        <v>2.4471205390000002</v>
      </c>
      <c r="AS264">
        <v>2.4900193559999999</v>
      </c>
      <c r="AT264">
        <v>2.5284314769999998</v>
      </c>
      <c r="AU264">
        <v>2.5735555369999998</v>
      </c>
      <c r="AV264">
        <v>2.612406762</v>
      </c>
      <c r="AW264">
        <v>2.6607635489999999</v>
      </c>
    </row>
    <row r="265" spans="2:49" x14ac:dyDescent="0.25">
      <c r="B265" t="s">
        <v>501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502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1.666468813</v>
      </c>
      <c r="L266">
        <v>1.6732746999999999</v>
      </c>
      <c r="M266">
        <v>1.6801253</v>
      </c>
      <c r="N266">
        <v>1.6967162600000001</v>
      </c>
      <c r="O266">
        <v>1.7709814150000001</v>
      </c>
      <c r="P266">
        <v>1.8488284669999999</v>
      </c>
      <c r="Q266">
        <v>1.9178601280000001</v>
      </c>
      <c r="R266">
        <v>1.9760794749999999</v>
      </c>
      <c r="S266">
        <v>2.0196680680000001</v>
      </c>
      <c r="T266">
        <v>2.011720591</v>
      </c>
      <c r="U266">
        <v>1.9993677620000001</v>
      </c>
      <c r="V266">
        <v>1.972753457</v>
      </c>
      <c r="W266">
        <v>1.859488832</v>
      </c>
      <c r="X266">
        <v>1.762114905</v>
      </c>
      <c r="Y266">
        <v>1.704582662</v>
      </c>
      <c r="Z266">
        <v>1.6714012760000001</v>
      </c>
      <c r="AA266">
        <v>1.6498666200000001</v>
      </c>
      <c r="AB266">
        <v>1.6346651919999999</v>
      </c>
      <c r="AC266">
        <v>1.6208993819999999</v>
      </c>
      <c r="AD266">
        <v>1.641585834</v>
      </c>
      <c r="AE266">
        <v>1.6653757179999999</v>
      </c>
      <c r="AF266">
        <v>1.690343489</v>
      </c>
      <c r="AG266">
        <v>1.716072936</v>
      </c>
      <c r="AH266">
        <v>1.7424875989999999</v>
      </c>
      <c r="AI266">
        <v>1.7685784440000001</v>
      </c>
      <c r="AJ266">
        <v>1.7952914289999999</v>
      </c>
      <c r="AK266">
        <v>1.82229386</v>
      </c>
      <c r="AL266">
        <v>1.8499774739999999</v>
      </c>
      <c r="AM266">
        <v>1.878820554</v>
      </c>
      <c r="AN266">
        <v>1.908688698</v>
      </c>
      <c r="AO266">
        <v>1.939472044</v>
      </c>
      <c r="AP266">
        <v>1.9693401049999999</v>
      </c>
      <c r="AQ266">
        <v>2.0030498269999999</v>
      </c>
      <c r="AR266">
        <v>2.0345454489999999</v>
      </c>
      <c r="AS266">
        <v>2.069351808</v>
      </c>
      <c r="AT266">
        <v>2.1001834750000001</v>
      </c>
      <c r="AU266">
        <v>2.136410659</v>
      </c>
      <c r="AV266">
        <v>2.1672576060000002</v>
      </c>
      <c r="AW266">
        <v>2.20582536</v>
      </c>
    </row>
    <row r="267" spans="2:49" x14ac:dyDescent="0.25">
      <c r="B267" t="s">
        <v>503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0.95507438229999997</v>
      </c>
      <c r="N267">
        <v>0.95058933300000004</v>
      </c>
      <c r="O267">
        <v>0.94786271330000005</v>
      </c>
      <c r="P267">
        <v>0.94500628099999995</v>
      </c>
      <c r="Q267">
        <v>0.94201118029999997</v>
      </c>
      <c r="R267">
        <v>0.9388449271</v>
      </c>
      <c r="S267">
        <v>0.95295016590000003</v>
      </c>
      <c r="T267">
        <v>0.9500546755</v>
      </c>
      <c r="U267">
        <v>0.94719770920000002</v>
      </c>
      <c r="V267">
        <v>0.94438902680000003</v>
      </c>
      <c r="W267">
        <v>0.92724740650000004</v>
      </c>
      <c r="X267">
        <v>0.92229051780000004</v>
      </c>
      <c r="Y267">
        <v>0.91722694059999998</v>
      </c>
      <c r="Z267">
        <v>0.91171267119999999</v>
      </c>
      <c r="AA267">
        <v>0.90567123989999998</v>
      </c>
      <c r="AB267">
        <v>0.89936750560000001</v>
      </c>
      <c r="AC267">
        <v>0.89239255230000003</v>
      </c>
      <c r="AD267">
        <v>0.87754041940000005</v>
      </c>
      <c r="AE267">
        <v>0.86107631299999998</v>
      </c>
      <c r="AF267">
        <v>0.84272470109999997</v>
      </c>
      <c r="AG267">
        <v>0.82256094160000004</v>
      </c>
      <c r="AH267">
        <v>0.79977872530000005</v>
      </c>
      <c r="AI267">
        <v>0.76807640450000003</v>
      </c>
      <c r="AJ267">
        <v>0.73173739449999997</v>
      </c>
      <c r="AK267">
        <v>0.68964710760000003</v>
      </c>
      <c r="AL267">
        <v>0.64216092309999995</v>
      </c>
      <c r="AM267">
        <v>0.58571558990000006</v>
      </c>
      <c r="AN267">
        <v>0.56171756070000001</v>
      </c>
      <c r="AO267">
        <v>0.53362351529999996</v>
      </c>
      <c r="AP267">
        <v>0.50023728249999999</v>
      </c>
      <c r="AQ267">
        <v>0.45998958820000002</v>
      </c>
      <c r="AR267">
        <v>0.41042964799999998</v>
      </c>
      <c r="AS267">
        <v>0.41544907409999998</v>
      </c>
      <c r="AT267">
        <v>0.42106544010000002</v>
      </c>
      <c r="AU267">
        <v>0.42758549130000001</v>
      </c>
      <c r="AV267">
        <v>0.43506730110000003</v>
      </c>
      <c r="AW267">
        <v>0.44405310939999998</v>
      </c>
    </row>
    <row r="268" spans="2:49" x14ac:dyDescent="0.25">
      <c r="B268" t="s">
        <v>504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4.4925617700000003E-2</v>
      </c>
      <c r="N268">
        <v>4.9410666999999998E-2</v>
      </c>
      <c r="O268">
        <v>5.21372867E-2</v>
      </c>
      <c r="P268">
        <v>5.4993719000000003E-2</v>
      </c>
      <c r="Q268">
        <v>5.7988819699999999E-2</v>
      </c>
      <c r="R268">
        <v>6.1155072900000003E-2</v>
      </c>
      <c r="S268">
        <v>4.70498341E-2</v>
      </c>
      <c r="T268">
        <v>4.9945324499999999E-2</v>
      </c>
      <c r="U268">
        <v>5.2802290799999999E-2</v>
      </c>
      <c r="V268">
        <v>5.5610973199999997E-2</v>
      </c>
      <c r="W268">
        <v>7.2752593500000004E-2</v>
      </c>
      <c r="X268">
        <v>7.7709482199999999E-2</v>
      </c>
      <c r="Y268">
        <v>8.2773059400000001E-2</v>
      </c>
      <c r="Z268">
        <v>8.8287328799999995E-2</v>
      </c>
      <c r="AA268">
        <v>9.4328760100000006E-2</v>
      </c>
      <c r="AB268">
        <v>0.10063249439999999</v>
      </c>
      <c r="AC268">
        <v>0.1076074477</v>
      </c>
      <c r="AD268">
        <v>0.12245958060000001</v>
      </c>
      <c r="AE268">
        <v>0.13892368699999999</v>
      </c>
      <c r="AF268">
        <v>0.1572752989</v>
      </c>
      <c r="AG268">
        <v>0.17743905839999999</v>
      </c>
      <c r="AH268">
        <v>0.20022127470000001</v>
      </c>
      <c r="AI268">
        <v>0.2319235955</v>
      </c>
      <c r="AJ268">
        <v>0.26826260549999997</v>
      </c>
      <c r="AK268">
        <v>0.31035289240000002</v>
      </c>
      <c r="AL268">
        <v>0.3578390769</v>
      </c>
      <c r="AM268">
        <v>0.4142844101</v>
      </c>
      <c r="AN268">
        <v>0.43828243929999999</v>
      </c>
      <c r="AO268">
        <v>0.46637648469999998</v>
      </c>
      <c r="AP268">
        <v>0.49976271750000001</v>
      </c>
      <c r="AQ268">
        <v>0.54001041179999998</v>
      </c>
      <c r="AR268">
        <v>0.58957035199999996</v>
      </c>
      <c r="AS268">
        <v>0.58455092590000002</v>
      </c>
      <c r="AT268">
        <v>0.57893455989999998</v>
      </c>
      <c r="AU268">
        <v>0.57241450869999999</v>
      </c>
      <c r="AV268">
        <v>0.56493269889999997</v>
      </c>
      <c r="AW268">
        <v>0.55594689060000002</v>
      </c>
    </row>
    <row r="269" spans="2:49" x14ac:dyDescent="0.25">
      <c r="B269" t="s">
        <v>505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0.64517757610000004</v>
      </c>
      <c r="X269">
        <v>0.64070667839999995</v>
      </c>
      <c r="Y269">
        <v>0.62987609739999995</v>
      </c>
      <c r="Z269">
        <v>0.61910397880000001</v>
      </c>
      <c r="AA269">
        <v>0.60838985069999996</v>
      </c>
      <c r="AB269">
        <v>0.59785288950000004</v>
      </c>
      <c r="AC269">
        <v>0.58736422160000001</v>
      </c>
      <c r="AD269">
        <v>0.57356573590000004</v>
      </c>
      <c r="AE269">
        <v>0.56000431569999998</v>
      </c>
      <c r="AF269">
        <v>0.5466739035</v>
      </c>
      <c r="AG269">
        <v>0.53408555280000003</v>
      </c>
      <c r="AH269">
        <v>0.52170143479999997</v>
      </c>
      <c r="AI269">
        <v>0.50927276690000001</v>
      </c>
      <c r="AJ269">
        <v>0.49704798369999997</v>
      </c>
      <c r="AK269">
        <v>0.4850221093</v>
      </c>
      <c r="AL269">
        <v>0.47391979890000002</v>
      </c>
      <c r="AM269">
        <v>0.4629888137</v>
      </c>
      <c r="AN269">
        <v>0.44452110880000001</v>
      </c>
      <c r="AO269">
        <v>0.42616317999999997</v>
      </c>
      <c r="AP269">
        <v>0.40791405139999998</v>
      </c>
      <c r="AQ269">
        <v>0.38977275849999998</v>
      </c>
      <c r="AR269">
        <v>0.37173834849999998</v>
      </c>
      <c r="AS269">
        <v>0.3522068344</v>
      </c>
      <c r="AT269">
        <v>0.33251009939999998</v>
      </c>
      <c r="AU269">
        <v>0.31264603819999998</v>
      </c>
      <c r="AV269">
        <v>0.29261250929999999</v>
      </c>
      <c r="AW269">
        <v>0.27240733480000001</v>
      </c>
    </row>
    <row r="270" spans="2:49" x14ac:dyDescent="0.25">
      <c r="B270" t="s">
        <v>506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5.6701401799999999E-3</v>
      </c>
      <c r="X270">
        <v>3.9772643599999997E-3</v>
      </c>
      <c r="Y270">
        <v>3.2909602399999998E-3</v>
      </c>
      <c r="Z270">
        <v>2.6083607199999998E-3</v>
      </c>
      <c r="AA270">
        <v>1.9294359000000001E-3</v>
      </c>
      <c r="AB270">
        <v>1.26894414E-3</v>
      </c>
      <c r="AC270">
        <v>6.1147957700000003E-4</v>
      </c>
      <c r="AD270">
        <v>6.04408643E-4</v>
      </c>
      <c r="AE270">
        <v>5.9745919200000005E-4</v>
      </c>
      <c r="AF270">
        <v>5.9062811900000001E-4</v>
      </c>
      <c r="AG270">
        <v>5.8415934700000002E-4</v>
      </c>
      <c r="AH270">
        <v>5.7779552399999995E-4</v>
      </c>
      <c r="AI270">
        <v>4.64249738E-4</v>
      </c>
      <c r="AJ270">
        <v>3.5256660199999999E-4</v>
      </c>
      <c r="AK270">
        <v>2.42700655E-4</v>
      </c>
      <c r="AL270">
        <v>2.4913063199999999E-4</v>
      </c>
      <c r="AM270">
        <v>2.55461384E-4</v>
      </c>
      <c r="AN270">
        <v>2.4619436699999998E-4</v>
      </c>
      <c r="AO270">
        <v>2.36982435E-4</v>
      </c>
      <c r="AP270">
        <v>2.2782509900000001E-4</v>
      </c>
      <c r="AQ270">
        <v>2.1872187400000001E-4</v>
      </c>
      <c r="AR270">
        <v>2.0967228200000001E-4</v>
      </c>
      <c r="AS270">
        <v>2.10555377E-4</v>
      </c>
      <c r="AT270">
        <v>2.11445942E-4</v>
      </c>
      <c r="AU270">
        <v>2.1234407200000001E-4</v>
      </c>
      <c r="AV270">
        <v>2.1324986400000001E-4</v>
      </c>
      <c r="AW270">
        <v>2.14163418E-4</v>
      </c>
    </row>
    <row r="271" spans="2:49" x14ac:dyDescent="0.25">
      <c r="B271" t="s">
        <v>507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4.6399030100000002E-2</v>
      </c>
      <c r="X271">
        <v>4.1259733E-2</v>
      </c>
      <c r="Y271">
        <v>4.0980023099999999E-2</v>
      </c>
      <c r="Z271">
        <v>4.0701822999999998E-2</v>
      </c>
      <c r="AA271">
        <v>4.0425120500000002E-2</v>
      </c>
      <c r="AB271">
        <v>4.0146598499999998E-2</v>
      </c>
      <c r="AC271">
        <v>3.9869353099999998E-2</v>
      </c>
      <c r="AD271">
        <v>3.4138287400000002E-2</v>
      </c>
      <c r="AE271">
        <v>2.8505684600000001E-2</v>
      </c>
      <c r="AF271">
        <v>2.2969028700000001E-2</v>
      </c>
      <c r="AG271">
        <v>1.7758554400000001E-2</v>
      </c>
      <c r="AH271">
        <v>1.26326146E-2</v>
      </c>
      <c r="AI271">
        <v>1.1753575699999999E-2</v>
      </c>
      <c r="AJ271">
        <v>1.0888956999999999E-2</v>
      </c>
      <c r="AK271">
        <v>1.0038406499999999E-2</v>
      </c>
      <c r="AL271">
        <v>9.2689726799999907E-3</v>
      </c>
      <c r="AM271">
        <v>8.5114124199999995E-3</v>
      </c>
      <c r="AN271">
        <v>8.6968810500000007E-3</v>
      </c>
      <c r="AO271">
        <v>8.8812472199999905E-3</v>
      </c>
      <c r="AP271">
        <v>9.0645207200000001E-3</v>
      </c>
      <c r="AQ271">
        <v>9.2467112499999907E-3</v>
      </c>
      <c r="AR271">
        <v>9.4278283599999995E-3</v>
      </c>
      <c r="AS271">
        <v>1.1405538600000001E-2</v>
      </c>
      <c r="AT271">
        <v>1.3399978599999999E-2</v>
      </c>
      <c r="AU271">
        <v>1.5411361700000001E-2</v>
      </c>
      <c r="AV271">
        <v>1.74399046E-2</v>
      </c>
      <c r="AW271">
        <v>1.9485827899999999E-2</v>
      </c>
    </row>
    <row r="272" spans="2:49" x14ac:dyDescent="0.25">
      <c r="B272" t="s">
        <v>508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3.5234689500000002E-3</v>
      </c>
      <c r="X272">
        <v>2.9612773799999998E-3</v>
      </c>
      <c r="Y272">
        <v>2.3574040600000002E-3</v>
      </c>
      <c r="Z272">
        <v>1.75679039E-3</v>
      </c>
      <c r="AA272">
        <v>1.1594100500000001E-3</v>
      </c>
      <c r="AB272">
        <v>8.1001251800000003E-4</v>
      </c>
      <c r="AC272">
        <v>4.6221635399999999E-4</v>
      </c>
      <c r="AD272">
        <v>3.8184282199999999E-4</v>
      </c>
      <c r="AE272">
        <v>3.02850152E-4</v>
      </c>
      <c r="AF272">
        <v>2.25203059E-4</v>
      </c>
      <c r="AG272">
        <v>2.2336127799999999E-4</v>
      </c>
      <c r="AH272">
        <v>2.2154937699999999E-4</v>
      </c>
      <c r="AI272">
        <v>2.1971715799999999E-4</v>
      </c>
      <c r="AJ272">
        <v>2.17914994E-4</v>
      </c>
      <c r="AK272">
        <v>2.1614215400000001E-4</v>
      </c>
      <c r="AL272">
        <v>2.1446148799999999E-4</v>
      </c>
      <c r="AM272">
        <v>2.1280675799999999E-4</v>
      </c>
      <c r="AN272">
        <v>2.12172388E-4</v>
      </c>
      <c r="AO272">
        <v>2.11541789E-4</v>
      </c>
      <c r="AP272">
        <v>2.1091492699999999E-4</v>
      </c>
      <c r="AQ272">
        <v>2.10291769E-4</v>
      </c>
      <c r="AR272">
        <v>2.0967228200000001E-4</v>
      </c>
      <c r="AS272">
        <v>2.10555377E-4</v>
      </c>
      <c r="AT272">
        <v>2.11445942E-4</v>
      </c>
      <c r="AU272">
        <v>2.1234407200000001E-4</v>
      </c>
      <c r="AV272">
        <v>2.1324986400000001E-4</v>
      </c>
      <c r="AW272">
        <v>2.14163418E-4</v>
      </c>
    </row>
    <row r="273" spans="2:49" x14ac:dyDescent="0.25">
      <c r="B273" t="s">
        <v>509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0.1057388997</v>
      </c>
      <c r="X273">
        <v>0.1116736986</v>
      </c>
      <c r="Y273">
        <v>0.1174777957</v>
      </c>
      <c r="Z273">
        <v>0.1232505627</v>
      </c>
      <c r="AA273">
        <v>0.12899225280000001</v>
      </c>
      <c r="AB273">
        <v>0.13450869800000001</v>
      </c>
      <c r="AC273">
        <v>0.1399998599</v>
      </c>
      <c r="AD273">
        <v>0.15319456840000001</v>
      </c>
      <c r="AE273">
        <v>0.1661625846</v>
      </c>
      <c r="AF273">
        <v>0.178909701</v>
      </c>
      <c r="AG273">
        <v>0.1908366373</v>
      </c>
      <c r="AH273">
        <v>0.20257007169999999</v>
      </c>
      <c r="AI273">
        <v>0.2139233284</v>
      </c>
      <c r="AJ273">
        <v>0.2250903417</v>
      </c>
      <c r="AK273">
        <v>0.23607565729999999</v>
      </c>
      <c r="AL273">
        <v>0.24598568030000001</v>
      </c>
      <c r="AM273">
        <v>0.25574277680000002</v>
      </c>
      <c r="AN273">
        <v>0.26931416530000002</v>
      </c>
      <c r="AO273">
        <v>0.28280488240000001</v>
      </c>
      <c r="AP273">
        <v>0.2962156454</v>
      </c>
      <c r="AQ273">
        <v>0.30954716300000001</v>
      </c>
      <c r="AR273">
        <v>0.32280013549999997</v>
      </c>
      <c r="AS273">
        <v>0.33653524109999999</v>
      </c>
      <c r="AT273">
        <v>0.35038653479999998</v>
      </c>
      <c r="AU273">
        <v>0.36435549690000002</v>
      </c>
      <c r="AV273">
        <v>0.37844363339999998</v>
      </c>
      <c r="AW273">
        <v>0.39265247590000002</v>
      </c>
    </row>
    <row r="274" spans="2:49" x14ac:dyDescent="0.25">
      <c r="B274" t="s">
        <v>510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4.8363738900000001E-2</v>
      </c>
      <c r="X274">
        <v>5.4378422599999997E-2</v>
      </c>
      <c r="Y274">
        <v>6.31716747E-2</v>
      </c>
      <c r="Z274">
        <v>7.1917461700000004E-2</v>
      </c>
      <c r="AA274">
        <v>8.0616166700000005E-2</v>
      </c>
      <c r="AB274">
        <v>8.8746043799999896E-2</v>
      </c>
      <c r="AC274">
        <v>9.6838659600000002E-2</v>
      </c>
      <c r="AD274">
        <v>0.1039757067</v>
      </c>
      <c r="AE274">
        <v>0.1109901355</v>
      </c>
      <c r="AF274">
        <v>0.1178850791</v>
      </c>
      <c r="AG274">
        <v>0.1243455854</v>
      </c>
      <c r="AH274">
        <v>0.13070127679999999</v>
      </c>
      <c r="AI274">
        <v>0.13489016249999999</v>
      </c>
      <c r="AJ274">
        <v>0.13901033209999999</v>
      </c>
      <c r="AK274">
        <v>0.1430634627</v>
      </c>
      <c r="AL274">
        <v>0.1467582459</v>
      </c>
      <c r="AM274">
        <v>0.1503960131</v>
      </c>
      <c r="AN274">
        <v>0.1564281142</v>
      </c>
      <c r="AO274">
        <v>0.1624243591</v>
      </c>
      <c r="AP274">
        <v>0.1683850667</v>
      </c>
      <c r="AQ274">
        <v>0.1743105519</v>
      </c>
      <c r="AR274">
        <v>0.18020112599999999</v>
      </c>
      <c r="AS274">
        <v>0.18491657719999999</v>
      </c>
      <c r="AT274">
        <v>0.1896719174</v>
      </c>
      <c r="AU274">
        <v>0.1944676548</v>
      </c>
      <c r="AV274">
        <v>0.19930430639999999</v>
      </c>
      <c r="AW274">
        <v>0.2041823981</v>
      </c>
    </row>
    <row r="275" spans="2:49" x14ac:dyDescent="0.25">
      <c r="B275" t="s">
        <v>511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0.1196975339</v>
      </c>
      <c r="X275">
        <v>0.11909036739999999</v>
      </c>
      <c r="Y275">
        <v>0.1174431589</v>
      </c>
      <c r="Z275">
        <v>0.1158048419</v>
      </c>
      <c r="AA275">
        <v>0.11417534460000001</v>
      </c>
      <c r="AB275">
        <v>0.1129086651</v>
      </c>
      <c r="AC275">
        <v>0.1116477912</v>
      </c>
      <c r="AD275">
        <v>0.1101397358</v>
      </c>
      <c r="AE275">
        <v>0.1086575897</v>
      </c>
      <c r="AF275">
        <v>0.1072006907</v>
      </c>
      <c r="AG275">
        <v>0.105893156</v>
      </c>
      <c r="AH275">
        <v>0.1046068346</v>
      </c>
      <c r="AI275">
        <v>0.10213729439999999</v>
      </c>
      <c r="AJ275">
        <v>9.9708265399999996E-2</v>
      </c>
      <c r="AK275">
        <v>9.7318759099999999E-2</v>
      </c>
      <c r="AL275">
        <v>9.5265141100000006E-2</v>
      </c>
      <c r="AM275">
        <v>9.3243213599999999E-2</v>
      </c>
      <c r="AN275">
        <v>9.3110189699999998E-2</v>
      </c>
      <c r="AO275">
        <v>9.29779565E-2</v>
      </c>
      <c r="AP275">
        <v>9.2846507100000003E-2</v>
      </c>
      <c r="AQ275">
        <v>9.2715834299999994E-2</v>
      </c>
      <c r="AR275">
        <v>9.2585931499999996E-2</v>
      </c>
      <c r="AS275">
        <v>9.2156244100000007E-2</v>
      </c>
      <c r="AT275">
        <v>9.1722921900000004E-2</v>
      </c>
      <c r="AU275">
        <v>9.1285918600000002E-2</v>
      </c>
      <c r="AV275">
        <v>9.0845186999999994E-2</v>
      </c>
      <c r="AW275">
        <v>9.0400679299999995E-2</v>
      </c>
    </row>
    <row r="276" spans="2:49" x14ac:dyDescent="0.25">
      <c r="B276" t="s">
        <v>512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2.5429612300000001E-2</v>
      </c>
      <c r="X276">
        <v>2.59525582E-2</v>
      </c>
      <c r="Y276">
        <v>2.5402885900000002E-2</v>
      </c>
      <c r="Z276">
        <v>2.4856180799999999E-2</v>
      </c>
      <c r="AA276">
        <v>2.4312418700000001E-2</v>
      </c>
      <c r="AB276">
        <v>2.37581485E-2</v>
      </c>
      <c r="AC276">
        <v>2.3206418699999998E-2</v>
      </c>
      <c r="AD276">
        <v>2.3999714200000001E-2</v>
      </c>
      <c r="AE276">
        <v>2.47793805E-2</v>
      </c>
      <c r="AF276">
        <v>2.5545765799999998E-2</v>
      </c>
      <c r="AG276">
        <v>2.6272993500000001E-2</v>
      </c>
      <c r="AH276">
        <v>2.6988422599999999E-2</v>
      </c>
      <c r="AI276">
        <v>2.7338905199999999E-2</v>
      </c>
      <c r="AJ276">
        <v>2.7683638399999998E-2</v>
      </c>
      <c r="AK276">
        <v>2.8022762400000002E-2</v>
      </c>
      <c r="AL276">
        <v>2.8338569000000001E-2</v>
      </c>
      <c r="AM276">
        <v>2.86495022E-2</v>
      </c>
      <c r="AN276">
        <v>2.74711742E-2</v>
      </c>
      <c r="AO276">
        <v>2.6299850499999999E-2</v>
      </c>
      <c r="AP276">
        <v>2.51354687E-2</v>
      </c>
      <c r="AQ276">
        <v>2.3977967400000001E-2</v>
      </c>
      <c r="AR276">
        <v>2.2827285700000002E-2</v>
      </c>
      <c r="AS276">
        <v>2.2358453800000001E-2</v>
      </c>
      <c r="AT276">
        <v>2.1885656E-2</v>
      </c>
      <c r="AU276">
        <v>2.14088417E-2</v>
      </c>
      <c r="AV276">
        <v>2.0927959499999999E-2</v>
      </c>
      <c r="AW276">
        <v>2.04429572E-2</v>
      </c>
    </row>
    <row r="277" spans="2:49" x14ac:dyDescent="0.25">
      <c r="B277" t="s">
        <v>513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0.88831503909999998</v>
      </c>
      <c r="K277">
        <v>0.88167422650000005</v>
      </c>
      <c r="L277">
        <v>0.87507792200000001</v>
      </c>
      <c r="M277">
        <v>0.86844086750000005</v>
      </c>
      <c r="N277">
        <v>0.86180686429999998</v>
      </c>
      <c r="O277">
        <v>0.83691508429999995</v>
      </c>
      <c r="P277">
        <v>0.80739082220000002</v>
      </c>
      <c r="Q277">
        <v>0.7728929859</v>
      </c>
      <c r="R277">
        <v>0.7328776481</v>
      </c>
      <c r="S277">
        <v>0.70217289709999997</v>
      </c>
      <c r="T277">
        <v>0.69973985800000005</v>
      </c>
      <c r="U277">
        <v>0.69714858550000003</v>
      </c>
      <c r="V277">
        <v>0.69454285839999996</v>
      </c>
      <c r="W277">
        <v>0.62322506820000001</v>
      </c>
      <c r="X277">
        <v>0.60410934679999995</v>
      </c>
      <c r="Y277">
        <v>0.58050467650000004</v>
      </c>
      <c r="Z277">
        <v>0.55614179050000001</v>
      </c>
      <c r="AA277">
        <v>0.53090228090000002</v>
      </c>
      <c r="AB277">
        <v>0.50674245539999996</v>
      </c>
      <c r="AC277">
        <v>0.48165756539999999</v>
      </c>
      <c r="AD277">
        <v>0.45836624250000002</v>
      </c>
      <c r="AE277">
        <v>0.43491401600000001</v>
      </c>
      <c r="AF277">
        <v>0.41131336470000002</v>
      </c>
      <c r="AG277">
        <v>0.39005786650000002</v>
      </c>
      <c r="AH277">
        <v>0.36865735640000002</v>
      </c>
      <c r="AI277">
        <v>0.34853048019999999</v>
      </c>
      <c r="AJ277">
        <v>0.3284058996</v>
      </c>
      <c r="AK277">
        <v>0.30822404889999999</v>
      </c>
      <c r="AL277">
        <v>0.29047491149999999</v>
      </c>
      <c r="AM277">
        <v>0.27276476919999998</v>
      </c>
      <c r="AN277">
        <v>0.25999473820000002</v>
      </c>
      <c r="AO277">
        <v>0.24719971260000001</v>
      </c>
      <c r="AP277">
        <v>0.2343513955</v>
      </c>
      <c r="AQ277">
        <v>0.2216254554</v>
      </c>
      <c r="AR277">
        <v>0.2087915035</v>
      </c>
      <c r="AS277">
        <v>0.19266256079999999</v>
      </c>
      <c r="AT277">
        <v>0.17623122159999999</v>
      </c>
      <c r="AU277">
        <v>0.1599026791</v>
      </c>
      <c r="AV277">
        <v>0.14318874379999999</v>
      </c>
      <c r="AW277">
        <v>0.1266409376</v>
      </c>
    </row>
    <row r="278" spans="2:49" x14ac:dyDescent="0.25">
      <c r="B278" t="s">
        <v>514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6.95415754E-2</v>
      </c>
      <c r="K278">
        <v>7.4210763799999996E-2</v>
      </c>
      <c r="L278">
        <v>7.8514818700000003E-2</v>
      </c>
      <c r="M278">
        <v>8.2473353599999896E-2</v>
      </c>
      <c r="N278">
        <v>8.6019361899999897E-2</v>
      </c>
      <c r="O278">
        <v>0.1092374451</v>
      </c>
      <c r="P278">
        <v>0.13749601680000001</v>
      </c>
      <c r="Q278">
        <v>0.17125809580000001</v>
      </c>
      <c r="R278">
        <v>0.21108884650000001</v>
      </c>
      <c r="S278">
        <v>0.18307065019999999</v>
      </c>
      <c r="T278">
        <v>0.1886808395</v>
      </c>
      <c r="U278">
        <v>0.19429683410000001</v>
      </c>
      <c r="V278">
        <v>0.19983609429999999</v>
      </c>
      <c r="W278">
        <v>0.19557694680000001</v>
      </c>
      <c r="X278">
        <v>0.19240143179999999</v>
      </c>
      <c r="Y278">
        <v>0.19348153609999999</v>
      </c>
      <c r="Z278">
        <v>0.19463535209999999</v>
      </c>
      <c r="AA278">
        <v>0.1958956932</v>
      </c>
      <c r="AB278">
        <v>0.19716185350000001</v>
      </c>
      <c r="AC278">
        <v>0.1985409954</v>
      </c>
      <c r="AD278">
        <v>0.19706832060000001</v>
      </c>
      <c r="AE278">
        <v>0.19561474179999999</v>
      </c>
      <c r="AF278">
        <v>0.19417243819999999</v>
      </c>
      <c r="AG278">
        <v>0.1926505758</v>
      </c>
      <c r="AH278">
        <v>0.19113967949999999</v>
      </c>
      <c r="AI278">
        <v>0.1893038668</v>
      </c>
      <c r="AJ278">
        <v>0.18747875980000001</v>
      </c>
      <c r="AK278">
        <v>0.18567940790000001</v>
      </c>
      <c r="AL278">
        <v>0.1838402777</v>
      </c>
      <c r="AM278">
        <v>0.18199625019999999</v>
      </c>
      <c r="AN278">
        <v>0.18059935529999999</v>
      </c>
      <c r="AO278">
        <v>0.17921498420000001</v>
      </c>
      <c r="AP278">
        <v>0.17784893390000001</v>
      </c>
      <c r="AQ278">
        <v>0.1764601834</v>
      </c>
      <c r="AR278">
        <v>0.1751014464</v>
      </c>
      <c r="AS278">
        <v>0.1743219023</v>
      </c>
      <c r="AT278">
        <v>0.17358620189999999</v>
      </c>
      <c r="AU278">
        <v>0.17280745729999999</v>
      </c>
      <c r="AV278">
        <v>0.1720863175</v>
      </c>
      <c r="AW278">
        <v>0.17131015290000001</v>
      </c>
    </row>
    <row r="279" spans="2:49" x14ac:dyDescent="0.25">
      <c r="B279" t="s">
        <v>515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3.6839216099999999E-3</v>
      </c>
      <c r="K279">
        <v>3.4416623099999999E-3</v>
      </c>
      <c r="L279">
        <v>3.21594066E-3</v>
      </c>
      <c r="M279">
        <v>3.0074399699999998E-3</v>
      </c>
      <c r="N279">
        <v>2.8134924900000001E-3</v>
      </c>
      <c r="O279">
        <v>2.72937543E-3</v>
      </c>
      <c r="P279">
        <v>2.62436393E-3</v>
      </c>
      <c r="Q279">
        <v>2.4970500799999999E-3</v>
      </c>
      <c r="R279">
        <v>2.3511678100000002E-3</v>
      </c>
      <c r="S279">
        <v>1.02384142E-2</v>
      </c>
      <c r="T279">
        <v>9.5607939100000004E-3</v>
      </c>
      <c r="U279">
        <v>8.90553434E-3</v>
      </c>
      <c r="V279">
        <v>8.2666124300000005E-3</v>
      </c>
      <c r="W279">
        <v>3.3538391000000001E-2</v>
      </c>
      <c r="X279">
        <v>4.1446106199999999E-2</v>
      </c>
      <c r="Y279">
        <v>4.9974324100000002E-2</v>
      </c>
      <c r="Z279">
        <v>5.87537385E-2</v>
      </c>
      <c r="AA279">
        <v>6.7811161499999995E-2</v>
      </c>
      <c r="AB279">
        <v>7.5048252999999995E-2</v>
      </c>
      <c r="AC279">
        <v>8.2535072900000006E-2</v>
      </c>
      <c r="AD279">
        <v>9.6320383400000001E-2</v>
      </c>
      <c r="AE279">
        <v>0.1101725509</v>
      </c>
      <c r="AF279">
        <v>0.1240925366</v>
      </c>
      <c r="AG279">
        <v>0.13552796519999999</v>
      </c>
      <c r="AH279">
        <v>0.14702400909999999</v>
      </c>
      <c r="AI279">
        <v>0.1593759562</v>
      </c>
      <c r="AJ279">
        <v>0.1717163481</v>
      </c>
      <c r="AK279">
        <v>0.1840619409</v>
      </c>
      <c r="AL279">
        <v>0.19387515150000001</v>
      </c>
      <c r="AM279">
        <v>0.20367369290000001</v>
      </c>
      <c r="AN279">
        <v>0.21016981060000001</v>
      </c>
      <c r="AO279">
        <v>0.2166689433</v>
      </c>
      <c r="AP279">
        <v>0.22317983250000001</v>
      </c>
      <c r="AQ279">
        <v>0.2296514097</v>
      </c>
      <c r="AR279">
        <v>0.2361513411</v>
      </c>
      <c r="AS279">
        <v>0.24720698420000001</v>
      </c>
      <c r="AT279">
        <v>0.25838600649999999</v>
      </c>
      <c r="AU279">
        <v>0.26956347320000001</v>
      </c>
      <c r="AV279">
        <v>0.2808957024</v>
      </c>
      <c r="AW279">
        <v>0.29220455210000001</v>
      </c>
    </row>
    <row r="280" spans="2:49" x14ac:dyDescent="0.25">
      <c r="B280" t="s">
        <v>516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1.3784671E-2</v>
      </c>
      <c r="K280">
        <v>1.3496250899999999E-2</v>
      </c>
      <c r="L280">
        <v>1.3216357499999999E-2</v>
      </c>
      <c r="M280">
        <v>1.2952678299999999E-2</v>
      </c>
      <c r="N280">
        <v>1.26989331E-2</v>
      </c>
      <c r="O280">
        <v>1.27405656E-2</v>
      </c>
      <c r="P280">
        <v>1.2669324100000001E-2</v>
      </c>
      <c r="Q280">
        <v>1.2466960900000001E-2</v>
      </c>
      <c r="R280">
        <v>1.2140062700000001E-2</v>
      </c>
      <c r="S280">
        <v>3.4476858300000003E-2</v>
      </c>
      <c r="T280">
        <v>3.0105844199999999E-2</v>
      </c>
      <c r="U280">
        <v>2.5856565500000001E-2</v>
      </c>
      <c r="V280">
        <v>2.1705775399999998E-2</v>
      </c>
      <c r="W280">
        <v>2.7551210100000001E-2</v>
      </c>
      <c r="X280">
        <v>2.8663810299999998E-2</v>
      </c>
      <c r="Y280">
        <v>2.9202704699999998E-2</v>
      </c>
      <c r="Z280">
        <v>2.9763302599999999E-2</v>
      </c>
      <c r="AA280">
        <v>3.0351392299999998E-2</v>
      </c>
      <c r="AB280">
        <v>3.0802048499999998E-2</v>
      </c>
      <c r="AC280">
        <v>3.1278093299999997E-2</v>
      </c>
      <c r="AD280">
        <v>3.09256992E-2</v>
      </c>
      <c r="AE280">
        <v>3.0575820900000002E-2</v>
      </c>
      <c r="AF280">
        <v>3.0227190899999999E-2</v>
      </c>
      <c r="AG280">
        <v>2.98667055E-2</v>
      </c>
      <c r="AH280">
        <v>2.9507393400000002E-2</v>
      </c>
      <c r="AI280">
        <v>2.95303562E-2</v>
      </c>
      <c r="AJ280">
        <v>2.9554531200000001E-2</v>
      </c>
      <c r="AK280">
        <v>2.9582357E-2</v>
      </c>
      <c r="AL280">
        <v>2.9606138399999999E-2</v>
      </c>
      <c r="AM280">
        <v>2.9628872399999999E-2</v>
      </c>
      <c r="AN280">
        <v>2.9659452199999999E-2</v>
      </c>
      <c r="AO280">
        <v>2.9691718799999999E-2</v>
      </c>
      <c r="AP280">
        <v>2.9726688000000001E-2</v>
      </c>
      <c r="AQ280">
        <v>2.97575164E-2</v>
      </c>
      <c r="AR280">
        <v>2.97930634E-2</v>
      </c>
      <c r="AS280">
        <v>2.9841723300000001E-2</v>
      </c>
      <c r="AT280">
        <v>2.9898805099999998E-2</v>
      </c>
      <c r="AU280">
        <v>2.9949409100000001E-2</v>
      </c>
      <c r="AV280">
        <v>3.00109686E-2</v>
      </c>
      <c r="AW280">
        <v>3.0063926899999999E-2</v>
      </c>
    </row>
    <row r="281" spans="2:49" x14ac:dyDescent="0.25">
      <c r="B281" t="s">
        <v>517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6.1466310800000002E-3</v>
      </c>
      <c r="K281">
        <v>6.3615123799999999E-3</v>
      </c>
      <c r="L281">
        <v>6.5851474099999996E-3</v>
      </c>
      <c r="M281">
        <v>6.8221269300000002E-3</v>
      </c>
      <c r="N281">
        <v>7.0702365100000003E-3</v>
      </c>
      <c r="O281">
        <v>7.3419751799999999E-3</v>
      </c>
      <c r="P281">
        <v>7.5567516099999997E-3</v>
      </c>
      <c r="Q281">
        <v>7.69661554E-3</v>
      </c>
      <c r="R281">
        <v>7.7574256500000001E-3</v>
      </c>
      <c r="S281">
        <v>8.9539492500000008E-3</v>
      </c>
      <c r="T281">
        <v>8.6554366000000001E-3</v>
      </c>
      <c r="U281">
        <v>8.3699422600000007E-3</v>
      </c>
      <c r="V281">
        <v>8.0926162199999995E-3</v>
      </c>
      <c r="W281">
        <v>1.2533026399999999E-2</v>
      </c>
      <c r="X281">
        <v>1.39772252E-2</v>
      </c>
      <c r="Y281">
        <v>1.50238742E-2</v>
      </c>
      <c r="Z281">
        <v>1.61033423E-2</v>
      </c>
      <c r="AA281">
        <v>1.72203176E-2</v>
      </c>
      <c r="AB281">
        <v>1.8413839099999999E-2</v>
      </c>
      <c r="AC281">
        <v>1.96508182E-2</v>
      </c>
      <c r="AD281">
        <v>2.12398164E-2</v>
      </c>
      <c r="AE281">
        <v>2.2837803699999999E-2</v>
      </c>
      <c r="AF281">
        <v>2.44445137E-2</v>
      </c>
      <c r="AG281">
        <v>2.6061934299999999E-2</v>
      </c>
      <c r="AH281">
        <v>2.7688550999999999E-2</v>
      </c>
      <c r="AI281">
        <v>2.8113479899999998E-2</v>
      </c>
      <c r="AJ281">
        <v>2.8538966400000001E-2</v>
      </c>
      <c r="AK281">
        <v>2.8967450400000001E-2</v>
      </c>
      <c r="AL281">
        <v>2.93962639E-2</v>
      </c>
      <c r="AM281">
        <v>2.9823709800000001E-2</v>
      </c>
      <c r="AN281">
        <v>3.0222840399999999E-2</v>
      </c>
      <c r="AO281">
        <v>3.0623166100000002E-2</v>
      </c>
      <c r="AP281">
        <v>3.1025812400000002E-2</v>
      </c>
      <c r="AQ281">
        <v>3.1423655000000002E-2</v>
      </c>
      <c r="AR281">
        <v>3.1826008000000003E-2</v>
      </c>
      <c r="AS281">
        <v>3.2198936499999997E-2</v>
      </c>
      <c r="AT281">
        <v>3.2582564899999999E-2</v>
      </c>
      <c r="AU281">
        <v>3.2960771100000001E-2</v>
      </c>
      <c r="AV281">
        <v>3.3352723399999999E-2</v>
      </c>
      <c r="AW281">
        <v>3.3736835200000002E-2</v>
      </c>
    </row>
    <row r="282" spans="2:49" x14ac:dyDescent="0.25">
      <c r="B282" t="s">
        <v>518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2.0815584099999999E-2</v>
      </c>
      <c r="L282">
        <v>2.3389813700000001E-2</v>
      </c>
      <c r="M282">
        <v>2.6303533600000002E-2</v>
      </c>
      <c r="N282">
        <v>2.9591111600000001E-2</v>
      </c>
      <c r="O282">
        <v>3.10355543E-2</v>
      </c>
      <c r="P282">
        <v>3.22627214E-2</v>
      </c>
      <c r="Q282">
        <v>3.31882919E-2</v>
      </c>
      <c r="R282">
        <v>3.3784849200000001E-2</v>
      </c>
      <c r="S282">
        <v>6.10872311E-2</v>
      </c>
      <c r="T282">
        <v>6.3257227799999996E-2</v>
      </c>
      <c r="U282">
        <v>6.5422538299999999E-2</v>
      </c>
      <c r="V282">
        <v>6.7556043299999896E-2</v>
      </c>
      <c r="W282">
        <v>0.1075753575</v>
      </c>
      <c r="X282">
        <v>0.1194020797</v>
      </c>
      <c r="Y282">
        <v>0.1318128844</v>
      </c>
      <c r="Z282">
        <v>0.1446024739</v>
      </c>
      <c r="AA282">
        <v>0.1578191545</v>
      </c>
      <c r="AB282">
        <v>0.17183155050000001</v>
      </c>
      <c r="AC282">
        <v>0.1863374549</v>
      </c>
      <c r="AD282">
        <v>0.196079538</v>
      </c>
      <c r="AE282">
        <v>0.20588506670000001</v>
      </c>
      <c r="AF282">
        <v>0.2157499558</v>
      </c>
      <c r="AG282">
        <v>0.22583495270000001</v>
      </c>
      <c r="AH282">
        <v>0.23598301059999999</v>
      </c>
      <c r="AI282">
        <v>0.2451458607</v>
      </c>
      <c r="AJ282">
        <v>0.25430549489999998</v>
      </c>
      <c r="AK282">
        <v>0.26348479499999999</v>
      </c>
      <c r="AL282">
        <v>0.27280725700000003</v>
      </c>
      <c r="AM282">
        <v>0.28211270550000001</v>
      </c>
      <c r="AN282">
        <v>0.28935380319999998</v>
      </c>
      <c r="AO282">
        <v>0.29660147510000001</v>
      </c>
      <c r="AP282">
        <v>0.30386733770000002</v>
      </c>
      <c r="AQ282">
        <v>0.31108178009999998</v>
      </c>
      <c r="AR282">
        <v>0.31833663750000002</v>
      </c>
      <c r="AS282">
        <v>0.32376789290000002</v>
      </c>
      <c r="AT282">
        <v>0.32931520009999998</v>
      </c>
      <c r="AU282">
        <v>0.33481621029999997</v>
      </c>
      <c r="AV282">
        <v>0.34046554429999998</v>
      </c>
      <c r="AW282">
        <v>0.34604359530000001</v>
      </c>
    </row>
    <row r="283" spans="2:49" x14ac:dyDescent="0.25">
      <c r="B283" t="s">
        <v>519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0.92508293470000003</v>
      </c>
      <c r="X283">
        <v>0.91990019570000003</v>
      </c>
      <c r="Y283">
        <v>0.91458085170000003</v>
      </c>
      <c r="Z283">
        <v>0.90876938439999999</v>
      </c>
      <c r="AA283">
        <v>0.90239418770000002</v>
      </c>
      <c r="AB283">
        <v>0.89572874390000001</v>
      </c>
      <c r="AC283">
        <v>0.88835184919999999</v>
      </c>
      <c r="AD283">
        <v>0.87271637950000003</v>
      </c>
      <c r="AE283">
        <v>0.85535379339999995</v>
      </c>
      <c r="AF283">
        <v>0.83596119219999998</v>
      </c>
      <c r="AG283">
        <v>0.81460574409999997</v>
      </c>
      <c r="AH283">
        <v>0.79043580189999996</v>
      </c>
      <c r="AI283">
        <v>0.75683640210000003</v>
      </c>
      <c r="AJ283">
        <v>0.71826303300000005</v>
      </c>
      <c r="AK283">
        <v>0.67352290510000001</v>
      </c>
      <c r="AL283">
        <v>0.62296323119999997</v>
      </c>
      <c r="AM283">
        <v>0.5628175876</v>
      </c>
      <c r="AN283">
        <v>0.53680529440000002</v>
      </c>
      <c r="AO283">
        <v>0.50636456480000003</v>
      </c>
      <c r="AP283">
        <v>0.47025930859999998</v>
      </c>
      <c r="AQ283">
        <v>0.4267462091</v>
      </c>
      <c r="AR283">
        <v>0.373284809</v>
      </c>
      <c r="AS283">
        <v>0.37769387129999998</v>
      </c>
      <c r="AT283">
        <v>0.3828154446</v>
      </c>
      <c r="AU283">
        <v>0.38883742539999999</v>
      </c>
      <c r="AV283">
        <v>0.39602014429999999</v>
      </c>
      <c r="AW283">
        <v>0.40473499280000003</v>
      </c>
    </row>
    <row r="284" spans="2:49" x14ac:dyDescent="0.25">
      <c r="B284" t="s">
        <v>520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0.59819520029999995</v>
      </c>
      <c r="X284">
        <v>0.57643558719999999</v>
      </c>
      <c r="Y284">
        <v>0.54958941120000004</v>
      </c>
      <c r="Z284">
        <v>0.52179472319999998</v>
      </c>
      <c r="AA284">
        <v>0.4930003509</v>
      </c>
      <c r="AB284">
        <v>0.46541008690000002</v>
      </c>
      <c r="AC284">
        <v>0.43682571349999999</v>
      </c>
      <c r="AD284">
        <v>0.40987338810000001</v>
      </c>
      <c r="AE284">
        <v>0.38266548299999997</v>
      </c>
      <c r="AF284">
        <v>0.35519834550000001</v>
      </c>
      <c r="AG284">
        <v>0.33021461600000002</v>
      </c>
      <c r="AH284">
        <v>0.30499904690000001</v>
      </c>
      <c r="AI284">
        <v>0.28119961659999998</v>
      </c>
      <c r="AJ284">
        <v>0.25732735270000001</v>
      </c>
      <c r="AK284">
        <v>0.2333819204</v>
      </c>
      <c r="AL284">
        <v>0.21212098939999999</v>
      </c>
      <c r="AM284">
        <v>0.1907903708</v>
      </c>
      <c r="AN284">
        <v>0.1746595212</v>
      </c>
      <c r="AO284">
        <v>0.15847728150000001</v>
      </c>
      <c r="AP284">
        <v>0.1422434058</v>
      </c>
      <c r="AQ284">
        <v>0.12595764640000001</v>
      </c>
      <c r="AR284">
        <v>0.1096197543</v>
      </c>
      <c r="AS284">
        <v>8.9338193900000001E-2</v>
      </c>
      <c r="AT284">
        <v>6.8864096299999997E-2</v>
      </c>
      <c r="AU284">
        <v>4.8194706800000001E-2</v>
      </c>
      <c r="AV284">
        <v>2.7327217800000001E-2</v>
      </c>
      <c r="AW284">
        <v>6.2587675799999996E-3</v>
      </c>
    </row>
    <row r="285" spans="2:49" x14ac:dyDescent="0.25">
      <c r="B285" t="s">
        <v>521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471399856.39999998</v>
      </c>
      <c r="K285">
        <v>493298341.5</v>
      </c>
      <c r="L285">
        <v>519360804.69999999</v>
      </c>
      <c r="M285">
        <v>549573142.89999998</v>
      </c>
      <c r="N285">
        <v>565397271.29999995</v>
      </c>
      <c r="O285">
        <v>564683576</v>
      </c>
      <c r="P285">
        <v>564400275.29999995</v>
      </c>
      <c r="Q285">
        <v>563167361.5</v>
      </c>
      <c r="R285">
        <v>562952376</v>
      </c>
      <c r="S285">
        <v>568387054.39999998</v>
      </c>
      <c r="T285">
        <v>573741276.10000002</v>
      </c>
      <c r="U285">
        <v>576553208.60000002</v>
      </c>
      <c r="V285">
        <v>577759367.79999995</v>
      </c>
      <c r="W285">
        <v>572897168.79999995</v>
      </c>
      <c r="X285">
        <v>565730111.60000002</v>
      </c>
      <c r="Y285">
        <v>558895918.5</v>
      </c>
      <c r="Z285">
        <v>552773947.70000005</v>
      </c>
      <c r="AA285">
        <v>547232694.70000005</v>
      </c>
      <c r="AB285">
        <v>542079922.70000005</v>
      </c>
      <c r="AC285">
        <v>537134553.29999995</v>
      </c>
      <c r="AD285">
        <v>532232523.80000001</v>
      </c>
      <c r="AE285">
        <v>527335251.5</v>
      </c>
      <c r="AF285">
        <v>522487819.19999999</v>
      </c>
      <c r="AG285">
        <v>517742706.10000002</v>
      </c>
      <c r="AH285">
        <v>513125593.80000001</v>
      </c>
      <c r="AI285">
        <v>508608359.69999999</v>
      </c>
      <c r="AJ285">
        <v>504208659.60000002</v>
      </c>
      <c r="AK285">
        <v>499899938.60000002</v>
      </c>
      <c r="AL285">
        <v>495697678.89999998</v>
      </c>
      <c r="AM285">
        <v>491625082.10000002</v>
      </c>
      <c r="AN285">
        <v>487837839.10000002</v>
      </c>
      <c r="AO285">
        <v>484243264.10000002</v>
      </c>
      <c r="AP285">
        <v>480783958.10000002</v>
      </c>
      <c r="AQ285">
        <v>477419848.10000002</v>
      </c>
      <c r="AR285">
        <v>474107573.5</v>
      </c>
      <c r="AS285">
        <v>470812031.60000002</v>
      </c>
      <c r="AT285">
        <v>467513229</v>
      </c>
      <c r="AU285">
        <v>464223109.39999998</v>
      </c>
      <c r="AV285">
        <v>460939046.10000002</v>
      </c>
      <c r="AW285">
        <v>457686445.19999999</v>
      </c>
    </row>
    <row r="286" spans="2:49" x14ac:dyDescent="0.25">
      <c r="B286" t="s">
        <v>522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276308.41389999999</v>
      </c>
      <c r="K286">
        <v>278550.93329999998</v>
      </c>
      <c r="L286">
        <v>278764.20939999999</v>
      </c>
      <c r="M286">
        <v>284099.9154</v>
      </c>
      <c r="N286">
        <v>292961.30810000002</v>
      </c>
      <c r="O286">
        <v>300343.14889999997</v>
      </c>
      <c r="P286">
        <v>308835.91889999999</v>
      </c>
      <c r="Q286">
        <v>317314.234</v>
      </c>
      <c r="R286">
        <v>328532.7561</v>
      </c>
      <c r="S286">
        <v>344238.64449999999</v>
      </c>
      <c r="T286">
        <v>360724.38510000001</v>
      </c>
      <c r="U286">
        <v>371781.38520000002</v>
      </c>
      <c r="V286">
        <v>382222.70289999997</v>
      </c>
      <c r="W286">
        <v>391494.52970000001</v>
      </c>
      <c r="X286">
        <v>399643.98359999998</v>
      </c>
      <c r="Y286">
        <v>409151.3113</v>
      </c>
      <c r="Z286">
        <v>420536.25150000001</v>
      </c>
      <c r="AA286">
        <v>433062.46490000002</v>
      </c>
      <c r="AB286">
        <v>446137.61080000002</v>
      </c>
      <c r="AC286">
        <v>459312.05469999998</v>
      </c>
      <c r="AD286">
        <v>467386.65210000001</v>
      </c>
      <c r="AE286">
        <v>475065.94799999997</v>
      </c>
      <c r="AF286">
        <v>482102.50189999997</v>
      </c>
      <c r="AG286">
        <v>488471.49349999998</v>
      </c>
      <c r="AH286">
        <v>494299.32280000002</v>
      </c>
      <c r="AI286">
        <v>499770.56229999999</v>
      </c>
      <c r="AJ286">
        <v>505257.4228</v>
      </c>
      <c r="AK286">
        <v>510634.32130000001</v>
      </c>
      <c r="AL286">
        <v>516152.9608</v>
      </c>
      <c r="AM286">
        <v>522187.97580000001</v>
      </c>
      <c r="AN286">
        <v>528632.03859999997</v>
      </c>
      <c r="AO286">
        <v>534921.90659999999</v>
      </c>
      <c r="AP286">
        <v>541191.31510000001</v>
      </c>
      <c r="AQ286">
        <v>547516.70909999998</v>
      </c>
      <c r="AR286">
        <v>553833.21239999996</v>
      </c>
      <c r="AS286">
        <v>560254.53110000002</v>
      </c>
      <c r="AT286">
        <v>566570.92139999999</v>
      </c>
      <c r="AU286">
        <v>572971.34569999995</v>
      </c>
      <c r="AV286">
        <v>579313.29449999996</v>
      </c>
      <c r="AW286">
        <v>585881.29130000004</v>
      </c>
    </row>
    <row r="287" spans="2:49" x14ac:dyDescent="0.25">
      <c r="B287" t="s">
        <v>523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200639.6243</v>
      </c>
      <c r="K287">
        <v>215029.0196</v>
      </c>
      <c r="L287">
        <v>230855.26449999999</v>
      </c>
      <c r="M287">
        <v>247456.30189999999</v>
      </c>
      <c r="N287">
        <v>260447.91740000001</v>
      </c>
      <c r="O287">
        <v>261243.1918</v>
      </c>
      <c r="P287">
        <v>258856.96090000001</v>
      </c>
      <c r="Q287">
        <v>254991.8308</v>
      </c>
      <c r="R287">
        <v>253651.76060000001</v>
      </c>
      <c r="S287">
        <v>254250.75109999999</v>
      </c>
      <c r="T287">
        <v>256818.39300000001</v>
      </c>
      <c r="U287">
        <v>258518.34659999999</v>
      </c>
      <c r="V287">
        <v>259506.07310000001</v>
      </c>
      <c r="W287">
        <v>264450.74609999999</v>
      </c>
      <c r="X287">
        <v>266347.0821</v>
      </c>
      <c r="Y287">
        <v>267770.68660000002</v>
      </c>
      <c r="Z287">
        <v>269202.97070000001</v>
      </c>
      <c r="AA287">
        <v>270760.3775</v>
      </c>
      <c r="AB287">
        <v>272458.19650000002</v>
      </c>
      <c r="AC287">
        <v>274165.05900000001</v>
      </c>
      <c r="AD287">
        <v>275931.87520000001</v>
      </c>
      <c r="AE287">
        <v>277672.37430000002</v>
      </c>
      <c r="AF287">
        <v>279463.48389999999</v>
      </c>
      <c r="AG287">
        <v>281367.0429</v>
      </c>
      <c r="AH287">
        <v>283378.82309999998</v>
      </c>
      <c r="AI287">
        <v>285416.69390000001</v>
      </c>
      <c r="AJ287">
        <v>287450.5797</v>
      </c>
      <c r="AK287">
        <v>289475.35110000003</v>
      </c>
      <c r="AL287">
        <v>291483.97200000001</v>
      </c>
      <c r="AM287">
        <v>293496.80469999998</v>
      </c>
      <c r="AN287">
        <v>295330.2928</v>
      </c>
      <c r="AO287">
        <v>297191.50140000001</v>
      </c>
      <c r="AP287">
        <v>299098.88250000001</v>
      </c>
      <c r="AQ287">
        <v>301042.19380000001</v>
      </c>
      <c r="AR287">
        <v>303009.12729999999</v>
      </c>
      <c r="AS287">
        <v>304988.45169999998</v>
      </c>
      <c r="AT287">
        <v>306959.12430000002</v>
      </c>
      <c r="AU287">
        <v>308907.98869999999</v>
      </c>
      <c r="AV287">
        <v>310847.88250000001</v>
      </c>
      <c r="AW287">
        <v>312773.63890000002</v>
      </c>
    </row>
    <row r="288" spans="2:49" x14ac:dyDescent="0.25">
      <c r="B288" t="s">
        <v>524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590940.08299999998</v>
      </c>
      <c r="K288">
        <v>606349.27320000005</v>
      </c>
      <c r="L288">
        <v>626362.19720000005</v>
      </c>
      <c r="M288">
        <v>651247.95819999999</v>
      </c>
      <c r="N288">
        <v>668533.17559999996</v>
      </c>
      <c r="O288">
        <v>664355.44770000002</v>
      </c>
      <c r="P288">
        <v>663242.82180000003</v>
      </c>
      <c r="Q288">
        <v>661814.20250000001</v>
      </c>
      <c r="R288">
        <v>660039.97490000003</v>
      </c>
      <c r="S288">
        <v>665331.11869999999</v>
      </c>
      <c r="T288">
        <v>668977.87100000004</v>
      </c>
      <c r="U288">
        <v>669428.43500000006</v>
      </c>
      <c r="V288">
        <v>667998.50349999999</v>
      </c>
      <c r="W288">
        <v>660938.23100000003</v>
      </c>
      <c r="X288">
        <v>652631.51399999997</v>
      </c>
      <c r="Y288">
        <v>645086.95120000001</v>
      </c>
      <c r="Z288">
        <v>638526.07920000004</v>
      </c>
      <c r="AA288">
        <v>632674.76659999997</v>
      </c>
      <c r="AB288">
        <v>627238.2145</v>
      </c>
      <c r="AC288">
        <v>622044.06180000002</v>
      </c>
      <c r="AD288">
        <v>616803.99950000003</v>
      </c>
      <c r="AE288">
        <v>611523.87340000004</v>
      </c>
      <c r="AF288">
        <v>606216.29460000002</v>
      </c>
      <c r="AG288">
        <v>600918.09450000001</v>
      </c>
      <c r="AH288">
        <v>595675.06559999997</v>
      </c>
      <c r="AI288">
        <v>590507.18440000003</v>
      </c>
      <c r="AJ288">
        <v>585467.25439999998</v>
      </c>
      <c r="AK288">
        <v>580519.13690000004</v>
      </c>
      <c r="AL288">
        <v>575694.84699999995</v>
      </c>
      <c r="AM288">
        <v>571018.62009999994</v>
      </c>
      <c r="AN288">
        <v>566883.36479999998</v>
      </c>
      <c r="AO288">
        <v>562988.32209999999</v>
      </c>
      <c r="AP288">
        <v>559229.88729999994</v>
      </c>
      <c r="AQ288">
        <v>555552.89320000005</v>
      </c>
      <c r="AR288">
        <v>551897.21840000001</v>
      </c>
      <c r="AS288">
        <v>548214.38549999997</v>
      </c>
      <c r="AT288">
        <v>544487.41810000001</v>
      </c>
      <c r="AU288">
        <v>540746.06279999996</v>
      </c>
      <c r="AV288">
        <v>536976.43099999998</v>
      </c>
      <c r="AW288">
        <v>533225.22149999999</v>
      </c>
    </row>
    <row r="289" spans="2:49" x14ac:dyDescent="0.25">
      <c r="B289" t="s">
        <v>525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114868.6753</v>
      </c>
      <c r="K289">
        <v>120274.23480000001</v>
      </c>
      <c r="L289">
        <v>126787.716</v>
      </c>
      <c r="M289">
        <v>135786.35060000001</v>
      </c>
      <c r="N289">
        <v>145687.709</v>
      </c>
      <c r="O289">
        <v>136449.0134</v>
      </c>
      <c r="P289">
        <v>131141.04810000001</v>
      </c>
      <c r="Q289">
        <v>126025.0264</v>
      </c>
      <c r="R289">
        <v>114453.29180000001</v>
      </c>
      <c r="S289">
        <v>113928.9124</v>
      </c>
      <c r="T289">
        <v>113542.32950000001</v>
      </c>
      <c r="U289">
        <v>113091.2877</v>
      </c>
      <c r="V289">
        <v>112825.7668</v>
      </c>
      <c r="W289">
        <v>111061.469</v>
      </c>
      <c r="X289">
        <v>110319.5442</v>
      </c>
      <c r="Y289">
        <v>109755.59849999999</v>
      </c>
      <c r="Z289">
        <v>109410.6465</v>
      </c>
      <c r="AA289">
        <v>109202.99679999999</v>
      </c>
      <c r="AB289">
        <v>109181.26119999999</v>
      </c>
      <c r="AC289">
        <v>109135.95789999999</v>
      </c>
      <c r="AD289">
        <v>109086.90210000001</v>
      </c>
      <c r="AE289">
        <v>109058.36629999999</v>
      </c>
      <c r="AF289">
        <v>109006.16899999999</v>
      </c>
      <c r="AG289">
        <v>108904.13559999999</v>
      </c>
      <c r="AH289">
        <v>108761.7374</v>
      </c>
      <c r="AI289">
        <v>108623.8115</v>
      </c>
      <c r="AJ289">
        <v>108523.3634</v>
      </c>
      <c r="AK289">
        <v>108458.9231</v>
      </c>
      <c r="AL289">
        <v>108443.55439999999</v>
      </c>
      <c r="AM289">
        <v>108498.7757</v>
      </c>
      <c r="AN289">
        <v>108649.5431</v>
      </c>
      <c r="AO289">
        <v>108799.23119999999</v>
      </c>
      <c r="AP289">
        <v>108942.9509</v>
      </c>
      <c r="AQ289">
        <v>109089.96739999999</v>
      </c>
      <c r="AR289">
        <v>109233.7448</v>
      </c>
      <c r="AS289">
        <v>109359.5457</v>
      </c>
      <c r="AT289">
        <v>109471.6235</v>
      </c>
      <c r="AU289">
        <v>109587.7399</v>
      </c>
      <c r="AV289">
        <v>109695.1951</v>
      </c>
      <c r="AW289">
        <v>109816.2877</v>
      </c>
    </row>
    <row r="290" spans="2:49" x14ac:dyDescent="0.25">
      <c r="B290" t="s">
        <v>526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52652.689769999997</v>
      </c>
      <c r="K290">
        <v>53240.859380000002</v>
      </c>
      <c r="L290">
        <v>54442.262060000001</v>
      </c>
      <c r="M290">
        <v>56442.382989999998</v>
      </c>
      <c r="N290">
        <v>57915.791259999998</v>
      </c>
      <c r="O290">
        <v>56788.232689999997</v>
      </c>
      <c r="P290">
        <v>56684.35194</v>
      </c>
      <c r="Q290">
        <v>56743.52996</v>
      </c>
      <c r="R290">
        <v>55968.697870000004</v>
      </c>
      <c r="S290">
        <v>56546.921240000003</v>
      </c>
      <c r="T290">
        <v>56677.121709999999</v>
      </c>
      <c r="U290">
        <v>56491.568469999998</v>
      </c>
      <c r="V290">
        <v>56158.513099999996</v>
      </c>
      <c r="W290">
        <v>54718.626510000002</v>
      </c>
      <c r="X290">
        <v>53648.886429999999</v>
      </c>
      <c r="Y290">
        <v>52771.704389999999</v>
      </c>
      <c r="Z290">
        <v>52047.20865</v>
      </c>
      <c r="AA290">
        <v>51415.439310000002</v>
      </c>
      <c r="AB290">
        <v>50837.622029999999</v>
      </c>
      <c r="AC290">
        <v>50293.098810000003</v>
      </c>
      <c r="AD290">
        <v>49735.647839999998</v>
      </c>
      <c r="AE290">
        <v>49179.783450000003</v>
      </c>
      <c r="AF290">
        <v>48614.623630000002</v>
      </c>
      <c r="AG290">
        <v>48036.004269999998</v>
      </c>
      <c r="AH290">
        <v>47451.766380000001</v>
      </c>
      <c r="AI290">
        <v>46877.77809</v>
      </c>
      <c r="AJ290">
        <v>46326.508900000001</v>
      </c>
      <c r="AK290">
        <v>45793.544300000001</v>
      </c>
      <c r="AL290">
        <v>45284.214050000002</v>
      </c>
      <c r="AM290">
        <v>44800.060579999998</v>
      </c>
      <c r="AN290">
        <v>44417.671410000003</v>
      </c>
      <c r="AO290">
        <v>44065.709360000001</v>
      </c>
      <c r="AP290">
        <v>43727.356610000003</v>
      </c>
      <c r="AQ290">
        <v>43396.841719999997</v>
      </c>
      <c r="AR290">
        <v>43066.95263</v>
      </c>
      <c r="AS290">
        <v>42731.200320000004</v>
      </c>
      <c r="AT290">
        <v>42390.202299999997</v>
      </c>
      <c r="AU290">
        <v>42050.096339999996</v>
      </c>
      <c r="AV290">
        <v>41707.026250000003</v>
      </c>
      <c r="AW290">
        <v>41368.816529999996</v>
      </c>
    </row>
    <row r="291" spans="2:49" x14ac:dyDescent="0.25">
      <c r="B291" t="s">
        <v>527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643579.61750000005</v>
      </c>
      <c r="K291">
        <v>659571.3676</v>
      </c>
      <c r="L291">
        <v>680782.49190000002</v>
      </c>
      <c r="M291">
        <v>707667.29020000005</v>
      </c>
      <c r="N291">
        <v>726425.3</v>
      </c>
      <c r="O291">
        <v>721115.45970000001</v>
      </c>
      <c r="P291">
        <v>719899</v>
      </c>
      <c r="Q291">
        <v>718529.34530000004</v>
      </c>
      <c r="R291">
        <v>715977.20849999995</v>
      </c>
      <c r="S291">
        <v>721846.18079999997</v>
      </c>
      <c r="T291">
        <v>726291.79539999994</v>
      </c>
      <c r="U291">
        <v>727226.74849999999</v>
      </c>
      <c r="V291">
        <v>726129.53049999999</v>
      </c>
      <c r="W291">
        <v>725481.11069999996</v>
      </c>
      <c r="X291">
        <v>723838.51789999998</v>
      </c>
      <c r="Y291">
        <v>723062.59539999999</v>
      </c>
      <c r="Z291">
        <v>723373.18070000003</v>
      </c>
      <c r="AA291">
        <v>724453.26</v>
      </c>
      <c r="AB291">
        <v>725971.81059999997</v>
      </c>
      <c r="AC291">
        <v>727734.88329999999</v>
      </c>
      <c r="AD291">
        <v>729384.80039999995</v>
      </c>
      <c r="AE291">
        <v>730940.7267</v>
      </c>
      <c r="AF291">
        <v>732401.82620000001</v>
      </c>
      <c r="AG291">
        <v>733802.2966</v>
      </c>
      <c r="AH291">
        <v>735201.91429999995</v>
      </c>
      <c r="AI291">
        <v>736642.60230000003</v>
      </c>
      <c r="AJ291">
        <v>738202.47080000001</v>
      </c>
      <c r="AK291">
        <v>739837.97510000004</v>
      </c>
      <c r="AL291">
        <v>741596.61270000006</v>
      </c>
      <c r="AM291">
        <v>743513.93119999999</v>
      </c>
      <c r="AN291">
        <v>746168.65850000002</v>
      </c>
      <c r="AO291">
        <v>749126.02610000002</v>
      </c>
      <c r="AP291">
        <v>752245.77</v>
      </c>
      <c r="AQ291">
        <v>755456.29359999998</v>
      </c>
      <c r="AR291">
        <v>758674.58669999999</v>
      </c>
      <c r="AS291">
        <v>761829.87670000002</v>
      </c>
      <c r="AT291">
        <v>764898.60900000005</v>
      </c>
      <c r="AU291">
        <v>767925.08400000003</v>
      </c>
      <c r="AV291">
        <v>770884.16280000005</v>
      </c>
      <c r="AW291">
        <v>773846.97930000001</v>
      </c>
    </row>
    <row r="292" spans="2:49" x14ac:dyDescent="0.25">
      <c r="B292" t="s">
        <v>528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315292.64840000001</v>
      </c>
      <c r="K292">
        <v>335053.10080000001</v>
      </c>
      <c r="L292">
        <v>357362.45140000002</v>
      </c>
      <c r="M292">
        <v>382942.01069999998</v>
      </c>
      <c r="N292">
        <v>405799.8578</v>
      </c>
      <c r="O292">
        <v>397150.04029999999</v>
      </c>
      <c r="P292">
        <v>389425.6348</v>
      </c>
      <c r="Q292">
        <v>380431.73060000001</v>
      </c>
      <c r="R292">
        <v>367206.25199999998</v>
      </c>
      <c r="S292">
        <v>367278.78169999999</v>
      </c>
      <c r="T292">
        <v>369447.3787</v>
      </c>
      <c r="U292">
        <v>370688.80800000002</v>
      </c>
      <c r="V292">
        <v>371407.73139999999</v>
      </c>
      <c r="W292">
        <v>374532.9804</v>
      </c>
      <c r="X292">
        <v>375676.89260000002</v>
      </c>
      <c r="Y292">
        <v>376530.03600000002</v>
      </c>
      <c r="Z292">
        <v>377611.7009</v>
      </c>
      <c r="AA292">
        <v>378955.59940000001</v>
      </c>
      <c r="AB292">
        <v>380625.61719999998</v>
      </c>
      <c r="AC292">
        <v>382281.03240000003</v>
      </c>
      <c r="AD292">
        <v>383992.37640000001</v>
      </c>
      <c r="AE292">
        <v>385698.09769999998</v>
      </c>
      <c r="AF292">
        <v>387430.49660000001</v>
      </c>
      <c r="AG292">
        <v>389224.8616</v>
      </c>
      <c r="AH292">
        <v>391086.4375</v>
      </c>
      <c r="AI292">
        <v>392978.47700000001</v>
      </c>
      <c r="AJ292">
        <v>394904.16700000002</v>
      </c>
      <c r="AK292">
        <v>396856.91639999999</v>
      </c>
      <c r="AL292">
        <v>398842.80540000001</v>
      </c>
      <c r="AM292">
        <v>400903.64299999998</v>
      </c>
      <c r="AN292">
        <v>402881.57990000001</v>
      </c>
      <c r="AO292">
        <v>404886.0527</v>
      </c>
      <c r="AP292">
        <v>406930.54430000001</v>
      </c>
      <c r="AQ292">
        <v>409014.12770000001</v>
      </c>
      <c r="AR292">
        <v>411118.00229999999</v>
      </c>
      <c r="AS292">
        <v>413216.22830000002</v>
      </c>
      <c r="AT292">
        <v>415292.10729999997</v>
      </c>
      <c r="AU292">
        <v>417350.32030000002</v>
      </c>
      <c r="AV292">
        <v>419390.93670000002</v>
      </c>
      <c r="AW292">
        <v>421431.13339999999</v>
      </c>
    </row>
    <row r="293" spans="2:49" x14ac:dyDescent="0.25">
      <c r="B293" t="s">
        <v>529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578702297.89999998</v>
      </c>
      <c r="X293">
        <v>578976556.10000002</v>
      </c>
      <c r="Y293">
        <v>580092250.10000002</v>
      </c>
      <c r="Z293">
        <v>582034004.29999995</v>
      </c>
      <c r="AA293">
        <v>584607851</v>
      </c>
      <c r="AB293">
        <v>587572736.89999998</v>
      </c>
      <c r="AC293">
        <v>590775122.20000005</v>
      </c>
      <c r="AD293">
        <v>594006368.20000005</v>
      </c>
      <c r="AE293">
        <v>597212970.29999995</v>
      </c>
      <c r="AF293">
        <v>600376113.5</v>
      </c>
      <c r="AG293">
        <v>603501587.39999998</v>
      </c>
      <c r="AH293">
        <v>606618575.70000005</v>
      </c>
      <c r="AI293">
        <v>609702545.5</v>
      </c>
      <c r="AJ293">
        <v>612794615.60000002</v>
      </c>
      <c r="AK293">
        <v>615920722.39999998</v>
      </c>
      <c r="AL293">
        <v>619105026.79999995</v>
      </c>
      <c r="AM293">
        <v>622355720.10000002</v>
      </c>
      <c r="AN293">
        <v>625814563.5</v>
      </c>
      <c r="AO293">
        <v>629451326.60000002</v>
      </c>
      <c r="AP293">
        <v>633210690.10000002</v>
      </c>
      <c r="AQ293">
        <v>637058048</v>
      </c>
      <c r="AR293">
        <v>640954713.5</v>
      </c>
      <c r="AS293">
        <v>644864605.89999998</v>
      </c>
      <c r="AT293">
        <v>648784003</v>
      </c>
      <c r="AU293">
        <v>652709112.79999995</v>
      </c>
      <c r="AV293">
        <v>656636961.79999995</v>
      </c>
      <c r="AW293">
        <v>660600642.10000002</v>
      </c>
    </row>
    <row r="294" spans="2:49" x14ac:dyDescent="0.25">
      <c r="B294" t="s">
        <v>530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334112.99060000002</v>
      </c>
      <c r="X294">
        <v>340148.41560000001</v>
      </c>
      <c r="Y294">
        <v>347221.46179999999</v>
      </c>
      <c r="Z294">
        <v>355335.7991</v>
      </c>
      <c r="AA294">
        <v>364163.56640000001</v>
      </c>
      <c r="AB294">
        <v>373370.55820000003</v>
      </c>
      <c r="AC294">
        <v>382784.16379999998</v>
      </c>
      <c r="AD294">
        <v>392352.52380000002</v>
      </c>
      <c r="AE294">
        <v>401923.80099999998</v>
      </c>
      <c r="AF294">
        <v>411373.96269999997</v>
      </c>
      <c r="AG294">
        <v>420690.6875</v>
      </c>
      <c r="AH294">
        <v>429946.70520000003</v>
      </c>
      <c r="AI294">
        <v>439137.65240000002</v>
      </c>
      <c r="AJ294">
        <v>448319.36729999998</v>
      </c>
      <c r="AK294">
        <v>457478.8529</v>
      </c>
      <c r="AL294">
        <v>466801.12420000002</v>
      </c>
      <c r="AM294">
        <v>476316.02260000003</v>
      </c>
      <c r="AN294">
        <v>486113.45199999999</v>
      </c>
      <c r="AO294">
        <v>496227.1507</v>
      </c>
      <c r="AP294">
        <v>506573.9705</v>
      </c>
      <c r="AQ294">
        <v>517208.87949999998</v>
      </c>
      <c r="AR294">
        <v>528141.89800000004</v>
      </c>
      <c r="AS294">
        <v>539309.61800000002</v>
      </c>
      <c r="AT294">
        <v>550795.56449999998</v>
      </c>
      <c r="AU294">
        <v>562613.55960000004</v>
      </c>
      <c r="AV294">
        <v>574733.87650000001</v>
      </c>
      <c r="AW294">
        <v>587337.78610000003</v>
      </c>
    </row>
    <row r="295" spans="2:49" x14ac:dyDescent="0.25">
      <c r="B295" t="s">
        <v>531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260240.0049</v>
      </c>
      <c r="X295">
        <v>260535.62280000001</v>
      </c>
      <c r="Y295">
        <v>261286.7084</v>
      </c>
      <c r="Z295">
        <v>262400.94140000001</v>
      </c>
      <c r="AA295">
        <v>263774.56109999999</v>
      </c>
      <c r="AB295">
        <v>265244.97519999999</v>
      </c>
      <c r="AC295">
        <v>266719.72649999999</v>
      </c>
      <c r="AD295">
        <v>268235.87660000002</v>
      </c>
      <c r="AE295">
        <v>269671.19150000002</v>
      </c>
      <c r="AF295">
        <v>271002.98460000003</v>
      </c>
      <c r="AG295">
        <v>272226.77899999998</v>
      </c>
      <c r="AH295">
        <v>273355.52510000003</v>
      </c>
      <c r="AI295">
        <v>274373.75679999997</v>
      </c>
      <c r="AJ295">
        <v>275315.9915</v>
      </c>
      <c r="AK295">
        <v>276226.38219999999</v>
      </c>
      <c r="AL295">
        <v>277119.50449999998</v>
      </c>
      <c r="AM295">
        <v>278017.40100000001</v>
      </c>
      <c r="AN295">
        <v>278805.22580000001</v>
      </c>
      <c r="AO295">
        <v>279636.0675</v>
      </c>
      <c r="AP295">
        <v>280534.86550000001</v>
      </c>
      <c r="AQ295">
        <v>281492.64309999999</v>
      </c>
      <c r="AR295">
        <v>282501.07290000003</v>
      </c>
      <c r="AS295">
        <v>283543.4523</v>
      </c>
      <c r="AT295">
        <v>284614.50319999998</v>
      </c>
      <c r="AU295">
        <v>285715.29830000002</v>
      </c>
      <c r="AV295">
        <v>286848.3014</v>
      </c>
      <c r="AW295">
        <v>288010.94990000001</v>
      </c>
    </row>
    <row r="296" spans="2:49" x14ac:dyDescent="0.25">
      <c r="B296" t="s">
        <v>532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666364.28819999995</v>
      </c>
      <c r="X296">
        <v>664065.73529999994</v>
      </c>
      <c r="Y296">
        <v>662675.59620000003</v>
      </c>
      <c r="Z296">
        <v>662229.93359999999</v>
      </c>
      <c r="AA296">
        <v>662510.64789999998</v>
      </c>
      <c r="AB296">
        <v>663278.15209999995</v>
      </c>
      <c r="AC296">
        <v>664372.32429999998</v>
      </c>
      <c r="AD296">
        <v>665457.59880000004</v>
      </c>
      <c r="AE296">
        <v>666547.88710000005</v>
      </c>
      <c r="AF296">
        <v>667633.36780000001</v>
      </c>
      <c r="AG296">
        <v>668726.43759999995</v>
      </c>
      <c r="AH296">
        <v>669860.03830000001</v>
      </c>
      <c r="AI296">
        <v>671010.70270000002</v>
      </c>
      <c r="AJ296">
        <v>672211.94960000005</v>
      </c>
      <c r="AK296">
        <v>673467.62450000003</v>
      </c>
      <c r="AL296">
        <v>674800.89659999998</v>
      </c>
      <c r="AM296">
        <v>676206.18740000005</v>
      </c>
      <c r="AN296">
        <v>677970.46719999996</v>
      </c>
      <c r="AO296">
        <v>679933.15700000001</v>
      </c>
      <c r="AP296">
        <v>681995.34439999994</v>
      </c>
      <c r="AQ296">
        <v>684113.72230000002</v>
      </c>
      <c r="AR296">
        <v>686239.33869999996</v>
      </c>
      <c r="AS296">
        <v>688333.8284</v>
      </c>
      <c r="AT296">
        <v>690395.93099999998</v>
      </c>
      <c r="AU296">
        <v>692419.56590000005</v>
      </c>
      <c r="AV296">
        <v>694398.79859999998</v>
      </c>
      <c r="AW296">
        <v>696381.39659999998</v>
      </c>
    </row>
    <row r="297" spans="2:49" x14ac:dyDescent="0.25">
      <c r="B297" t="s">
        <v>533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112760.4084</v>
      </c>
      <c r="X297">
        <v>112606.49219999999</v>
      </c>
      <c r="Y297">
        <v>112302.7718</v>
      </c>
      <c r="Z297">
        <v>112054.9687</v>
      </c>
      <c r="AA297">
        <v>111974.4909</v>
      </c>
      <c r="AB297">
        <v>111904.4758</v>
      </c>
      <c r="AC297">
        <v>111904.2472</v>
      </c>
      <c r="AD297">
        <v>111972.883</v>
      </c>
      <c r="AE297">
        <v>112124.1382</v>
      </c>
      <c r="AF297">
        <v>112343.8579</v>
      </c>
      <c r="AG297">
        <v>112624.4681</v>
      </c>
      <c r="AH297">
        <v>112964.5245</v>
      </c>
      <c r="AI297">
        <v>113362.1911</v>
      </c>
      <c r="AJ297">
        <v>113805.3508</v>
      </c>
      <c r="AK297">
        <v>114278.70940000001</v>
      </c>
      <c r="AL297">
        <v>114785.2749</v>
      </c>
      <c r="AM297">
        <v>115314.3202</v>
      </c>
      <c r="AN297">
        <v>115915.386</v>
      </c>
      <c r="AO297">
        <v>116527.0001</v>
      </c>
      <c r="AP297">
        <v>117130.13400000001</v>
      </c>
      <c r="AQ297">
        <v>117729.9231</v>
      </c>
      <c r="AR297">
        <v>118319.5454</v>
      </c>
      <c r="AS297">
        <v>118900.0206</v>
      </c>
      <c r="AT297">
        <v>119475.12270000001</v>
      </c>
      <c r="AU297">
        <v>120040.62300000001</v>
      </c>
      <c r="AV297">
        <v>120592.4403</v>
      </c>
      <c r="AW297">
        <v>121151.5091</v>
      </c>
    </row>
    <row r="298" spans="2:49" x14ac:dyDescent="0.25">
      <c r="B298" t="s">
        <v>534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55941.200539999998</v>
      </c>
      <c r="X298">
        <v>55611.217850000001</v>
      </c>
      <c r="Y298">
        <v>55332.20955</v>
      </c>
      <c r="Z298">
        <v>55139.003499999999</v>
      </c>
      <c r="AA298">
        <v>55024.52981</v>
      </c>
      <c r="AB298">
        <v>54967.705000000002</v>
      </c>
      <c r="AC298">
        <v>54963.639589999999</v>
      </c>
      <c r="AD298">
        <v>54957.75963</v>
      </c>
      <c r="AE298">
        <v>54971.960769999998</v>
      </c>
      <c r="AF298">
        <v>55007.587299999999</v>
      </c>
      <c r="AG298">
        <v>55066.479229999997</v>
      </c>
      <c r="AH298">
        <v>55151.099589999998</v>
      </c>
      <c r="AI298">
        <v>55259.827859999998</v>
      </c>
      <c r="AJ298">
        <v>55391.308449999997</v>
      </c>
      <c r="AK298">
        <v>55538.719089999999</v>
      </c>
      <c r="AL298">
        <v>55702.745139999999</v>
      </c>
      <c r="AM298">
        <v>55878.458120000003</v>
      </c>
      <c r="AN298">
        <v>56128.049599999998</v>
      </c>
      <c r="AO298">
        <v>56401.07099</v>
      </c>
      <c r="AP298">
        <v>56678.517269999997</v>
      </c>
      <c r="AQ298">
        <v>56955.740080000003</v>
      </c>
      <c r="AR298">
        <v>57226.164040000003</v>
      </c>
      <c r="AS298">
        <v>57486.951889999997</v>
      </c>
      <c r="AT298">
        <v>57738.731639999998</v>
      </c>
      <c r="AU298">
        <v>57980.059439999997</v>
      </c>
      <c r="AV298">
        <v>58209.54322</v>
      </c>
      <c r="AW298">
        <v>58435.882919999996</v>
      </c>
    </row>
    <row r="299" spans="2:49" x14ac:dyDescent="0.25">
      <c r="B299" t="s">
        <v>535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726392.71880000003</v>
      </c>
      <c r="X299">
        <v>724417.15709999995</v>
      </c>
      <c r="Y299">
        <v>723403.99100000004</v>
      </c>
      <c r="Z299">
        <v>723427.48549999995</v>
      </c>
      <c r="AA299">
        <v>724263.25540000002</v>
      </c>
      <c r="AB299">
        <v>725650.16949999996</v>
      </c>
      <c r="AC299">
        <v>727422.88069999998</v>
      </c>
      <c r="AD299">
        <v>729187.4926</v>
      </c>
      <c r="AE299">
        <v>730980.28670000006</v>
      </c>
      <c r="AF299">
        <v>732792.71829999995</v>
      </c>
      <c r="AG299">
        <v>734639.25959999999</v>
      </c>
      <c r="AH299">
        <v>736555.93980000005</v>
      </c>
      <c r="AI299">
        <v>738517.40859999997</v>
      </c>
      <c r="AJ299">
        <v>740556.49430000002</v>
      </c>
      <c r="AK299">
        <v>742670.35719999997</v>
      </c>
      <c r="AL299">
        <v>744883.51240000001</v>
      </c>
      <c r="AM299">
        <v>747185.50009999995</v>
      </c>
      <c r="AN299">
        <v>749933.19380000001</v>
      </c>
      <c r="AO299">
        <v>752912.05209999997</v>
      </c>
      <c r="AP299">
        <v>756002.03830000001</v>
      </c>
      <c r="AQ299">
        <v>759154.3321</v>
      </c>
      <c r="AR299">
        <v>762312.17169999995</v>
      </c>
      <c r="AS299">
        <v>765433.28399999999</v>
      </c>
      <c r="AT299">
        <v>768516.91500000004</v>
      </c>
      <c r="AU299">
        <v>771555.22250000003</v>
      </c>
      <c r="AV299">
        <v>774540.5405</v>
      </c>
      <c r="AW299">
        <v>777530.88370000001</v>
      </c>
    </row>
    <row r="300" spans="2:49" x14ac:dyDescent="0.25">
      <c r="B300" t="s">
        <v>536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372072.62929999997</v>
      </c>
      <c r="X300">
        <v>372213.73310000001</v>
      </c>
      <c r="Y300">
        <v>372658.76380000002</v>
      </c>
      <c r="Z300">
        <v>373521.3958</v>
      </c>
      <c r="AA300">
        <v>374809.92509999999</v>
      </c>
      <c r="AB300">
        <v>376205.32020000002</v>
      </c>
      <c r="AC300">
        <v>377674.94030000002</v>
      </c>
      <c r="AD300">
        <v>379254.74570000003</v>
      </c>
      <c r="AE300">
        <v>380836.70630000002</v>
      </c>
      <c r="AF300">
        <v>382383.9742</v>
      </c>
      <c r="AG300">
        <v>383884.43930000003</v>
      </c>
      <c r="AH300">
        <v>385349.50160000002</v>
      </c>
      <c r="AI300">
        <v>386761.84110000002</v>
      </c>
      <c r="AJ300">
        <v>388143.74599999998</v>
      </c>
      <c r="AK300">
        <v>389523.98979999998</v>
      </c>
      <c r="AL300">
        <v>390920.10330000002</v>
      </c>
      <c r="AM300">
        <v>392343.38429999998</v>
      </c>
      <c r="AN300">
        <v>393728.55599999998</v>
      </c>
      <c r="AO300">
        <v>395167.17190000002</v>
      </c>
      <c r="AP300">
        <v>396665.17099999997</v>
      </c>
      <c r="AQ300">
        <v>398218.70209999999</v>
      </c>
      <c r="AR300">
        <v>399812.652</v>
      </c>
      <c r="AS300">
        <v>401431.36420000001</v>
      </c>
      <c r="AT300">
        <v>403073.33069999999</v>
      </c>
      <c r="AU300">
        <v>404735.40399999998</v>
      </c>
      <c r="AV300">
        <v>406415.97009999998</v>
      </c>
      <c r="AW300">
        <v>408133.34269999998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M56"/>
  <sheetViews>
    <sheetView zoomScale="90" zoomScaleNormal="90" workbookViewId="0">
      <selection activeCell="W5" sqref="W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6" width="5.5703125" customWidth="1"/>
    <col min="7" max="8" width="7.140625" customWidth="1"/>
    <col min="9" max="23" width="7.42578125" customWidth="1"/>
  </cols>
  <sheetData>
    <row r="1" spans="1:29" ht="28.5" x14ac:dyDescent="0.45">
      <c r="A1" s="226" t="s">
        <v>448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7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227" t="s">
        <v>432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95" t="str">
        <f>Résultats!B1</f>
        <v>TEND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ht="23.25" x14ac:dyDescent="0.35">
      <c r="A5" s="70"/>
      <c r="B5" s="3"/>
      <c r="C5" s="3"/>
      <c r="D5" s="7"/>
      <c r="E5" s="239">
        <v>4</v>
      </c>
      <c r="F5" s="239">
        <f>E5+9</f>
        <v>13</v>
      </c>
      <c r="G5" s="239">
        <f>F5+3</f>
        <v>16</v>
      </c>
      <c r="H5" s="239">
        <f t="shared" ref="H5:S5" si="0">G5+1</f>
        <v>17</v>
      </c>
      <c r="I5" s="239">
        <f t="shared" si="0"/>
        <v>18</v>
      </c>
      <c r="J5" s="239">
        <f t="shared" si="0"/>
        <v>19</v>
      </c>
      <c r="K5" s="239">
        <f t="shared" si="0"/>
        <v>20</v>
      </c>
      <c r="L5" s="239">
        <f t="shared" si="0"/>
        <v>21</v>
      </c>
      <c r="M5" s="239">
        <f t="shared" si="0"/>
        <v>22</v>
      </c>
      <c r="N5" s="239">
        <f t="shared" si="0"/>
        <v>23</v>
      </c>
      <c r="O5" s="239">
        <f t="shared" si="0"/>
        <v>24</v>
      </c>
      <c r="P5" s="239">
        <f t="shared" si="0"/>
        <v>25</v>
      </c>
      <c r="Q5" s="239">
        <f t="shared" si="0"/>
        <v>26</v>
      </c>
      <c r="R5" s="239">
        <f t="shared" si="0"/>
        <v>27</v>
      </c>
      <c r="S5" s="239">
        <f t="shared" si="0"/>
        <v>28</v>
      </c>
      <c r="T5" s="239">
        <f>S5+5</f>
        <v>33</v>
      </c>
      <c r="U5" s="239">
        <f>T5+5</f>
        <v>38</v>
      </c>
      <c r="V5" s="239">
        <f>U5+5</f>
        <v>43</v>
      </c>
      <c r="W5" s="239">
        <f>V5+5</f>
        <v>48</v>
      </c>
      <c r="X5" s="3"/>
    </row>
    <row r="6" spans="1:29" x14ac:dyDescent="0.25">
      <c r="A6" s="3"/>
      <c r="B6" s="206"/>
      <c r="C6" s="2"/>
      <c r="D6" s="18"/>
      <c r="E6" s="4">
        <v>2006</v>
      </c>
      <c r="F6" s="4">
        <v>2015</v>
      </c>
      <c r="G6" s="26">
        <v>2018</v>
      </c>
      <c r="H6" s="33">
        <v>2019</v>
      </c>
      <c r="I6" s="109">
        <v>2020</v>
      </c>
      <c r="J6" s="117">
        <v>2021</v>
      </c>
      <c r="K6" s="33">
        <v>2022</v>
      </c>
      <c r="L6" s="33">
        <v>2023</v>
      </c>
      <c r="M6" s="33">
        <v>2024</v>
      </c>
      <c r="N6" s="109">
        <v>2025</v>
      </c>
      <c r="O6" s="117">
        <v>2026</v>
      </c>
      <c r="P6" s="33">
        <v>2027</v>
      </c>
      <c r="Q6" s="33">
        <v>2028</v>
      </c>
      <c r="R6" s="33">
        <v>2029</v>
      </c>
      <c r="S6" s="118">
        <v>2030</v>
      </c>
      <c r="T6" s="119">
        <v>2035</v>
      </c>
      <c r="U6" s="119">
        <v>2040</v>
      </c>
      <c r="V6" s="119">
        <v>2045</v>
      </c>
      <c r="W6" s="119">
        <v>2050</v>
      </c>
      <c r="X6" s="3"/>
      <c r="Y6" s="44"/>
      <c r="Z6" s="51" t="s">
        <v>441</v>
      </c>
      <c r="AA6" s="51"/>
      <c r="AB6" s="51"/>
      <c r="AC6" s="53"/>
    </row>
    <row r="7" spans="1:29" ht="15" customHeight="1" x14ac:dyDescent="0.25">
      <c r="A7" s="3"/>
      <c r="B7" s="272" t="s">
        <v>0</v>
      </c>
      <c r="C7" s="5" t="s">
        <v>1</v>
      </c>
      <c r="D7" s="2"/>
      <c r="E7" s="6">
        <f>SUM(E8:E9)</f>
        <v>89.447820110999999</v>
      </c>
      <c r="F7" s="6">
        <f>SUM(F8:F9)</f>
        <v>74.157376182999997</v>
      </c>
      <c r="G7" s="110">
        <f t="shared" ref="G7:R7" si="1">SUM(G8:G9)</f>
        <v>71.806652443999994</v>
      </c>
      <c r="H7" s="6">
        <f t="shared" si="1"/>
        <v>71.084066050999994</v>
      </c>
      <c r="I7" s="111">
        <f t="shared" si="1"/>
        <v>70.516460031999998</v>
      </c>
      <c r="J7" s="110">
        <f t="shared" si="1"/>
        <v>70.884300763000013</v>
      </c>
      <c r="K7" s="6">
        <f t="shared" si="1"/>
        <v>70.970438056999996</v>
      </c>
      <c r="L7" s="6">
        <f t="shared" si="1"/>
        <v>71.038652209999995</v>
      </c>
      <c r="M7" s="6">
        <f t="shared" si="1"/>
        <v>70.344162259000001</v>
      </c>
      <c r="N7" s="111">
        <f t="shared" si="1"/>
        <v>69.401776804000008</v>
      </c>
      <c r="O7" s="110">
        <f t="shared" si="1"/>
        <v>68.631613334999997</v>
      </c>
      <c r="P7" s="6">
        <f t="shared" si="1"/>
        <v>68.245772958000003</v>
      </c>
      <c r="Q7" s="6">
        <f t="shared" si="1"/>
        <v>68.130317179000002</v>
      </c>
      <c r="R7" s="6">
        <f t="shared" si="1"/>
        <v>68.207676614999997</v>
      </c>
      <c r="S7" s="111">
        <f>SUM(S8:S9)</f>
        <v>68.400152552999998</v>
      </c>
      <c r="T7" s="120">
        <f>SUM(T8:T9)</f>
        <v>67.846123348999996</v>
      </c>
      <c r="U7" s="120">
        <f>SUM(U8:U9)</f>
        <v>66.459592221999998</v>
      </c>
      <c r="V7" s="120">
        <f>SUM(V8:V9)</f>
        <v>65.088100347999998</v>
      </c>
      <c r="W7" s="120">
        <f>SUM(W8:W9)</f>
        <v>64.091949642000003</v>
      </c>
      <c r="X7" s="3"/>
      <c r="Y7" s="34"/>
      <c r="Z7" s="209"/>
      <c r="AA7" s="210">
        <v>2020</v>
      </c>
      <c r="AB7" s="210">
        <v>2030</v>
      </c>
      <c r="AC7" s="211">
        <v>2050</v>
      </c>
    </row>
    <row r="8" spans="1:29" x14ac:dyDescent="0.25">
      <c r="A8" s="3"/>
      <c r="B8" s="273"/>
      <c r="C8" s="3" t="s">
        <v>2</v>
      </c>
      <c r="D8" s="18" t="s">
        <v>206</v>
      </c>
      <c r="E8" s="19">
        <f>VLOOKUP($D8,Résultats!$B$2:$AX$476,E$5,FALSE)</f>
        <v>88.747785539999995</v>
      </c>
      <c r="F8" s="19">
        <f>VLOOKUP($D8,Résultats!$B$2:$AX$476,F$5,FALSE)</f>
        <v>70.511794170000002</v>
      </c>
      <c r="G8" s="28">
        <f>VLOOKUP($D8,Résultats!$B$2:$AX$476,G$5,FALSE)</f>
        <v>67.670566579999999</v>
      </c>
      <c r="H8" s="19">
        <f>VLOOKUP($D8,Résultats!$B$2:$AX$476,H$5,FALSE)</f>
        <v>66.768934099999996</v>
      </c>
      <c r="I8" s="112">
        <f>VLOOKUP($D8,Résultats!$B$2:$AX$476,I$5,FALSE)</f>
        <v>67.172241959999994</v>
      </c>
      <c r="J8" s="28">
        <f>VLOOKUP($D8,Résultats!$B$2:$AX$476,J$5,FALSE)</f>
        <v>67.339745500000006</v>
      </c>
      <c r="K8" s="19">
        <f>VLOOKUP($D8,Résultats!$B$2:$AX$476,K$5,FALSE)</f>
        <v>67.242923939999997</v>
      </c>
      <c r="L8" s="19">
        <f>VLOOKUP($D8,Résultats!$B$2:$AX$476,L$5,FALSE)</f>
        <v>67.133057379999997</v>
      </c>
      <c r="M8" s="19">
        <f>VLOOKUP($D8,Résultats!$B$2:$AX$476,M$5,FALSE)</f>
        <v>66.363390260000003</v>
      </c>
      <c r="N8" s="112">
        <f>VLOOKUP($D8,Résultats!$B$2:$AX$476,N$5,FALSE)</f>
        <v>65.361960400000001</v>
      </c>
      <c r="O8" s="28">
        <f>VLOOKUP($D8,Résultats!$B$2:$AX$476,O$5,FALSE)</f>
        <v>64.640795019999999</v>
      </c>
      <c r="P8" s="19">
        <f>VLOOKUP($D8,Résultats!$B$2:$AX$476,P$5,FALSE)</f>
        <v>64.281538350000005</v>
      </c>
      <c r="Q8" s="19">
        <f>VLOOKUP($D8,Résultats!$B$2:$AX$476,Q$5,FALSE)</f>
        <v>64.176934459999998</v>
      </c>
      <c r="R8" s="19">
        <f>VLOOKUP($D8,Résultats!$B$2:$AX$476,R$5,FALSE)</f>
        <v>64.253406429999998</v>
      </c>
      <c r="S8" s="112">
        <f>VLOOKUP($D8,Résultats!$B$2:$AX$476,S$5,FALSE)</f>
        <v>64.438263570000004</v>
      </c>
      <c r="T8" s="121">
        <f>VLOOKUP($D8,Résultats!$B$2:$AX$476,T$5,FALSE)</f>
        <v>63.953741639999997</v>
      </c>
      <c r="U8" s="121">
        <f>VLOOKUP($D8,Résultats!$B$2:$AX$476,U$5,FALSE)</f>
        <v>62.658596170000003</v>
      </c>
      <c r="V8" s="121">
        <f>VLOOKUP($D8,Résultats!$B$2:$AX$476,V$5,FALSE)</f>
        <v>61.306061550000003</v>
      </c>
      <c r="W8" s="121">
        <f>VLOOKUP($D8,Résultats!$B$2:$AX$476,W$5,FALSE)</f>
        <v>60.276261519999998</v>
      </c>
      <c r="X8" s="3"/>
      <c r="Y8" s="34"/>
      <c r="Z8" s="214" t="s">
        <v>383</v>
      </c>
      <c r="AA8" s="216">
        <f>I27</f>
        <v>230.61301517369998</v>
      </c>
      <c r="AB8" s="216">
        <f>S27</f>
        <v>231.3390456667</v>
      </c>
      <c r="AC8" s="217">
        <f>W27</f>
        <v>207.40686388830002</v>
      </c>
    </row>
    <row r="9" spans="1:29" x14ac:dyDescent="0.25">
      <c r="A9" s="3"/>
      <c r="B9" s="274"/>
      <c r="C9" s="7" t="s">
        <v>3</v>
      </c>
      <c r="D9" s="18" t="s">
        <v>223</v>
      </c>
      <c r="E9" s="19">
        <f>VLOOKUP($D9,Résultats!$B$2:$AX$476,E$5,FALSE)</f>
        <v>0.70003457099999999</v>
      </c>
      <c r="F9" s="19">
        <f>VLOOKUP($D9,Résultats!$B$2:$AX$476,F$5,FALSE)</f>
        <v>3.6455820129999998</v>
      </c>
      <c r="G9" s="28">
        <f>VLOOKUP($D9,Résultats!$B$2:$AX$476,G$5,FALSE)</f>
        <v>4.136085864</v>
      </c>
      <c r="H9" s="19">
        <f>VLOOKUP($D9,Résultats!$B$2:$AX$476,H$5,FALSE)</f>
        <v>4.3151319509999997</v>
      </c>
      <c r="I9" s="112">
        <f>VLOOKUP($D9,Résultats!$B$2:$AX$476,I$5,FALSE)</f>
        <v>3.3442180719999999</v>
      </c>
      <c r="J9" s="28">
        <f>VLOOKUP($D9,Résultats!$B$2:$AX$476,J$5,FALSE)</f>
        <v>3.5445552629999999</v>
      </c>
      <c r="K9" s="19">
        <f>VLOOKUP($D9,Résultats!$B$2:$AX$476,K$5,FALSE)</f>
        <v>3.7275141170000001</v>
      </c>
      <c r="L9" s="19">
        <f>VLOOKUP($D9,Résultats!$B$2:$AX$476,L$5,FALSE)</f>
        <v>3.9055948300000001</v>
      </c>
      <c r="M9" s="19">
        <f>VLOOKUP($D9,Résultats!$B$2:$AX$476,M$5,FALSE)</f>
        <v>3.9807719989999999</v>
      </c>
      <c r="N9" s="112">
        <f>VLOOKUP($D9,Résultats!$B$2:$AX$476,N$5,FALSE)</f>
        <v>4.0398164039999997</v>
      </c>
      <c r="O9" s="28">
        <f>VLOOKUP($D9,Résultats!$B$2:$AX$476,O$5,FALSE)</f>
        <v>3.9908183149999998</v>
      </c>
      <c r="P9" s="19">
        <f>VLOOKUP($D9,Résultats!$B$2:$AX$476,P$5,FALSE)</f>
        <v>3.9642346079999999</v>
      </c>
      <c r="Q9" s="19">
        <f>VLOOKUP($D9,Résultats!$B$2:$AX$476,Q$5,FALSE)</f>
        <v>3.9533827189999999</v>
      </c>
      <c r="R9" s="19">
        <f>VLOOKUP($D9,Résultats!$B$2:$AX$476,R$5,FALSE)</f>
        <v>3.9542701849999999</v>
      </c>
      <c r="S9" s="112">
        <f>VLOOKUP($D9,Résultats!$B$2:$AX$476,S$5,FALSE)</f>
        <v>3.9618889830000001</v>
      </c>
      <c r="T9" s="121">
        <f>VLOOKUP($D9,Résultats!$B$2:$AX$476,T$5,FALSE)</f>
        <v>3.8923817089999999</v>
      </c>
      <c r="U9" s="121">
        <f>VLOOKUP($D9,Résultats!$B$2:$AX$476,U$5,FALSE)</f>
        <v>3.8009960519999999</v>
      </c>
      <c r="V9" s="121">
        <f>VLOOKUP($D9,Résultats!$B$2:$AX$476,V$5,FALSE)</f>
        <v>3.7820387979999999</v>
      </c>
      <c r="W9" s="121">
        <f>VLOOKUP($D9,Résultats!$B$2:$AX$476,W$5,FALSE)</f>
        <v>3.8156881220000001</v>
      </c>
      <c r="X9" s="3"/>
      <c r="Y9" s="34"/>
      <c r="Z9" s="34"/>
      <c r="AA9" s="34"/>
      <c r="AB9" s="34"/>
      <c r="AC9" s="34"/>
    </row>
    <row r="10" spans="1:29" ht="15" customHeight="1" x14ac:dyDescent="0.25">
      <c r="A10" s="3"/>
      <c r="B10" s="272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141.2044821472</v>
      </c>
      <c r="G10" s="27">
        <f t="shared" ref="G10:R10" si="2">SUM(G11:G18)</f>
        <v>136.00676182949999</v>
      </c>
      <c r="H10" s="8">
        <f t="shared" si="2"/>
        <v>132.14338936670001</v>
      </c>
      <c r="I10" s="113">
        <f t="shared" si="2"/>
        <v>122.98362930789999</v>
      </c>
      <c r="J10" s="27">
        <f t="shared" si="2"/>
        <v>118.49172065319989</v>
      </c>
      <c r="K10" s="8">
        <f t="shared" si="2"/>
        <v>115.3338091352</v>
      </c>
      <c r="L10" s="8">
        <f t="shared" si="2"/>
        <v>112.8652469372</v>
      </c>
      <c r="M10" s="8">
        <f t="shared" si="2"/>
        <v>120.598872486</v>
      </c>
      <c r="N10" s="113">
        <f t="shared" si="2"/>
        <v>128.699137686</v>
      </c>
      <c r="O10" s="27">
        <f t="shared" si="2"/>
        <v>128.85672779519999</v>
      </c>
      <c r="P10" s="8">
        <f t="shared" si="2"/>
        <v>129.13152616759999</v>
      </c>
      <c r="Q10" s="8">
        <f t="shared" si="2"/>
        <v>129.53066207680001</v>
      </c>
      <c r="R10" s="8">
        <f t="shared" si="2"/>
        <v>129.74222357489998</v>
      </c>
      <c r="S10" s="113">
        <f>SUM(S11:S18)</f>
        <v>130.05675616729999</v>
      </c>
      <c r="T10" s="122">
        <f>SUM(T11:T18)</f>
        <v>119.33855089209997</v>
      </c>
      <c r="U10" s="122">
        <f>SUM(U11:U18)</f>
        <v>112.7426899436</v>
      </c>
      <c r="V10" s="122">
        <f>SUM(V11:V18)</f>
        <v>107.92290021660001</v>
      </c>
      <c r="W10" s="122">
        <f>SUM(W11:W18)</f>
        <v>106.27975907700001</v>
      </c>
      <c r="X10" s="3"/>
      <c r="Y10" s="34"/>
      <c r="Z10" s="34"/>
      <c r="AA10" s="34"/>
      <c r="AB10" s="34"/>
      <c r="AC10" s="34"/>
    </row>
    <row r="11" spans="1:29" x14ac:dyDescent="0.25">
      <c r="A11" s="3"/>
      <c r="B11" s="273"/>
      <c r="C11" s="3" t="s">
        <v>5</v>
      </c>
      <c r="D11" s="3" t="s">
        <v>224</v>
      </c>
      <c r="E11" s="19">
        <f>VLOOKUP($D11,Résultats!$B$2:$AX$476,E$5,FALSE)</f>
        <v>118.47422469999999</v>
      </c>
      <c r="F11" s="19">
        <f>VLOOKUP($D11,Résultats!$B$2:$AX$476,F$5,FALSE)</f>
        <v>125.1641979</v>
      </c>
      <c r="G11" s="28">
        <f>VLOOKUP($D11,Résultats!$B$2:$AX$476,G$5,FALSE)</f>
        <v>117.600205</v>
      </c>
      <c r="H11" s="19">
        <f>VLOOKUP($D11,Résultats!$B$2:$AX$476,H$5,FALSE)</f>
        <v>113.0227184</v>
      </c>
      <c r="I11" s="112">
        <f>VLOOKUP($D11,Résultats!$B$2:$AX$476,I$5,FALSE)</f>
        <v>103.2544853</v>
      </c>
      <c r="J11" s="28">
        <f>VLOOKUP($D11,Résultats!$B$2:$AX$476,J$5,FALSE)</f>
        <v>99.533973649999893</v>
      </c>
      <c r="K11" s="19">
        <f>VLOOKUP($D11,Résultats!$B$2:$AX$476,K$5,FALSE)</f>
        <v>96.970810749999998</v>
      </c>
      <c r="L11" s="19">
        <f>VLOOKUP($D11,Résultats!$B$2:$AX$476,L$5,FALSE)</f>
        <v>95.020706450000006</v>
      </c>
      <c r="M11" s="19">
        <f>VLOOKUP($D11,Résultats!$B$2:$AX$476,M$5,FALSE)</f>
        <v>101.9582934</v>
      </c>
      <c r="N11" s="112">
        <f>VLOOKUP($D11,Résultats!$B$2:$AX$476,N$5,FALSE)</f>
        <v>109.2530512</v>
      </c>
      <c r="O11" s="28">
        <f>VLOOKUP($D11,Résultats!$B$2:$AX$476,O$5,FALSE)</f>
        <v>109.0307368</v>
      </c>
      <c r="P11" s="19">
        <f>VLOOKUP($D11,Résultats!$B$2:$AX$476,P$5,FALSE)</f>
        <v>108.921549</v>
      </c>
      <c r="Q11" s="19">
        <f>VLOOKUP($D11,Résultats!$B$2:$AX$476,Q$5,FALSE)</f>
        <v>108.9303996</v>
      </c>
      <c r="R11" s="19">
        <f>VLOOKUP($D11,Résultats!$B$2:$AX$476,R$5,FALSE)</f>
        <v>108.832955</v>
      </c>
      <c r="S11" s="112">
        <f>VLOOKUP($D11,Résultats!$B$2:$AX$476,S$5,FALSE)</f>
        <v>108.8335283</v>
      </c>
      <c r="T11" s="121">
        <f>VLOOKUP($D11,Résultats!$B$2:$AX$476,T$5,FALSE)</f>
        <v>95.137235320000002</v>
      </c>
      <c r="U11" s="121">
        <f>VLOOKUP($D11,Résultats!$B$2:$AX$476,U$5,FALSE)</f>
        <v>84.570330580000004</v>
      </c>
      <c r="V11" s="121">
        <f>VLOOKUP($D11,Résultats!$B$2:$AX$476,V$5,FALSE)</f>
        <v>75.429375840000006</v>
      </c>
      <c r="W11" s="121">
        <f>VLOOKUP($D11,Résultats!$B$2:$AX$476,W$5,FALSE)</f>
        <v>67.042210130000001</v>
      </c>
      <c r="X11" s="3"/>
      <c r="Y11" s="34"/>
      <c r="Z11" s="34"/>
      <c r="AA11" s="34"/>
      <c r="AB11" s="34"/>
      <c r="AC11" s="34"/>
    </row>
    <row r="12" spans="1:29" x14ac:dyDescent="0.25">
      <c r="A12" s="3"/>
      <c r="B12" s="273"/>
      <c r="C12" s="3" t="s">
        <v>6</v>
      </c>
      <c r="D12" s="3" t="s">
        <v>225</v>
      </c>
      <c r="E12" s="19">
        <f>VLOOKUP($D12,Résultats!$B$2:$AX$476,E$5,FALSE)</f>
        <v>1.321055477</v>
      </c>
      <c r="F12" s="19">
        <f>VLOOKUP($D12,Résultats!$B$2:$AX$476,F$5,FALSE)</f>
        <v>0.59998669900000001</v>
      </c>
      <c r="G12" s="28">
        <f>VLOOKUP($D12,Résultats!$B$2:$AX$476,G$5,FALSE)</f>
        <v>0.4298140224</v>
      </c>
      <c r="H12" s="19">
        <f>VLOOKUP($D12,Résultats!$B$2:$AX$476,H$5,FALSE)</f>
        <v>0.37733499469999998</v>
      </c>
      <c r="I12" s="112">
        <f>VLOOKUP($D12,Résultats!$B$2:$AX$476,I$5,FALSE)</f>
        <v>0.32742379290000001</v>
      </c>
      <c r="J12" s="28">
        <f>VLOOKUP($D12,Résultats!$B$2:$AX$476,J$5,FALSE)</f>
        <v>0.51370482740000001</v>
      </c>
      <c r="K12" s="19">
        <f>VLOOKUP($D12,Résultats!$B$2:$AX$476,K$5,FALSE)</f>
        <v>0.68484537109999999</v>
      </c>
      <c r="L12" s="19">
        <f>VLOOKUP($D12,Résultats!$B$2:$AX$476,L$5,FALSE)</f>
        <v>0.84376257369999996</v>
      </c>
      <c r="M12" s="19">
        <f>VLOOKUP($D12,Résultats!$B$2:$AX$476,M$5,FALSE)</f>
        <v>0.78246327630000001</v>
      </c>
      <c r="N12" s="112">
        <f>VLOOKUP($D12,Résultats!$B$2:$AX$476,N$5,FALSE)</f>
        <v>0.70851312600000005</v>
      </c>
      <c r="O12" s="28">
        <f>VLOOKUP($D12,Résultats!$B$2:$AX$476,O$5,FALSE)</f>
        <v>0.70155742030000001</v>
      </c>
      <c r="P12" s="19">
        <f>VLOOKUP($D12,Résultats!$B$2:$AX$476,P$5,FALSE)</f>
        <v>0.69533334300000005</v>
      </c>
      <c r="Q12" s="19">
        <f>VLOOKUP($D12,Résultats!$B$2:$AX$476,Q$5,FALSE)</f>
        <v>0.6898544002</v>
      </c>
      <c r="R12" s="19">
        <f>VLOOKUP($D12,Résultats!$B$2:$AX$476,R$5,FALSE)</f>
        <v>0.68390463879999996</v>
      </c>
      <c r="S12" s="112">
        <f>VLOOKUP($D12,Résultats!$B$2:$AX$476,S$5,FALSE)</f>
        <v>0.67857663560000003</v>
      </c>
      <c r="T12" s="121">
        <f>VLOOKUP($D12,Résultats!$B$2:$AX$476,T$5,FALSE)</f>
        <v>0.69857098790000005</v>
      </c>
      <c r="U12" s="121">
        <f>VLOOKUP($D12,Résultats!$B$2:$AX$476,U$5,FALSE)</f>
        <v>0.65926260179999996</v>
      </c>
      <c r="V12" s="121">
        <f>VLOOKUP($D12,Résultats!$B$2:$AX$476,V$5,FALSE)</f>
        <v>0.70642662079999996</v>
      </c>
      <c r="W12" s="121">
        <f>VLOOKUP($D12,Résultats!$B$2:$AX$476,W$5,FALSE)</f>
        <v>0.74103650119999998</v>
      </c>
      <c r="X12" s="3"/>
      <c r="Y12" s="34"/>
      <c r="Z12" s="218"/>
      <c r="AA12" s="219"/>
      <c r="AB12" s="219"/>
      <c r="AC12" s="219"/>
    </row>
    <row r="13" spans="1:29" x14ac:dyDescent="0.25">
      <c r="A13" s="3"/>
      <c r="B13" s="273"/>
      <c r="C13" s="3" t="s">
        <v>7</v>
      </c>
      <c r="D13" s="3" t="s">
        <v>226</v>
      </c>
      <c r="E13" s="19">
        <f>VLOOKUP($D13,Résultats!$B$2:$AX$476,E$5,FALSE)</f>
        <v>3.5862282059999999</v>
      </c>
      <c r="F13" s="19">
        <f>VLOOKUP($D13,Résultats!$B$2:$AX$476,F$5,FALSE)</f>
        <v>2.6820600880000001</v>
      </c>
      <c r="G13" s="28">
        <f>VLOOKUP($D13,Résultats!$B$2:$AX$476,G$5,FALSE)</f>
        <v>3.474825627</v>
      </c>
      <c r="H13" s="19">
        <f>VLOOKUP($D13,Résultats!$B$2:$AX$476,H$5,FALSE)</f>
        <v>3.7171999520000001</v>
      </c>
      <c r="I13" s="112">
        <f>VLOOKUP($D13,Résultats!$B$2:$AX$476,I$5,FALSE)</f>
        <v>5.7509008499999998</v>
      </c>
      <c r="J13" s="28">
        <f>VLOOKUP($D13,Résultats!$B$2:$AX$476,J$5,FALSE)</f>
        <v>4.2132585779999996</v>
      </c>
      <c r="K13" s="19">
        <f>VLOOKUP($D13,Résultats!$B$2:$AX$476,K$5,FALSE)</f>
        <v>2.8625125809999998</v>
      </c>
      <c r="L13" s="19">
        <f>VLOOKUP($D13,Résultats!$B$2:$AX$476,L$5,FALSE)</f>
        <v>1.6375552950000001</v>
      </c>
      <c r="M13" s="19">
        <f>VLOOKUP($D13,Résultats!$B$2:$AX$476,M$5,FALSE)</f>
        <v>1.670588518</v>
      </c>
      <c r="N13" s="112">
        <f>VLOOKUP($D13,Résultats!$B$2:$AX$476,N$5,FALSE)</f>
        <v>1.7003247589999999</v>
      </c>
      <c r="O13" s="28">
        <f>VLOOKUP($D13,Résultats!$B$2:$AX$476,O$5,FALSE)</f>
        <v>1.682369706</v>
      </c>
      <c r="P13" s="19">
        <f>VLOOKUP($D13,Résultats!$B$2:$AX$476,P$5,FALSE)</f>
        <v>1.666278302</v>
      </c>
      <c r="Q13" s="19">
        <f>VLOOKUP($D13,Résultats!$B$2:$AX$476,Q$5,FALSE)</f>
        <v>1.6520791130000001</v>
      </c>
      <c r="R13" s="19">
        <f>VLOOKUP($D13,Résultats!$B$2:$AX$476,R$5,FALSE)</f>
        <v>1.637475008</v>
      </c>
      <c r="S13" s="112">
        <f>VLOOKUP($D13,Résultats!$B$2:$AX$476,S$5,FALSE)</f>
        <v>1.6243642149999999</v>
      </c>
      <c r="T13" s="121">
        <f>VLOOKUP($D13,Résultats!$B$2:$AX$476,T$5,FALSE)</f>
        <v>1.5523797989999999</v>
      </c>
      <c r="U13" s="121">
        <f>VLOOKUP($D13,Résultats!$B$2:$AX$476,U$5,FALSE)</f>
        <v>1.524349972</v>
      </c>
      <c r="V13" s="121">
        <f>VLOOKUP($D13,Résultats!$B$2:$AX$476,V$5,FALSE)</f>
        <v>1.522354728</v>
      </c>
      <c r="W13" s="121">
        <f>VLOOKUP($D13,Résultats!$B$2:$AX$476,W$5,FALSE)</f>
        <v>4.3612754689999997</v>
      </c>
      <c r="X13" s="3"/>
      <c r="Y13" s="34"/>
    </row>
    <row r="14" spans="1:29" x14ac:dyDescent="0.25">
      <c r="A14" s="3"/>
      <c r="B14" s="273"/>
      <c r="C14" s="3" t="s">
        <v>8</v>
      </c>
      <c r="D14" s="3" t="s">
        <v>227</v>
      </c>
      <c r="E14" s="19">
        <f>VLOOKUP($D14,Résultats!$B$2:$AX$476,E$5,FALSE)</f>
        <v>5.2640531209999999</v>
      </c>
      <c r="F14" s="19">
        <f>VLOOKUP($D14,Résultats!$B$2:$AX$476,F$5,FALSE)</f>
        <v>3.1520509379999999</v>
      </c>
      <c r="G14" s="28">
        <f>VLOOKUP($D14,Résultats!$B$2:$AX$476,G$5,FALSE)</f>
        <v>2.4088076090000001</v>
      </c>
      <c r="H14" s="19">
        <f>VLOOKUP($D14,Résultats!$B$2:$AX$476,H$5,FALSE)</f>
        <v>2.1601684140000001</v>
      </c>
      <c r="I14" s="112">
        <f>VLOOKUP($D14,Résultats!$B$2:$AX$476,I$5,FALSE)</f>
        <v>0.90239536600000003</v>
      </c>
      <c r="J14" s="28">
        <f>VLOOKUP($D14,Résultats!$B$2:$AX$476,J$5,FALSE)</f>
        <v>0.70874495780000002</v>
      </c>
      <c r="K14" s="19">
        <f>VLOOKUP($D14,Résultats!$B$2:$AX$476,K$5,FALSE)</f>
        <v>0.54077846709999999</v>
      </c>
      <c r="L14" s="19">
        <f>VLOOKUP($D14,Résultats!$B$2:$AX$476,L$5,FALSE)</f>
        <v>0.3899350305</v>
      </c>
      <c r="M14" s="19">
        <f>VLOOKUP($D14,Résultats!$B$2:$AX$476,M$5,FALSE)</f>
        <v>0.3303949927</v>
      </c>
      <c r="N14" s="112">
        <f>VLOOKUP($D14,Résultats!$B$2:$AX$476,N$5,FALSE)</f>
        <v>0.26010261800000001</v>
      </c>
      <c r="O14" s="28">
        <f>VLOOKUP($D14,Résultats!$B$2:$AX$476,O$5,FALSE)</f>
        <v>0.25949485090000002</v>
      </c>
      <c r="P14" s="19">
        <f>VLOOKUP($D14,Résultats!$B$2:$AX$476,P$5,FALSE)</f>
        <v>0.25915991560000001</v>
      </c>
      <c r="Q14" s="19">
        <f>VLOOKUP($D14,Résultats!$B$2:$AX$476,Q$5,FALSE)</f>
        <v>0.2591092566</v>
      </c>
      <c r="R14" s="19">
        <f>VLOOKUP($D14,Résultats!$B$2:$AX$476,R$5,FALSE)</f>
        <v>0.2587935281</v>
      </c>
      <c r="S14" s="112">
        <f>VLOOKUP($D14,Résultats!$B$2:$AX$476,S$5,FALSE)</f>
        <v>0.2587119517</v>
      </c>
      <c r="T14" s="121">
        <f>VLOOKUP($D14,Résultats!$B$2:$AX$476,T$5,FALSE)</f>
        <v>0.25041618919999997</v>
      </c>
      <c r="U14" s="121">
        <f>VLOOKUP($D14,Résultats!$B$2:$AX$476,U$5,FALSE)</f>
        <v>0.24935739179999999</v>
      </c>
      <c r="V14" s="121">
        <f>VLOOKUP($D14,Résultats!$B$2:$AX$476,V$5,FALSE)</f>
        <v>0.25292586480000001</v>
      </c>
      <c r="W14" s="121">
        <f>VLOOKUP($D14,Résultats!$B$2:$AX$476,W$5,FALSE)</f>
        <v>0.2606082938</v>
      </c>
      <c r="X14" s="3"/>
      <c r="Y14" s="34"/>
    </row>
    <row r="15" spans="1:29" x14ac:dyDescent="0.25">
      <c r="A15" s="3"/>
      <c r="B15" s="273"/>
      <c r="C15" s="3" t="s">
        <v>9</v>
      </c>
      <c r="D15" s="3" t="s">
        <v>228</v>
      </c>
      <c r="E15" s="19">
        <f>VLOOKUP($D15,Résultats!$B$2:$AX$476,E$5,FALSE)</f>
        <v>0.36838541540000003</v>
      </c>
      <c r="F15" s="19">
        <f>VLOOKUP($D15,Résultats!$B$2:$AX$476,F$5,FALSE)</f>
        <v>1.717922626</v>
      </c>
      <c r="G15" s="28">
        <f>VLOOKUP($D15,Résultats!$B$2:$AX$476,G$5,FALSE)</f>
        <v>2.4992748859999998</v>
      </c>
      <c r="H15" s="19">
        <f>VLOOKUP($D15,Résultats!$B$2:$AX$476,H$5,FALSE)</f>
        <v>2.7789641139999999</v>
      </c>
      <c r="I15" s="112">
        <f>VLOOKUP($D15,Résultats!$B$2:$AX$476,I$5,FALSE)</f>
        <v>3.67447415</v>
      </c>
      <c r="J15" s="28">
        <f>VLOOKUP($D15,Résultats!$B$2:$AX$476,J$5,FALSE)</f>
        <v>3.7477511940000001</v>
      </c>
      <c r="K15" s="19">
        <f>VLOOKUP($D15,Résultats!$B$2:$AX$476,K$5,FALSE)</f>
        <v>3.847046862</v>
      </c>
      <c r="L15" s="19">
        <f>VLOOKUP($D15,Résultats!$B$2:$AX$476,L$5,FALSE)</f>
        <v>3.9573733419999999</v>
      </c>
      <c r="M15" s="19">
        <f>VLOOKUP($D15,Résultats!$B$2:$AX$476,M$5,FALSE)</f>
        <v>4.5059625419999998</v>
      </c>
      <c r="N15" s="112">
        <f>VLOOKUP($D15,Résultats!$B$2:$AX$476,N$5,FALSE)</f>
        <v>5.0905680499999999</v>
      </c>
      <c r="O15" s="28">
        <f>VLOOKUP($D15,Résultats!$B$2:$AX$476,O$5,FALSE)</f>
        <v>5.4220998270000003</v>
      </c>
      <c r="P15" s="19">
        <f>VLOOKUP($D15,Résultats!$B$2:$AX$476,P$5,FALSE)</f>
        <v>5.75896908</v>
      </c>
      <c r="Q15" s="19">
        <f>VLOOKUP($D15,Résultats!$B$2:$AX$476,Q$5,FALSE)</f>
        <v>6.102542154</v>
      </c>
      <c r="R15" s="19">
        <f>VLOOKUP($D15,Résultats!$B$2:$AX$476,R$5,FALSE)</f>
        <v>6.3321181759999998</v>
      </c>
      <c r="S15" s="112">
        <f>VLOOKUP($D15,Résultats!$B$2:$AX$476,S$5,FALSE)</f>
        <v>6.5672953019999998</v>
      </c>
      <c r="T15" s="121">
        <f>VLOOKUP($D15,Résultats!$B$2:$AX$476,T$5,FALSE)</f>
        <v>8.1994152029999903</v>
      </c>
      <c r="U15" s="121">
        <f>VLOOKUP($D15,Résultats!$B$2:$AX$476,U$5,FALSE)</f>
        <v>10.067740929999999</v>
      </c>
      <c r="V15" s="121">
        <f>VLOOKUP($D15,Résultats!$B$2:$AX$476,V$5,FALSE)</f>
        <v>12.1507957</v>
      </c>
      <c r="W15" s="121">
        <f>VLOOKUP($D15,Résultats!$B$2:$AX$476,W$5,FALSE)</f>
        <v>14.40391056</v>
      </c>
      <c r="X15" s="3"/>
      <c r="Y15" s="34"/>
    </row>
    <row r="16" spans="1:29" x14ac:dyDescent="0.25">
      <c r="A16" s="3"/>
      <c r="B16" s="273"/>
      <c r="C16" s="3" t="s">
        <v>10</v>
      </c>
      <c r="D16" s="3" t="s">
        <v>229</v>
      </c>
      <c r="E16" s="19">
        <f>VLOOKUP($D16,Résultats!$B$2:$AX$476,E$5,FALSE)</f>
        <v>8.2886718499999998E-2</v>
      </c>
      <c r="F16" s="19">
        <f>VLOOKUP($D16,Résultats!$B$2:$AX$476,F$5,FALSE)</f>
        <v>0.60249419120000003</v>
      </c>
      <c r="G16" s="28">
        <f>VLOOKUP($D16,Résultats!$B$2:$AX$476,G$5,FALSE)</f>
        <v>0.96300148409999997</v>
      </c>
      <c r="H16" s="19">
        <f>VLOOKUP($D16,Résultats!$B$2:$AX$476,H$5,FALSE)</f>
        <v>1.1048850370000001</v>
      </c>
      <c r="I16" s="112">
        <f>VLOOKUP($D16,Résultats!$B$2:$AX$476,I$5,FALSE)</f>
        <v>1.619359601</v>
      </c>
      <c r="J16" s="28">
        <f>VLOOKUP($D16,Résultats!$B$2:$AX$476,J$5,FALSE)</f>
        <v>1.6516531699999999</v>
      </c>
      <c r="K16" s="19">
        <f>VLOOKUP($D16,Résultats!$B$2:$AX$476,K$5,FALSE)</f>
        <v>1.695413281</v>
      </c>
      <c r="L16" s="19">
        <f>VLOOKUP($D16,Résultats!$B$2:$AX$476,L$5,FALSE)</f>
        <v>1.744034726</v>
      </c>
      <c r="M16" s="19">
        <f>VLOOKUP($D16,Résultats!$B$2:$AX$476,M$5,FALSE)</f>
        <v>1.9064804310000001</v>
      </c>
      <c r="N16" s="112">
        <f>VLOOKUP($D16,Résultats!$B$2:$AX$476,N$5,FALSE)</f>
        <v>2.0781743700000002</v>
      </c>
      <c r="O16" s="28">
        <f>VLOOKUP($D16,Résultats!$B$2:$AX$476,O$5,FALSE)</f>
        <v>2.2275678060000002</v>
      </c>
      <c r="P16" s="19">
        <f>VLOOKUP($D16,Résultats!$B$2:$AX$476,P$5,FALSE)</f>
        <v>2.3791379140000002</v>
      </c>
      <c r="Q16" s="19">
        <f>VLOOKUP($D16,Résultats!$B$2:$AX$476,Q$5,FALSE)</f>
        <v>2.5334892180000002</v>
      </c>
      <c r="R16" s="19">
        <f>VLOOKUP($D16,Résultats!$B$2:$AX$476,R$5,FALSE)</f>
        <v>2.6884324510000002</v>
      </c>
      <c r="S16" s="112">
        <f>VLOOKUP($D16,Résultats!$B$2:$AX$476,S$5,FALSE)</f>
        <v>2.8457225670000001</v>
      </c>
      <c r="T16" s="121">
        <f>VLOOKUP($D16,Résultats!$B$2:$AX$476,T$5,FALSE)</f>
        <v>4.5230491290000003</v>
      </c>
      <c r="U16" s="121">
        <f>VLOOKUP($D16,Résultats!$B$2:$AX$476,U$5,FALSE)</f>
        <v>6.3544569710000003</v>
      </c>
      <c r="V16" s="121">
        <f>VLOOKUP($D16,Résultats!$B$2:$AX$476,V$5,FALSE)</f>
        <v>8.3635456739999903</v>
      </c>
      <c r="W16" s="121">
        <f>VLOOKUP($D16,Résultats!$B$2:$AX$476,W$5,FALSE)</f>
        <v>9.6564490599999999</v>
      </c>
      <c r="X16" s="3"/>
      <c r="Y16" s="34"/>
    </row>
    <row r="17" spans="1:39" x14ac:dyDescent="0.25">
      <c r="A17" s="3"/>
      <c r="B17" s="273"/>
      <c r="C17" s="3" t="s">
        <v>11</v>
      </c>
      <c r="D17" s="3" t="s">
        <v>230</v>
      </c>
      <c r="E17" s="19">
        <f>VLOOKUP($D17,Résultats!$B$2:$AX$476,E$5,FALSE)</f>
        <v>4.6467795299999999</v>
      </c>
      <c r="F17" s="19">
        <f>VLOOKUP($D17,Résultats!$B$2:$AX$476,F$5,FALSE)</f>
        <v>4.8759754209999997</v>
      </c>
      <c r="G17" s="28">
        <f>VLOOKUP($D17,Résultats!$B$2:$AX$476,G$5,FALSE)</f>
        <v>5.2916442930000001</v>
      </c>
      <c r="H17" s="19">
        <f>VLOOKUP($D17,Résultats!$B$2:$AX$476,H$5,FALSE)</f>
        <v>5.3361117379999996</v>
      </c>
      <c r="I17" s="112">
        <f>VLOOKUP($D17,Résultats!$B$2:$AX$476,I$5,FALSE)</f>
        <v>4.8256469839999996</v>
      </c>
      <c r="J17" s="28">
        <f>VLOOKUP($D17,Résultats!$B$2:$AX$476,J$5,FALSE)</f>
        <v>4.9186662480000001</v>
      </c>
      <c r="K17" s="19">
        <f>VLOOKUP($D17,Résultats!$B$2:$AX$476,K$5,FALSE)</f>
        <v>5.0456902250000004</v>
      </c>
      <c r="L17" s="19">
        <f>VLOOKUP($D17,Résultats!$B$2:$AX$476,L$5,FALSE)</f>
        <v>5.1870076230000004</v>
      </c>
      <c r="M17" s="19">
        <f>VLOOKUP($D17,Résultats!$B$2:$AX$476,M$5,FALSE)</f>
        <v>5.2227479920000004</v>
      </c>
      <c r="N17" s="112">
        <f>VLOOKUP($D17,Résultats!$B$2:$AX$476,N$5,FALSE)</f>
        <v>5.24793252</v>
      </c>
      <c r="O17" s="28">
        <f>VLOOKUP($D17,Résultats!$B$2:$AX$476,O$5,FALSE)</f>
        <v>5.2226504709999997</v>
      </c>
      <c r="P17" s="19">
        <f>VLOOKUP($D17,Résultats!$B$2:$AX$476,P$5,FALSE)</f>
        <v>5.2029496159999997</v>
      </c>
      <c r="Q17" s="19">
        <f>VLOOKUP($D17,Résultats!$B$2:$AX$476,Q$5,FALSE)</f>
        <v>5.1890178020000004</v>
      </c>
      <c r="R17" s="19">
        <f>VLOOKUP($D17,Résultats!$B$2:$AX$476,R$5,FALSE)</f>
        <v>5.1797469229999997</v>
      </c>
      <c r="S17" s="112">
        <f>VLOOKUP($D17,Résultats!$B$2:$AX$476,S$5,FALSE)</f>
        <v>5.175167364</v>
      </c>
      <c r="T17" s="121">
        <f>VLOOKUP($D17,Résultats!$B$2:$AX$476,T$5,FALSE)</f>
        <v>5.1498080939999999</v>
      </c>
      <c r="U17" s="121">
        <f>VLOOKUP($D17,Résultats!$B$2:$AX$476,U$5,FALSE)</f>
        <v>5.246984672</v>
      </c>
      <c r="V17" s="121">
        <f>VLOOKUP($D17,Résultats!$B$2:$AX$476,V$5,FALSE)</f>
        <v>5.4056451040000004</v>
      </c>
      <c r="W17" s="121">
        <f>VLOOKUP($D17,Résultats!$B$2:$AX$476,W$5,FALSE)</f>
        <v>5.5924794179999999</v>
      </c>
      <c r="X17" s="3"/>
      <c r="Y17" s="34"/>
    </row>
    <row r="18" spans="1:39" x14ac:dyDescent="0.25">
      <c r="A18" s="3"/>
      <c r="B18" s="274"/>
      <c r="C18" s="7" t="s">
        <v>12</v>
      </c>
      <c r="D18" s="3" t="s">
        <v>231</v>
      </c>
      <c r="E18" s="20">
        <f>VLOOKUP($D18,Résultats!$B$2:$AX$476,E$5,FALSE)</f>
        <v>1.469743255</v>
      </c>
      <c r="F18" s="20">
        <f>VLOOKUP($D18,Résultats!$B$2:$AX$476,F$5,FALSE)</f>
        <v>2.4097942840000002</v>
      </c>
      <c r="G18" s="114">
        <f>VLOOKUP($D18,Résultats!$B$2:$AX$476,G$5,FALSE)</f>
        <v>3.3391889080000001</v>
      </c>
      <c r="H18" s="20">
        <f>VLOOKUP($D18,Résultats!$B$2:$AX$476,H$5,FALSE)</f>
        <v>3.6460067170000001</v>
      </c>
      <c r="I18" s="115">
        <f>VLOOKUP($D18,Résultats!$B$2:$AX$476,I$5,FALSE)</f>
        <v>2.6289432640000001</v>
      </c>
      <c r="J18" s="114">
        <f>VLOOKUP($D18,Résultats!$B$2:$AX$476,J$5,FALSE)</f>
        <v>3.2039680279999998</v>
      </c>
      <c r="K18" s="20">
        <f>VLOOKUP($D18,Résultats!$B$2:$AX$476,K$5,FALSE)</f>
        <v>3.686711598</v>
      </c>
      <c r="L18" s="20">
        <f>VLOOKUP($D18,Résultats!$B$2:$AX$476,L$5,FALSE)</f>
        <v>4.0848718970000002</v>
      </c>
      <c r="M18" s="20">
        <f>VLOOKUP($D18,Résultats!$B$2:$AX$476,M$5,FALSE)</f>
        <v>4.2219413340000003</v>
      </c>
      <c r="N18" s="115">
        <f>VLOOKUP($D18,Résultats!$B$2:$AX$476,N$5,FALSE)</f>
        <v>4.3604710430000004</v>
      </c>
      <c r="O18" s="114">
        <f>VLOOKUP($D18,Résultats!$B$2:$AX$476,O$5,FALSE)</f>
        <v>4.310250914</v>
      </c>
      <c r="P18" s="20">
        <f>VLOOKUP($D18,Résultats!$B$2:$AX$476,P$5,FALSE)</f>
        <v>4.2481489970000004</v>
      </c>
      <c r="Q18" s="20">
        <f>VLOOKUP($D18,Résultats!$B$2:$AX$476,Q$5,FALSE)</f>
        <v>4.1741705329999998</v>
      </c>
      <c r="R18" s="20">
        <f>VLOOKUP($D18,Résultats!$B$2:$AX$476,R$5,FALSE)</f>
        <v>4.1287978499999998</v>
      </c>
      <c r="S18" s="115">
        <f>VLOOKUP($D18,Résultats!$B$2:$AX$476,S$5,FALSE)</f>
        <v>4.0733898320000002</v>
      </c>
      <c r="T18" s="123">
        <f>VLOOKUP($D18,Résultats!$B$2:$AX$476,T$5,FALSE)</f>
        <v>3.8276761700000002</v>
      </c>
      <c r="U18" s="123">
        <f>VLOOKUP($D18,Résultats!$B$2:$AX$476,U$5,FALSE)</f>
        <v>4.0702068249999996</v>
      </c>
      <c r="V18" s="123">
        <f>VLOOKUP($D18,Résultats!$B$2:$AX$476,V$5,FALSE)</f>
        <v>4.0918306849999997</v>
      </c>
      <c r="W18" s="123">
        <f>VLOOKUP($D18,Résultats!$B$2:$AX$476,W$5,FALSE)</f>
        <v>4.2217896450000003</v>
      </c>
      <c r="X18" s="3"/>
      <c r="Y18" s="34"/>
    </row>
    <row r="19" spans="1:39" ht="15" customHeight="1" x14ac:dyDescent="0.25">
      <c r="A19" s="3"/>
      <c r="B19" s="272" t="s">
        <v>368</v>
      </c>
      <c r="C19" s="5" t="s">
        <v>1</v>
      </c>
      <c r="D19" s="2"/>
      <c r="E19" s="6">
        <f>SUM(E20:E25)</f>
        <v>38.5161228865</v>
      </c>
      <c r="F19" s="6">
        <f>SUM(F20:F25)</f>
        <v>38.229866307900011</v>
      </c>
      <c r="G19" s="110">
        <f t="shared" ref="G19:R19" si="3">SUM(G20:G25)</f>
        <v>37.453679959199995</v>
      </c>
      <c r="H19" s="6">
        <f t="shared" si="3"/>
        <v>36.090279681799998</v>
      </c>
      <c r="I19" s="111">
        <f t="shared" si="3"/>
        <v>34.631149806800003</v>
      </c>
      <c r="J19" s="110">
        <f t="shared" si="3"/>
        <v>33.397860687599994</v>
      </c>
      <c r="K19" s="6">
        <f t="shared" si="3"/>
        <v>32.5788320355</v>
      </c>
      <c r="L19" s="6">
        <f t="shared" si="3"/>
        <v>31.9277374292</v>
      </c>
      <c r="M19" s="6">
        <f t="shared" si="3"/>
        <v>31.235087545200003</v>
      </c>
      <c r="N19" s="111">
        <f t="shared" si="3"/>
        <v>30.505396225799998</v>
      </c>
      <c r="O19" s="110">
        <f t="shared" si="3"/>
        <v>30.245937384300003</v>
      </c>
      <c r="P19" s="6">
        <f t="shared" si="3"/>
        <v>30.154504441099999</v>
      </c>
      <c r="Q19" s="6">
        <f t="shared" si="3"/>
        <v>30.140314620699996</v>
      </c>
      <c r="R19" s="6">
        <f t="shared" si="3"/>
        <v>30.1667374532</v>
      </c>
      <c r="S19" s="111">
        <f>SUM(S20:S25)</f>
        <v>30.2177963904</v>
      </c>
      <c r="T19" s="120">
        <f>SUM(T20:T25)</f>
        <v>30.716241087700002</v>
      </c>
      <c r="U19" s="120">
        <f>SUM(U20:U25)</f>
        <v>31.594216343799996</v>
      </c>
      <c r="V19" s="120">
        <f>SUM(V20:V25)</f>
        <v>32.422510598499997</v>
      </c>
      <c r="W19" s="120">
        <f>SUM(W20:W25)</f>
        <v>33.306597200299997</v>
      </c>
      <c r="X19" s="3"/>
      <c r="Y19" s="34"/>
    </row>
    <row r="20" spans="1:39" x14ac:dyDescent="0.25">
      <c r="A20" s="3"/>
      <c r="B20" s="273"/>
      <c r="C20" s="3" t="s">
        <v>13</v>
      </c>
      <c r="D20" s="3" t="s">
        <v>232</v>
      </c>
      <c r="E20" s="19">
        <f>VLOOKUP($D20,Résultats!$B$2:$AX$476,E$5,FALSE)</f>
        <v>35.359228450000003</v>
      </c>
      <c r="F20" s="19">
        <f>VLOOKUP($D20,Résultats!$B$2:$AX$476,F$5,FALSE)</f>
        <v>32.844434450000001</v>
      </c>
      <c r="G20" s="28">
        <f>VLOOKUP($D20,Résultats!$B$2:$AX$476,G$5,FALSE)</f>
        <v>28.731774720000001</v>
      </c>
      <c r="H20" s="19">
        <f>VLOOKUP($D20,Résultats!$B$2:$AX$476,H$5,FALSE)</f>
        <v>26.16044261</v>
      </c>
      <c r="I20" s="112">
        <f>VLOOKUP($D20,Résultats!$B$2:$AX$476,I$5,FALSE)</f>
        <v>23.756909780000001</v>
      </c>
      <c r="J20" s="28">
        <f>VLOOKUP($D20,Résultats!$B$2:$AX$476,J$5,FALSE)</f>
        <v>22.815431459999999</v>
      </c>
      <c r="K20" s="19">
        <f>VLOOKUP($D20,Résultats!$B$2:$AX$476,K$5,FALSE)</f>
        <v>22.16392901</v>
      </c>
      <c r="L20" s="19">
        <f>VLOOKUP($D20,Résultats!$B$2:$AX$476,L$5,FALSE)</f>
        <v>21.631890899999998</v>
      </c>
      <c r="M20" s="19">
        <f>VLOOKUP($D20,Résultats!$B$2:$AX$476,M$5,FALSE)</f>
        <v>20.955242439999999</v>
      </c>
      <c r="N20" s="112">
        <f>VLOOKUP($D20,Résultats!$B$2:$AX$476,N$5,FALSE)</f>
        <v>20.260422309999999</v>
      </c>
      <c r="O20" s="28">
        <f>VLOOKUP($D20,Résultats!$B$2:$AX$476,O$5,FALSE)</f>
        <v>19.88563053</v>
      </c>
      <c r="P20" s="19">
        <f>VLOOKUP($D20,Résultats!$B$2:$AX$476,P$5,FALSE)</f>
        <v>19.62324637</v>
      </c>
      <c r="Q20" s="19">
        <f>VLOOKUP($D20,Résultats!$B$2:$AX$476,Q$5,FALSE)</f>
        <v>19.411424369999999</v>
      </c>
      <c r="R20" s="19">
        <f>VLOOKUP($D20,Résultats!$B$2:$AX$476,R$5,FALSE)</f>
        <v>19.220125060000001</v>
      </c>
      <c r="S20" s="112">
        <f>VLOOKUP($D20,Résultats!$B$2:$AX$476,S$5,FALSE)</f>
        <v>19.043652519999998</v>
      </c>
      <c r="T20" s="121">
        <f>VLOOKUP($D20,Résultats!$B$2:$AX$476,T$5,FALSE)</f>
        <v>18.437191380000002</v>
      </c>
      <c r="U20" s="121">
        <f>VLOOKUP($D20,Résultats!$B$2:$AX$476,U$5,FALSE)</f>
        <v>18.531406050000001</v>
      </c>
      <c r="V20" s="121">
        <f>VLOOKUP($D20,Résultats!$B$2:$AX$476,V$5,FALSE)</f>
        <v>18.454497109999998</v>
      </c>
      <c r="W20" s="121">
        <f>VLOOKUP($D20,Résultats!$B$2:$AX$476,W$5,FALSE)</f>
        <v>18.362328290000001</v>
      </c>
      <c r="X20" s="3"/>
      <c r="Y20" s="34"/>
    </row>
    <row r="21" spans="1:39" x14ac:dyDescent="0.25">
      <c r="A21" s="3"/>
      <c r="B21" s="273"/>
      <c r="C21" s="3" t="s">
        <v>14</v>
      </c>
      <c r="D21" s="3" t="s">
        <v>233</v>
      </c>
      <c r="E21" s="19">
        <f>VLOOKUP($D21,Résultats!$B$2:$AX$476,E$5,FALSE)</f>
        <v>1.60860863</v>
      </c>
      <c r="F21" s="19">
        <f>VLOOKUP($D21,Résultats!$B$2:$AX$476,F$5,FALSE)</f>
        <v>3.2769215200000001</v>
      </c>
      <c r="G21" s="28">
        <f>VLOOKUP($D21,Résultats!$B$2:$AX$476,G$5,FALSE)</f>
        <v>6.4974700780000001</v>
      </c>
      <c r="H21" s="19">
        <f>VLOOKUP($D21,Résultats!$B$2:$AX$476,H$5,FALSE)</f>
        <v>7.7712318250000001</v>
      </c>
      <c r="I21" s="112">
        <f>VLOOKUP($D21,Résultats!$B$2:$AX$476,I$5,FALSE)</f>
        <v>6.573402389</v>
      </c>
      <c r="J21" s="28">
        <f>VLOOKUP($D21,Résultats!$B$2:$AX$476,J$5,FALSE)</f>
        <v>6.5555524219999999</v>
      </c>
      <c r="K21" s="19">
        <f>VLOOKUP($D21,Résultats!$B$2:$AX$476,K$5,FALSE)</f>
        <v>6.6020603409999996</v>
      </c>
      <c r="L21" s="19">
        <f>VLOOKUP($D21,Résultats!$B$2:$AX$476,L$5,FALSE)</f>
        <v>6.6697389349999998</v>
      </c>
      <c r="M21" s="19">
        <f>VLOOKUP($D21,Résultats!$B$2:$AX$476,M$5,FALSE)</f>
        <v>6.5425499949999999</v>
      </c>
      <c r="N21" s="112">
        <f>VLOOKUP($D21,Résultats!$B$2:$AX$476,N$5,FALSE)</f>
        <v>6.407168939</v>
      </c>
      <c r="O21" s="28">
        <f>VLOOKUP($D21,Résultats!$B$2:$AX$476,O$5,FALSE)</f>
        <v>6.4327872959999999</v>
      </c>
      <c r="P21" s="19">
        <f>VLOOKUP($D21,Résultats!$B$2:$AX$476,P$5,FALSE)</f>
        <v>6.4933732329999998</v>
      </c>
      <c r="Q21" s="19">
        <f>VLOOKUP($D21,Résultats!$B$2:$AX$476,Q$5,FALSE)</f>
        <v>6.5704730979999999</v>
      </c>
      <c r="R21" s="19">
        <f>VLOOKUP($D21,Résultats!$B$2:$AX$476,R$5,FALSE)</f>
        <v>6.6570423249999999</v>
      </c>
      <c r="S21" s="112">
        <f>VLOOKUP($D21,Résultats!$B$2:$AX$476,S$5,FALSE)</f>
        <v>6.7493826869999998</v>
      </c>
      <c r="T21" s="121">
        <f>VLOOKUP($D21,Résultats!$B$2:$AX$476,T$5,FALSE)</f>
        <v>7.2938987150000001</v>
      </c>
      <c r="U21" s="121">
        <f>VLOOKUP($D21,Résultats!$B$2:$AX$476,U$5,FALSE)</f>
        <v>7.5866875839999999</v>
      </c>
      <c r="V21" s="121">
        <f>VLOOKUP($D21,Résultats!$B$2:$AX$476,V$5,FALSE)</f>
        <v>7.9603698469999999</v>
      </c>
      <c r="W21" s="121">
        <f>VLOOKUP($D21,Résultats!$B$2:$AX$476,W$5,FALSE)</f>
        <v>8.1886828380000001</v>
      </c>
      <c r="X21" s="3"/>
      <c r="Y21" s="34"/>
    </row>
    <row r="22" spans="1:39" x14ac:dyDescent="0.25">
      <c r="A22" s="3"/>
      <c r="B22" s="273"/>
      <c r="C22" s="3" t="s">
        <v>15</v>
      </c>
      <c r="D22" s="3" t="s">
        <v>234</v>
      </c>
      <c r="E22" s="19">
        <f>VLOOKUP($D22,Résultats!$B$2:$AX$476,E$5,FALSE)</f>
        <v>0.2010760788</v>
      </c>
      <c r="F22" s="19">
        <f>VLOOKUP($D22,Résultats!$B$2:$AX$476,F$5,FALSE)</f>
        <v>0.1071804521</v>
      </c>
      <c r="G22" s="28">
        <f>VLOOKUP($D22,Résultats!$B$2:$AX$476,G$5,FALSE)</f>
        <v>9.4737174899999999E-2</v>
      </c>
      <c r="H22" s="19">
        <f>VLOOKUP($D22,Résultats!$B$2:$AX$476,H$5,FALSE)</f>
        <v>8.6558197700000006E-2</v>
      </c>
      <c r="I22" s="112">
        <f>VLOOKUP($D22,Résultats!$B$2:$AX$476,I$5,FALSE)</f>
        <v>0.36762428050000001</v>
      </c>
      <c r="J22" s="28">
        <f>VLOOKUP($D22,Résultats!$B$2:$AX$476,J$5,FALSE)</f>
        <v>0.33218150730000001</v>
      </c>
      <c r="K22" s="19">
        <f>VLOOKUP($D22,Résultats!$B$2:$AX$476,K$5,FALSE)</f>
        <v>0.30260336129999998</v>
      </c>
      <c r="L22" s="19">
        <f>VLOOKUP($D22,Résultats!$B$2:$AX$476,L$5,FALSE)</f>
        <v>0.2759068476</v>
      </c>
      <c r="M22" s="19">
        <f>VLOOKUP($D22,Résultats!$B$2:$AX$476,M$5,FALSE)</f>
        <v>0.34665833229999998</v>
      </c>
      <c r="N22" s="112">
        <f>VLOOKUP($D22,Résultats!$B$2:$AX$476,N$5,FALSE)</f>
        <v>0.41446632420000001</v>
      </c>
      <c r="O22" s="28">
        <f>VLOOKUP($D22,Résultats!$B$2:$AX$476,O$5,FALSE)</f>
        <v>0.41074128519999997</v>
      </c>
      <c r="P22" s="19">
        <f>VLOOKUP($D22,Résultats!$B$2:$AX$476,P$5,FALSE)</f>
        <v>0.40929951279999999</v>
      </c>
      <c r="Q22" s="19">
        <f>VLOOKUP($D22,Résultats!$B$2:$AX$476,Q$5,FALSE)</f>
        <v>0.4089060403</v>
      </c>
      <c r="R22" s="19">
        <f>VLOOKUP($D22,Résultats!$B$2:$AX$476,R$5,FALSE)</f>
        <v>0.40895351410000003</v>
      </c>
      <c r="S22" s="112">
        <f>VLOOKUP($D22,Résultats!$B$2:$AX$476,S$5,FALSE)</f>
        <v>0.40933329099999999</v>
      </c>
      <c r="T22" s="121">
        <f>VLOOKUP($D22,Résultats!$B$2:$AX$476,T$5,FALSE)</f>
        <v>0.49317815799999998</v>
      </c>
      <c r="U22" s="121">
        <f>VLOOKUP($D22,Résultats!$B$2:$AX$476,U$5,FALSE)</f>
        <v>0.60555838660000005</v>
      </c>
      <c r="V22" s="121">
        <f>VLOOKUP($D22,Résultats!$B$2:$AX$476,V$5,FALSE)</f>
        <v>0.71278786859999999</v>
      </c>
      <c r="W22" s="121">
        <f>VLOOKUP($D22,Résultats!$B$2:$AX$476,W$5,FALSE)</f>
        <v>0.809305198</v>
      </c>
      <c r="X22" s="3"/>
      <c r="Y22" s="34"/>
      <c r="Z22" s="34"/>
      <c r="AA22" s="34"/>
    </row>
    <row r="23" spans="1:39" x14ac:dyDescent="0.25">
      <c r="A23" s="3"/>
      <c r="B23" s="273"/>
      <c r="C23" s="3" t="s">
        <v>16</v>
      </c>
      <c r="D23" s="3" t="s">
        <v>235</v>
      </c>
      <c r="E23" s="19">
        <f>VLOOKUP($D23,Résultats!$B$2:$AX$476,E$5,FALSE)</f>
        <v>0.74398149140000003</v>
      </c>
      <c r="F23" s="19">
        <f>VLOOKUP($D23,Résultats!$B$2:$AX$476,F$5,FALSE)</f>
        <v>0.60470989220000004</v>
      </c>
      <c r="G23" s="28">
        <f>VLOOKUP($D23,Résultats!$B$2:$AX$476,G$5,FALSE)</f>
        <v>0.57853941949999999</v>
      </c>
      <c r="H23" s="19">
        <f>VLOOKUP($D23,Résultats!$B$2:$AX$476,H$5,FALSE)</f>
        <v>0.54266899800000001</v>
      </c>
      <c r="I23" s="112">
        <f>VLOOKUP($D23,Résultats!$B$2:$AX$476,I$5,FALSE)</f>
        <v>1.418288864</v>
      </c>
      <c r="J23" s="28">
        <f>VLOOKUP($D23,Résultats!$B$2:$AX$476,J$5,FALSE)</f>
        <v>1.1961520290000001</v>
      </c>
      <c r="K23" s="19">
        <f>VLOOKUP($D23,Résultats!$B$2:$AX$476,K$5,FALSE)</f>
        <v>1.0028263159999999</v>
      </c>
      <c r="L23" s="19">
        <f>VLOOKUP($D23,Résultats!$B$2:$AX$476,L$5,FALSE)</f>
        <v>0.82534750999999995</v>
      </c>
      <c r="M23" s="19">
        <f>VLOOKUP($D23,Résultats!$B$2:$AX$476,M$5,FALSE)</f>
        <v>0.81697915669999999</v>
      </c>
      <c r="N23" s="112">
        <f>VLOOKUP($D23,Résultats!$B$2:$AX$476,N$5,FALSE)</f>
        <v>0.80729990360000004</v>
      </c>
      <c r="O23" s="28">
        <f>VLOOKUP($D23,Résultats!$B$2:$AX$476,O$5,FALSE)</f>
        <v>0.79895764560000004</v>
      </c>
      <c r="P23" s="19">
        <f>VLOOKUP($D23,Résultats!$B$2:$AX$476,P$5,FALSE)</f>
        <v>0.79506678659999996</v>
      </c>
      <c r="Q23" s="19">
        <f>VLOOKUP($D23,Résultats!$B$2:$AX$476,Q$5,FALSE)</f>
        <v>0.79321352560000002</v>
      </c>
      <c r="R23" s="19">
        <f>VLOOKUP($D23,Résultats!$B$2:$AX$476,R$5,FALSE)</f>
        <v>0.79206886180000002</v>
      </c>
      <c r="S23" s="112">
        <f>VLOOKUP($D23,Résultats!$B$2:$AX$476,S$5,FALSE)</f>
        <v>0.79156421399999999</v>
      </c>
      <c r="T23" s="121">
        <f>VLOOKUP($D23,Résultats!$B$2:$AX$476,T$5,FALSE)</f>
        <v>0.7753536727</v>
      </c>
      <c r="U23" s="121">
        <f>VLOOKUP($D23,Résultats!$B$2:$AX$476,U$5,FALSE)</f>
        <v>0.78041694520000005</v>
      </c>
      <c r="V23" s="121">
        <f>VLOOKUP($D23,Résultats!$B$2:$AX$476,V$5,FALSE)</f>
        <v>0.79204542710000003</v>
      </c>
      <c r="W23" s="121">
        <f>VLOOKUP($D23,Résultats!$B$2:$AX$476,W$5,FALSE)</f>
        <v>0.81686150400000002</v>
      </c>
      <c r="X23" s="3"/>
      <c r="Y23" s="34"/>
      <c r="Z23" s="34"/>
      <c r="AA23" s="34"/>
    </row>
    <row r="24" spans="1:39" x14ac:dyDescent="0.25">
      <c r="A24" s="3"/>
      <c r="B24" s="273"/>
      <c r="C24" s="3" t="s">
        <v>17</v>
      </c>
      <c r="D24" s="3" t="s">
        <v>236</v>
      </c>
      <c r="E24" s="19">
        <f>VLOOKUP($D24,Résultats!$B$2:$AX$476,E$5,FALSE)</f>
        <v>0.2010760788</v>
      </c>
      <c r="F24" s="19">
        <f>VLOOKUP($D24,Résultats!$B$2:$AX$476,F$5,FALSE)</f>
        <v>0.26934180460000001</v>
      </c>
      <c r="G24" s="28">
        <f>VLOOKUP($D24,Résultats!$B$2:$AX$476,G$5,FALSE)</f>
        <v>0.29200680379999999</v>
      </c>
      <c r="H24" s="19">
        <f>VLOOKUP($D24,Résultats!$B$2:$AX$476,H$5,FALSE)</f>
        <v>0.28558947610000002</v>
      </c>
      <c r="I24" s="112">
        <f>VLOOKUP($D24,Résultats!$B$2:$AX$476,I$5,FALSE)</f>
        <v>0.3215038093</v>
      </c>
      <c r="J24" s="28">
        <f>VLOOKUP($D24,Résultats!$B$2:$AX$476,J$5,FALSE)</f>
        <v>0.30072565130000001</v>
      </c>
      <c r="K24" s="19">
        <f>VLOOKUP($D24,Résultats!$B$2:$AX$476,K$5,FALSE)</f>
        <v>0.28440434520000002</v>
      </c>
      <c r="L24" s="19">
        <f>VLOOKUP($D24,Résultats!$B$2:$AX$476,L$5,FALSE)</f>
        <v>0.27009954159999999</v>
      </c>
      <c r="M24" s="19">
        <f>VLOOKUP($D24,Résultats!$B$2:$AX$476,M$5,FALSE)</f>
        <v>0.26866683520000001</v>
      </c>
      <c r="N24" s="112">
        <f>VLOOKUP($D24,Résultats!$B$2:$AX$476,N$5,FALSE)</f>
        <v>0.26677498100000002</v>
      </c>
      <c r="O24" s="28">
        <f>VLOOKUP($D24,Résultats!$B$2:$AX$476,O$5,FALSE)</f>
        <v>0.26756926850000001</v>
      </c>
      <c r="P24" s="19">
        <f>VLOOKUP($D24,Résultats!$B$2:$AX$476,P$5,FALSE)</f>
        <v>0.26982057669999998</v>
      </c>
      <c r="Q24" s="19">
        <f>VLOOKUP($D24,Résultats!$B$2:$AX$476,Q$5,FALSE)</f>
        <v>0.27275846479999999</v>
      </c>
      <c r="R24" s="19">
        <f>VLOOKUP($D24,Résultats!$B$2:$AX$476,R$5,FALSE)</f>
        <v>0.27598374129999997</v>
      </c>
      <c r="S24" s="112">
        <f>VLOOKUP($D24,Résultats!$B$2:$AX$476,S$5,FALSE)</f>
        <v>0.2794467404</v>
      </c>
      <c r="T24" s="121">
        <f>VLOOKUP($D24,Résultats!$B$2:$AX$476,T$5,FALSE)</f>
        <v>0.27613316599999999</v>
      </c>
      <c r="U24" s="121">
        <f>VLOOKUP($D24,Résultats!$B$2:$AX$476,U$5,FALSE)</f>
        <v>0.280195213</v>
      </c>
      <c r="V24" s="121">
        <f>VLOOKUP($D24,Résultats!$B$2:$AX$476,V$5,FALSE)</f>
        <v>0.28711917679999999</v>
      </c>
      <c r="W24" s="121">
        <f>VLOOKUP($D24,Résultats!$B$2:$AX$476,W$5,FALSE)</f>
        <v>0.29802275430000003</v>
      </c>
      <c r="X24" s="3"/>
      <c r="Y24" s="34"/>
      <c r="Z24" s="34"/>
      <c r="AA24" s="34"/>
    </row>
    <row r="25" spans="1:39" x14ac:dyDescent="0.25">
      <c r="A25" s="3"/>
      <c r="B25" s="274"/>
      <c r="C25" s="7" t="s">
        <v>12</v>
      </c>
      <c r="D25" s="3" t="s">
        <v>237</v>
      </c>
      <c r="E25" s="20">
        <f>VLOOKUP($D25,Résultats!$B$2:$AX$476,E$5,FALSE)</f>
        <v>0.4021521575</v>
      </c>
      <c r="F25" s="20">
        <f>VLOOKUP($D25,Résultats!$B$2:$AX$476,F$5,FALSE)</f>
        <v>1.1272781890000001</v>
      </c>
      <c r="G25" s="114">
        <f>VLOOKUP($D25,Résultats!$B$2:$AX$476,G$5,FALSE)</f>
        <v>1.259151763</v>
      </c>
      <c r="H25" s="20">
        <f>VLOOKUP($D25,Résultats!$B$2:$AX$476,H$5,FALSE)</f>
        <v>1.243788575</v>
      </c>
      <c r="I25" s="115">
        <f>VLOOKUP($D25,Résultats!$B$2:$AX$476,I$5,FALSE)</f>
        <v>2.1934206839999999</v>
      </c>
      <c r="J25" s="114">
        <f>VLOOKUP($D25,Résultats!$B$2:$AX$476,J$5,FALSE)</f>
        <v>2.1978176180000002</v>
      </c>
      <c r="K25" s="20">
        <f>VLOOKUP($D25,Résultats!$B$2:$AX$476,K$5,FALSE)</f>
        <v>2.2230086619999998</v>
      </c>
      <c r="L25" s="20">
        <f>VLOOKUP($D25,Résultats!$B$2:$AX$476,L$5,FALSE)</f>
        <v>2.2547536949999998</v>
      </c>
      <c r="M25" s="20">
        <f>VLOOKUP($D25,Résultats!$B$2:$AX$476,M$5,FALSE)</f>
        <v>2.3049907859999998</v>
      </c>
      <c r="N25" s="115">
        <f>VLOOKUP($D25,Résultats!$B$2:$AX$476,N$5,FALSE)</f>
        <v>2.3492637680000001</v>
      </c>
      <c r="O25" s="114">
        <f>VLOOKUP($D25,Résultats!$B$2:$AX$476,O$5,FALSE)</f>
        <v>2.4502513590000001</v>
      </c>
      <c r="P25" s="20">
        <f>VLOOKUP($D25,Résultats!$B$2:$AX$476,P$5,FALSE)</f>
        <v>2.563697962</v>
      </c>
      <c r="Q25" s="20">
        <f>VLOOKUP($D25,Résultats!$B$2:$AX$476,Q$5,FALSE)</f>
        <v>2.683539122</v>
      </c>
      <c r="R25" s="20">
        <f>VLOOKUP($D25,Résultats!$B$2:$AX$476,R$5,FALSE)</f>
        <v>2.812563951</v>
      </c>
      <c r="S25" s="115">
        <f>VLOOKUP($D25,Résultats!$B$2:$AX$476,S$5,FALSE)</f>
        <v>2.9444169379999998</v>
      </c>
      <c r="T25" s="123">
        <f>VLOOKUP($D25,Résultats!$B$2:$AX$476,T$5,FALSE)</f>
        <v>3.440485996</v>
      </c>
      <c r="U25" s="123">
        <f>VLOOKUP($D25,Résultats!$B$2:$AX$476,U$5,FALSE)</f>
        <v>3.8099521649999999</v>
      </c>
      <c r="V25" s="123">
        <f>VLOOKUP($D25,Résultats!$B$2:$AX$476,V$5,FALSE)</f>
        <v>4.2156911690000003</v>
      </c>
      <c r="W25" s="123">
        <f>VLOOKUP($D25,Résultats!$B$2:$AX$476,W$5,FALSE)</f>
        <v>4.8313966160000001</v>
      </c>
      <c r="X25" s="3"/>
      <c r="Y25" s="34"/>
      <c r="Z25" s="34"/>
      <c r="AA25" s="34"/>
    </row>
    <row r="26" spans="1:39" x14ac:dyDescent="0.25">
      <c r="A26" s="3"/>
      <c r="B26" s="208" t="s">
        <v>8</v>
      </c>
      <c r="C26" s="2"/>
      <c r="D26" s="17" t="s">
        <v>238</v>
      </c>
      <c r="E26" s="6">
        <f>VLOOKUP($D26,Résultats!$B$2:$AX$476,E$5,FALSE)</f>
        <v>5.7508898210000003</v>
      </c>
      <c r="F26" s="6">
        <f>VLOOKUP($D26,Résultats!$B$2:$AX$476,F$5,FALSE)</f>
        <v>4.5938879449999996</v>
      </c>
      <c r="G26" s="110">
        <f>VLOOKUP($D26,Résultats!$B$2:$AX$476,G$5,FALSE)</f>
        <v>2.8434210100000001</v>
      </c>
      <c r="H26" s="6">
        <f>VLOOKUP($D26,Résultats!$B$2:$AX$476,H$5,FALSE)</f>
        <v>2.6415449240000002</v>
      </c>
      <c r="I26" s="111">
        <f>VLOOKUP($D26,Résultats!$B$2:$AX$476,I$5,FALSE)</f>
        <v>2.481776027</v>
      </c>
      <c r="J26" s="110">
        <f>VLOOKUP($D26,Résultats!$B$2:$AX$476,J$5,FALSE)</f>
        <v>2.4117012359999999</v>
      </c>
      <c r="K26" s="6">
        <f>VLOOKUP($D26,Résultats!$B$2:$AX$476,K$5,FALSE)</f>
        <v>2.4042179309999998</v>
      </c>
      <c r="L26" s="6">
        <f>VLOOKUP($D26,Résultats!$B$2:$AX$476,L$5,FALSE)</f>
        <v>2.4275661629999998</v>
      </c>
      <c r="M26" s="6">
        <f>VLOOKUP($D26,Résultats!$B$2:$AX$476,M$5,FALSE)</f>
        <v>2.4507083129999998</v>
      </c>
      <c r="N26" s="111">
        <f>VLOOKUP($D26,Résultats!$B$2:$AX$476,N$5,FALSE)</f>
        <v>2.4754027060000001</v>
      </c>
      <c r="O26" s="110">
        <f>VLOOKUP($D26,Résultats!$B$2:$AX$476,O$5,FALSE)</f>
        <v>2.50163029</v>
      </c>
      <c r="P26" s="6">
        <f>VLOOKUP($D26,Résultats!$B$2:$AX$476,P$5,FALSE)</f>
        <v>2.5342717129999999</v>
      </c>
      <c r="Q26" s="6">
        <f>VLOOKUP($D26,Résultats!$B$2:$AX$476,Q$5,FALSE)</f>
        <v>2.5725337399999999</v>
      </c>
      <c r="R26" s="6">
        <f>VLOOKUP($D26,Résultats!$B$2:$AX$476,R$5,FALSE)</f>
        <v>2.6161641470000001</v>
      </c>
      <c r="S26" s="111">
        <f>VLOOKUP($D26,Résultats!$B$2:$AX$476,S$5,FALSE)</f>
        <v>2.664340556</v>
      </c>
      <c r="T26" s="120">
        <f>VLOOKUP($D26,Résultats!$B$2:$AX$476,T$5,FALSE)</f>
        <v>2.9115286340000002</v>
      </c>
      <c r="U26" s="120">
        <f>VLOOKUP($D26,Résultats!$B$2:$AX$476,U$5,FALSE)</f>
        <v>3.159472939</v>
      </c>
      <c r="V26" s="120">
        <f>VLOOKUP($D26,Résultats!$B$2:$AX$476,V$5,FALSE)</f>
        <v>3.4218204509999999</v>
      </c>
      <c r="W26" s="120">
        <f>VLOOKUP($D26,Résultats!$B$2:$AX$476,W$5,FALSE)</f>
        <v>3.7285579690000001</v>
      </c>
      <c r="X26" s="3"/>
      <c r="Y26" s="34"/>
      <c r="Z26" s="34"/>
      <c r="AA26" s="34"/>
    </row>
    <row r="27" spans="1:39" x14ac:dyDescent="0.25">
      <c r="A27" s="3"/>
      <c r="B27" s="207" t="s">
        <v>1</v>
      </c>
      <c r="C27" s="2"/>
      <c r="D27" s="2"/>
      <c r="E27" s="9">
        <f>E26+E19+E10+E7</f>
        <v>268.92818924139999</v>
      </c>
      <c r="F27" s="9">
        <f>F26+F19+F10+F7</f>
        <v>258.18561258310001</v>
      </c>
      <c r="G27" s="29">
        <f t="shared" ref="G27:R27" si="4">G26+G19+G10+G7</f>
        <v>248.11051524269999</v>
      </c>
      <c r="H27" s="9">
        <f t="shared" si="4"/>
        <v>241.95928002350001</v>
      </c>
      <c r="I27" s="116">
        <f t="shared" si="4"/>
        <v>230.61301517369998</v>
      </c>
      <c r="J27" s="29">
        <f t="shared" si="4"/>
        <v>225.1855833397999</v>
      </c>
      <c r="K27" s="9">
        <f t="shared" si="4"/>
        <v>221.2872971587</v>
      </c>
      <c r="L27" s="9">
        <f t="shared" si="4"/>
        <v>218.2592027394</v>
      </c>
      <c r="M27" s="9">
        <f t="shared" si="4"/>
        <v>224.62883060320002</v>
      </c>
      <c r="N27" s="116">
        <f t="shared" si="4"/>
        <v>231.0817134218</v>
      </c>
      <c r="O27" s="29">
        <f t="shared" si="4"/>
        <v>230.23590880449999</v>
      </c>
      <c r="P27" s="9">
        <f t="shared" si="4"/>
        <v>230.06607527969999</v>
      </c>
      <c r="Q27" s="9">
        <f t="shared" si="4"/>
        <v>230.37382761649999</v>
      </c>
      <c r="R27" s="9">
        <f t="shared" si="4"/>
        <v>230.73280179009998</v>
      </c>
      <c r="S27" s="116">
        <f>S26+S19+S10+S7</f>
        <v>231.3390456667</v>
      </c>
      <c r="T27" s="124">
        <f>T26+T19+T10+T7</f>
        <v>220.81244396279999</v>
      </c>
      <c r="U27" s="124">
        <f>U26+U19+U10+U7</f>
        <v>213.95597144839999</v>
      </c>
      <c r="V27" s="124">
        <f>V26+V19+V10+V7</f>
        <v>208.85533161410001</v>
      </c>
      <c r="W27" s="124">
        <f>W26+W19+W10+W7</f>
        <v>207.40686388830002</v>
      </c>
      <c r="X27" s="3"/>
      <c r="Y27" s="34"/>
      <c r="Z27" s="34"/>
      <c r="AA27" s="34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227" t="s">
        <v>433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95" t="str">
        <f>Résultats!B1</f>
        <v>TEND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51" t="s">
        <v>442</v>
      </c>
      <c r="AA31" s="51"/>
      <c r="AB31" s="51"/>
      <c r="AC31" s="53"/>
      <c r="AE31" s="51" t="s">
        <v>445</v>
      </c>
      <c r="AF31" s="51"/>
      <c r="AG31" s="51"/>
      <c r="AH31" s="53"/>
      <c r="AJ31" s="51" t="s">
        <v>446</v>
      </c>
      <c r="AK31" s="51"/>
      <c r="AL31" s="51"/>
      <c r="AM31" s="53"/>
    </row>
    <row r="32" spans="1:39" x14ac:dyDescent="0.25">
      <c r="A32" s="3"/>
      <c r="B32" s="206"/>
      <c r="C32" s="2"/>
      <c r="D32" s="18"/>
      <c r="E32" s="4">
        <v>2006</v>
      </c>
      <c r="F32" s="4">
        <v>2015</v>
      </c>
      <c r="G32" s="26">
        <v>2018</v>
      </c>
      <c r="H32" s="33">
        <v>2019</v>
      </c>
      <c r="I32" s="109">
        <v>2020</v>
      </c>
      <c r="J32" s="117">
        <v>2021</v>
      </c>
      <c r="K32" s="33">
        <v>2022</v>
      </c>
      <c r="L32" s="33">
        <v>2023</v>
      </c>
      <c r="M32" s="33">
        <v>2024</v>
      </c>
      <c r="N32" s="109">
        <v>2025</v>
      </c>
      <c r="O32" s="117">
        <v>2026</v>
      </c>
      <c r="P32" s="33">
        <v>2027</v>
      </c>
      <c r="Q32" s="33">
        <v>2028</v>
      </c>
      <c r="R32" s="33">
        <v>2029</v>
      </c>
      <c r="S32" s="118">
        <v>2030</v>
      </c>
      <c r="T32" s="119">
        <v>2035</v>
      </c>
      <c r="U32" s="119">
        <v>2040</v>
      </c>
      <c r="V32" s="119">
        <v>2045</v>
      </c>
      <c r="W32" s="119">
        <v>2050</v>
      </c>
      <c r="X32" s="3"/>
      <c r="Z32" s="209"/>
      <c r="AA32" s="210">
        <v>2020</v>
      </c>
      <c r="AB32" s="210">
        <v>2030</v>
      </c>
      <c r="AC32" s="211">
        <v>2050</v>
      </c>
      <c r="AE32" s="209"/>
      <c r="AF32" s="210">
        <v>2020</v>
      </c>
      <c r="AG32" s="210">
        <v>2030</v>
      </c>
      <c r="AH32" s="211">
        <v>2050</v>
      </c>
      <c r="AJ32" s="209"/>
      <c r="AK32" s="210">
        <v>2020</v>
      </c>
      <c r="AL32" s="210">
        <v>2030</v>
      </c>
      <c r="AM32" s="211">
        <v>2050</v>
      </c>
    </row>
    <row r="33" spans="1:39" x14ac:dyDescent="0.25">
      <c r="A33" s="3"/>
      <c r="B33" s="272" t="s">
        <v>0</v>
      </c>
      <c r="C33" s="5" t="s">
        <v>1</v>
      </c>
      <c r="D33" s="2" t="s">
        <v>183</v>
      </c>
      <c r="E33" s="6">
        <f>SUM(E34:E35)</f>
        <v>84.607581081000006</v>
      </c>
      <c r="F33" s="6">
        <f>SUM(F34:F35)</f>
        <v>71.935271192999991</v>
      </c>
      <c r="G33" s="110">
        <f t="shared" ref="G33:R33" si="5">SUM(G34:G35)</f>
        <v>69.399677973999999</v>
      </c>
      <c r="H33" s="6">
        <f t="shared" si="5"/>
        <v>68.619414351000003</v>
      </c>
      <c r="I33" s="111">
        <f t="shared" si="5"/>
        <v>69.117889802000008</v>
      </c>
      <c r="J33" s="110">
        <f t="shared" si="5"/>
        <v>69.01017906300001</v>
      </c>
      <c r="K33" s="6">
        <f t="shared" si="5"/>
        <v>68.634327326999994</v>
      </c>
      <c r="L33" s="6">
        <f t="shared" si="5"/>
        <v>68.248982900000001</v>
      </c>
      <c r="M33" s="6">
        <f t="shared" si="5"/>
        <v>67.434776399</v>
      </c>
      <c r="N33" s="111">
        <f t="shared" si="5"/>
        <v>66.387594454000009</v>
      </c>
      <c r="O33" s="110">
        <f t="shared" si="5"/>
        <v>65.585674194999996</v>
      </c>
      <c r="P33" s="6">
        <f t="shared" si="5"/>
        <v>65.152246368000007</v>
      </c>
      <c r="Q33" s="6">
        <f t="shared" si="5"/>
        <v>64.977549169</v>
      </c>
      <c r="R33" s="6">
        <f t="shared" si="5"/>
        <v>64.976235275000008</v>
      </c>
      <c r="S33" s="111">
        <f>SUM(S34:S35)</f>
        <v>65.084466302999999</v>
      </c>
      <c r="T33" s="120">
        <f>SUM(T34:T35)</f>
        <v>64.224920409000006</v>
      </c>
      <c r="U33" s="120">
        <f>SUM(U34:U35)</f>
        <v>62.589102201999999</v>
      </c>
      <c r="V33" s="120">
        <f>SUM(V34:V35)</f>
        <v>61.086393227999999</v>
      </c>
      <c r="W33" s="120">
        <f>SUM(W34:W35)</f>
        <v>60.099389101999996</v>
      </c>
      <c r="X33" s="3"/>
      <c r="Z33" s="212" t="s">
        <v>42</v>
      </c>
      <c r="AA33" s="221">
        <f>(I38+I40)/I36</f>
        <v>8.641375775862133E-3</v>
      </c>
      <c r="AB33" s="221">
        <f>(S38+S40)/S36</f>
        <v>6.9572056936583228E-3</v>
      </c>
      <c r="AC33" s="222">
        <f>(W38+W40)/W36</f>
        <v>7.0660959985463824E-3</v>
      </c>
      <c r="AE33" s="212" t="s">
        <v>447</v>
      </c>
      <c r="AF33" s="221">
        <f>I34/I33</f>
        <v>0.95161573824692725</v>
      </c>
      <c r="AG33" s="221">
        <f>S34/S33</f>
        <v>0.93912696518773819</v>
      </c>
      <c r="AH33" s="222">
        <f>W34/W33</f>
        <v>0.93651036759252149</v>
      </c>
      <c r="AJ33" s="212" t="s">
        <v>381</v>
      </c>
      <c r="AK33" s="221">
        <f>I46/(I46+I48)</f>
        <v>0.98439656250231278</v>
      </c>
      <c r="AL33" s="221">
        <f>S46/(S46+S48)</f>
        <v>0.97850009738834487</v>
      </c>
      <c r="AM33" s="222">
        <f>W46/(W46+W48)</f>
        <v>0.9569367643733373</v>
      </c>
    </row>
    <row r="34" spans="1:39" x14ac:dyDescent="0.25">
      <c r="A34" s="3"/>
      <c r="B34" s="273"/>
      <c r="C34" s="3" t="s">
        <v>2</v>
      </c>
      <c r="D34" s="18" t="s">
        <v>198</v>
      </c>
      <c r="E34" s="19">
        <f>VLOOKUP($D34,Résultats!$B$2:$AX$476,E$5,FALSE)</f>
        <v>83.907546510000003</v>
      </c>
      <c r="F34" s="19">
        <f>VLOOKUP($D34,Résultats!$B$2:$AX$476,F$5,FALSE)</f>
        <v>68.289689179999996</v>
      </c>
      <c r="G34" s="28">
        <f>VLOOKUP($D34,Résultats!$B$2:$AX$476,G$5,FALSE)</f>
        <v>65.263592110000005</v>
      </c>
      <c r="H34" s="19">
        <f>VLOOKUP($D34,Résultats!$B$2:$AX$476,H$5,FALSE)</f>
        <v>64.304282400000005</v>
      </c>
      <c r="I34" s="112">
        <f>VLOOKUP($D34,Résultats!$B$2:$AX$476,I$5,FALSE)</f>
        <v>65.773671730000004</v>
      </c>
      <c r="J34" s="28">
        <f>VLOOKUP($D34,Résultats!$B$2:$AX$476,J$5,FALSE)</f>
        <v>65.465623800000003</v>
      </c>
      <c r="K34" s="19">
        <f>VLOOKUP($D34,Résultats!$B$2:$AX$476,K$5,FALSE)</f>
        <v>64.906813209999996</v>
      </c>
      <c r="L34" s="19">
        <f>VLOOKUP($D34,Résultats!$B$2:$AX$476,L$5,FALSE)</f>
        <v>64.343388070000003</v>
      </c>
      <c r="M34" s="19">
        <f>VLOOKUP($D34,Résultats!$B$2:$AX$476,M$5,FALSE)</f>
        <v>63.454004400000002</v>
      </c>
      <c r="N34" s="112">
        <f>VLOOKUP($D34,Résultats!$B$2:$AX$476,N$5,FALSE)</f>
        <v>62.347778050000002</v>
      </c>
      <c r="O34" s="28">
        <f>VLOOKUP($D34,Résultats!$B$2:$AX$476,O$5,FALSE)</f>
        <v>61.594855879999997</v>
      </c>
      <c r="P34" s="19">
        <f>VLOOKUP($D34,Résultats!$B$2:$AX$476,P$5,FALSE)</f>
        <v>61.188011760000002</v>
      </c>
      <c r="Q34" s="19">
        <f>VLOOKUP($D34,Résultats!$B$2:$AX$476,Q$5,FALSE)</f>
        <v>61.024166450000003</v>
      </c>
      <c r="R34" s="19">
        <f>VLOOKUP($D34,Résultats!$B$2:$AX$476,R$5,FALSE)</f>
        <v>61.021965090000002</v>
      </c>
      <c r="S34" s="112">
        <f>VLOOKUP($D34,Résultats!$B$2:$AX$476,S$5,FALSE)</f>
        <v>61.122577319999998</v>
      </c>
      <c r="T34" s="121">
        <f>VLOOKUP($D34,Résultats!$B$2:$AX$476,T$5,FALSE)</f>
        <v>60.332538700000001</v>
      </c>
      <c r="U34" s="121">
        <f>VLOOKUP($D34,Résultats!$B$2:$AX$476,U$5,FALSE)</f>
        <v>58.788106149999997</v>
      </c>
      <c r="V34" s="121">
        <f>VLOOKUP($D34,Résultats!$B$2:$AX$476,V$5,FALSE)</f>
        <v>57.304354429999997</v>
      </c>
      <c r="W34" s="121">
        <f>VLOOKUP($D34,Résultats!$B$2:$AX$476,W$5,FALSE)</f>
        <v>56.283700979999999</v>
      </c>
      <c r="X34" s="3"/>
      <c r="Z34" s="212" t="s">
        <v>376</v>
      </c>
      <c r="AA34" s="221">
        <f>I37/I36</f>
        <v>0.69408091298907915</v>
      </c>
      <c r="AB34" s="221">
        <f>S37/S36</f>
        <v>0.6484685861933831</v>
      </c>
      <c r="AC34" s="222">
        <f>W37/W36</f>
        <v>0.37300389183025745</v>
      </c>
      <c r="AE34" s="214" t="s">
        <v>380</v>
      </c>
      <c r="AF34" s="223">
        <f>I35/I33</f>
        <v>4.8384261753072658E-2</v>
      </c>
      <c r="AG34" s="223">
        <f>S35/S33</f>
        <v>6.087303481226182E-2</v>
      </c>
      <c r="AH34" s="224">
        <f>W35/W33</f>
        <v>6.3489632407478513E-2</v>
      </c>
      <c r="AJ34" s="214" t="s">
        <v>382</v>
      </c>
      <c r="AK34" s="223">
        <f>I48/(I46+I48)</f>
        <v>1.5603437497687262E-2</v>
      </c>
      <c r="AL34" s="223">
        <f>S48/(S46+S48)</f>
        <v>2.1499902611655217E-2</v>
      </c>
      <c r="AM34" s="224">
        <f>W48/(W46+W48)</f>
        <v>4.3063235626662651E-2</v>
      </c>
    </row>
    <row r="35" spans="1:39" x14ac:dyDescent="0.25">
      <c r="A35" s="3"/>
      <c r="B35" s="274"/>
      <c r="C35" s="7" t="s">
        <v>3</v>
      </c>
      <c r="D35" s="3" t="s">
        <v>199</v>
      </c>
      <c r="E35" s="19">
        <f>VLOOKUP($D35,Résultats!$B$2:$AX$476,E$5,FALSE)</f>
        <v>0.70003457099999999</v>
      </c>
      <c r="F35" s="19">
        <f>VLOOKUP($D35,Résultats!$B$2:$AX$476,F$5,FALSE)</f>
        <v>3.6455820129999998</v>
      </c>
      <c r="G35" s="28">
        <f>VLOOKUP($D35,Résultats!$B$2:$AX$476,G$5,FALSE)</f>
        <v>4.136085864</v>
      </c>
      <c r="H35" s="19">
        <f>VLOOKUP($D35,Résultats!$B$2:$AX$476,H$5,FALSE)</f>
        <v>4.3151319509999997</v>
      </c>
      <c r="I35" s="112">
        <f>VLOOKUP($D35,Résultats!$B$2:$AX$476,I$5,FALSE)</f>
        <v>3.3442180719999999</v>
      </c>
      <c r="J35" s="28">
        <f>VLOOKUP($D35,Résultats!$B$2:$AX$476,J$5,FALSE)</f>
        <v>3.5445552629999999</v>
      </c>
      <c r="K35" s="19">
        <f>VLOOKUP($D35,Résultats!$B$2:$AX$476,K$5,FALSE)</f>
        <v>3.7275141170000001</v>
      </c>
      <c r="L35" s="19">
        <f>VLOOKUP($D35,Résultats!$B$2:$AX$476,L$5,FALSE)</f>
        <v>3.9055948300000001</v>
      </c>
      <c r="M35" s="19">
        <f>VLOOKUP($D35,Résultats!$B$2:$AX$476,M$5,FALSE)</f>
        <v>3.9807719989999999</v>
      </c>
      <c r="N35" s="112">
        <f>VLOOKUP($D35,Résultats!$B$2:$AX$476,N$5,FALSE)</f>
        <v>4.0398164039999997</v>
      </c>
      <c r="O35" s="28">
        <f>VLOOKUP($D35,Résultats!$B$2:$AX$476,O$5,FALSE)</f>
        <v>3.9908183149999998</v>
      </c>
      <c r="P35" s="19">
        <f>VLOOKUP($D35,Résultats!$B$2:$AX$476,P$5,FALSE)</f>
        <v>3.9642346079999999</v>
      </c>
      <c r="Q35" s="19">
        <f>VLOOKUP($D35,Résultats!$B$2:$AX$476,Q$5,FALSE)</f>
        <v>3.9533827189999999</v>
      </c>
      <c r="R35" s="19">
        <f>VLOOKUP($D35,Résultats!$B$2:$AX$476,R$5,FALSE)</f>
        <v>3.9542701849999999</v>
      </c>
      <c r="S35" s="112">
        <f>VLOOKUP($D35,Résultats!$B$2:$AX$476,S$5,FALSE)</f>
        <v>3.9618889830000001</v>
      </c>
      <c r="T35" s="121">
        <f>VLOOKUP($D35,Résultats!$B$2:$AX$476,T$5,FALSE)</f>
        <v>3.8923817089999999</v>
      </c>
      <c r="U35" s="121">
        <f>VLOOKUP($D35,Résultats!$B$2:$AX$476,U$5,FALSE)</f>
        <v>3.8009960519999999</v>
      </c>
      <c r="V35" s="121">
        <f>VLOOKUP($D35,Résultats!$B$2:$AX$476,V$5,FALSE)</f>
        <v>3.7820387979999999</v>
      </c>
      <c r="W35" s="121">
        <f>VLOOKUP($D35,Résultats!$B$2:$AX$476,W$5,FALSE)</f>
        <v>3.8156881220000001</v>
      </c>
      <c r="X35" s="3"/>
      <c r="Z35" s="212" t="s">
        <v>444</v>
      </c>
      <c r="AA35" s="221">
        <f>I43/I36</f>
        <v>0.10258601323815467</v>
      </c>
      <c r="AB35" s="221">
        <f>S43/S36</f>
        <v>0.10222058432311602</v>
      </c>
      <c r="AC35" s="222">
        <f>W43/W36</f>
        <v>9.7911814010841924E-2</v>
      </c>
      <c r="AE35" s="220" t="s">
        <v>443</v>
      </c>
      <c r="AF35" s="225">
        <f>SUM(AF33:AF34)</f>
        <v>0.99999999999999989</v>
      </c>
      <c r="AG35" s="225">
        <f t="shared" ref="AG35:AH35" si="6">SUM(AG33:AG34)</f>
        <v>1</v>
      </c>
      <c r="AH35" s="225">
        <f t="shared" si="6"/>
        <v>1</v>
      </c>
      <c r="AJ35" s="220" t="s">
        <v>443</v>
      </c>
      <c r="AK35" s="225">
        <f>SUM(AK33:AK34)</f>
        <v>1</v>
      </c>
      <c r="AL35" s="225">
        <f t="shared" ref="AL35" si="7">SUM(AL33:AL34)</f>
        <v>1</v>
      </c>
      <c r="AM35" s="225">
        <f t="shared" ref="AM35" si="8">SUM(AM33:AM34)</f>
        <v>1</v>
      </c>
    </row>
    <row r="36" spans="1:39" x14ac:dyDescent="0.25">
      <c r="A36" s="3"/>
      <c r="B36" s="272" t="s">
        <v>4</v>
      </c>
      <c r="C36" s="5" t="s">
        <v>1</v>
      </c>
      <c r="D36" s="2" t="s">
        <v>184</v>
      </c>
      <c r="E36" s="8">
        <f>SUM(E37:E44)</f>
        <v>37.199999999899994</v>
      </c>
      <c r="F36" s="8">
        <f>SUM(F37:F44)</f>
        <v>37.908547282300006</v>
      </c>
      <c r="G36" s="27">
        <f t="shared" ref="G36:R36" si="9">SUM(G37:G44)</f>
        <v>38.031096290199997</v>
      </c>
      <c r="H36" s="8">
        <f t="shared" si="9"/>
        <v>37.493741934099994</v>
      </c>
      <c r="I36" s="113">
        <f t="shared" si="9"/>
        <v>36.426334332000003</v>
      </c>
      <c r="J36" s="27">
        <f t="shared" si="9"/>
        <v>35.828440922600002</v>
      </c>
      <c r="K36" s="8">
        <f t="shared" si="9"/>
        <v>35.668831258100006</v>
      </c>
      <c r="L36" s="8">
        <f t="shared" si="9"/>
        <v>35.740233397399997</v>
      </c>
      <c r="M36" s="8">
        <f t="shared" si="9"/>
        <v>35.886101253999996</v>
      </c>
      <c r="N36" s="113">
        <f t="shared" si="9"/>
        <v>36.091914987700001</v>
      </c>
      <c r="O36" s="27">
        <f t="shared" si="9"/>
        <v>36.189156465000003</v>
      </c>
      <c r="P36" s="8">
        <f t="shared" si="9"/>
        <v>36.330394808099996</v>
      </c>
      <c r="Q36" s="8">
        <f t="shared" si="9"/>
        <v>36.518812548600003</v>
      </c>
      <c r="R36" s="8">
        <f t="shared" si="9"/>
        <v>36.747051890099996</v>
      </c>
      <c r="S36" s="113">
        <f>SUM(S37:S44)</f>
        <v>37.013976823299998</v>
      </c>
      <c r="T36" s="122">
        <f>SUM(T37:T44)</f>
        <v>39.512643391700003</v>
      </c>
      <c r="U36" s="122">
        <f>SUM(U37:U44)</f>
        <v>42.751482610499991</v>
      </c>
      <c r="V36" s="122">
        <f>SUM(V37:V44)</f>
        <v>46.019671101500002</v>
      </c>
      <c r="W36" s="122">
        <f>SUM(W37:W44)</f>
        <v>49.224871622400002</v>
      </c>
      <c r="X36" s="3"/>
      <c r="Z36" s="212" t="s">
        <v>377</v>
      </c>
      <c r="AA36" s="221">
        <f>I42/I36</f>
        <v>3.6998234291614029E-2</v>
      </c>
      <c r="AB36" s="221">
        <f>S42/S36</f>
        <v>6.0326902231007597E-2</v>
      </c>
      <c r="AC36" s="222">
        <f>W42/W36</f>
        <v>0.1765622875498776</v>
      </c>
    </row>
    <row r="37" spans="1:39" x14ac:dyDescent="0.25">
      <c r="A37" s="3"/>
      <c r="B37" s="273"/>
      <c r="C37" s="3" t="s">
        <v>5</v>
      </c>
      <c r="D37" s="3" t="s">
        <v>190</v>
      </c>
      <c r="E37" s="19">
        <f>VLOOKUP($D37,Résultats!$B$2:$AX$476,E$5,FALSE)</f>
        <v>29.721453270000001</v>
      </c>
      <c r="F37" s="19">
        <f>VLOOKUP($D37,Résultats!$B$2:$AX$476,F$5,FALSE)</f>
        <v>30.144167540000002</v>
      </c>
      <c r="G37" s="28">
        <f>VLOOKUP($D37,Résultats!$B$2:$AX$476,G$5,FALSE)</f>
        <v>28.590902419999999</v>
      </c>
      <c r="H37" s="19">
        <f>VLOOKUP($D37,Résultats!$B$2:$AX$476,H$5,FALSE)</f>
        <v>27.52618592</v>
      </c>
      <c r="I37" s="112">
        <f>VLOOKUP($D37,Résultats!$B$2:$AX$476,I$5,FALSE)</f>
        <v>25.282823390000001</v>
      </c>
      <c r="J37" s="28">
        <f>VLOOKUP($D37,Résultats!$B$2:$AX$476,J$5,FALSE)</f>
        <v>24.831280790000001</v>
      </c>
      <c r="K37" s="19">
        <f>VLOOKUP($D37,Résultats!$B$2:$AX$476,K$5,FALSE)</f>
        <v>24.68577969</v>
      </c>
      <c r="L37" s="19">
        <f>VLOOKUP($D37,Résultats!$B$2:$AX$476,L$5,FALSE)</f>
        <v>24.70166613</v>
      </c>
      <c r="M37" s="19">
        <f>VLOOKUP($D37,Résultats!$B$2:$AX$476,M$5,FALSE)</f>
        <v>24.714360119999998</v>
      </c>
      <c r="N37" s="112">
        <f>VLOOKUP($D37,Résultats!$B$2:$AX$476,N$5,FALSE)</f>
        <v>24.76853874</v>
      </c>
      <c r="O37" s="28">
        <f>VLOOKUP($D37,Résultats!$B$2:$AX$476,O$5,FALSE)</f>
        <v>24.527217650000001</v>
      </c>
      <c r="P37" s="19">
        <f>VLOOKUP($D37,Résultats!$B$2:$AX$476,P$5,FALSE)</f>
        <v>24.31888326</v>
      </c>
      <c r="Q37" s="19">
        <f>VLOOKUP($D37,Résultats!$B$2:$AX$476,Q$5,FALSE)</f>
        <v>24.144465050000001</v>
      </c>
      <c r="R37" s="19">
        <f>VLOOKUP($D37,Résultats!$B$2:$AX$476,R$5,FALSE)</f>
        <v>24.060440119999999</v>
      </c>
      <c r="S37" s="112">
        <f>VLOOKUP($D37,Résultats!$B$2:$AX$476,S$5,FALSE)</f>
        <v>24.002401219999999</v>
      </c>
      <c r="T37" s="121">
        <f>VLOOKUP($D37,Résultats!$B$2:$AX$476,T$5,FALSE)</f>
        <v>22.970075690000002</v>
      </c>
      <c r="U37" s="121">
        <f>VLOOKUP($D37,Résultats!$B$2:$AX$476,U$5,FALSE)</f>
        <v>21.77517894</v>
      </c>
      <c r="V37" s="121">
        <f>VLOOKUP($D37,Résultats!$B$2:$AX$476,V$5,FALSE)</f>
        <v>20.41606174</v>
      </c>
      <c r="W37" s="121">
        <f>VLOOKUP($D37,Résultats!$B$2:$AX$476,W$5,FALSE)</f>
        <v>18.36106869</v>
      </c>
      <c r="X37" s="3"/>
      <c r="Z37" s="212" t="s">
        <v>378</v>
      </c>
      <c r="AA37" s="221">
        <f>I41/I36</f>
        <v>8.3952357053768217E-2</v>
      </c>
      <c r="AB37" s="221">
        <f>S41/S36</f>
        <v>0.13922108433796146</v>
      </c>
      <c r="AC37" s="222">
        <f>W41/W36</f>
        <v>0.26336672849951293</v>
      </c>
    </row>
    <row r="38" spans="1:39" x14ac:dyDescent="0.25">
      <c r="A38" s="3"/>
      <c r="B38" s="273"/>
      <c r="C38" s="3" t="s">
        <v>6</v>
      </c>
      <c r="D38" s="3" t="s">
        <v>191</v>
      </c>
      <c r="E38" s="19">
        <f>VLOOKUP($D38,Résultats!$B$2:$AX$476,E$5,FALSE)</f>
        <v>0.38143942939999997</v>
      </c>
      <c r="F38" s="19">
        <f>VLOOKUP($D38,Résultats!$B$2:$AX$476,F$5,FALSE)</f>
        <v>0.1597542123</v>
      </c>
      <c r="G38" s="28">
        <f>VLOOKUP($D38,Résultats!$B$2:$AX$476,G$5,FALSE)</f>
        <v>0.1201648937</v>
      </c>
      <c r="H38" s="19">
        <f>VLOOKUP($D38,Résultats!$B$2:$AX$476,H$5,FALSE)</f>
        <v>0.1070851763</v>
      </c>
      <c r="I38" s="112">
        <f>VLOOKUP($D38,Résultats!$B$2:$AX$476,I$5,FALSE)</f>
        <v>0.10594863359999999</v>
      </c>
      <c r="J38" s="28">
        <f>VLOOKUP($D38,Résultats!$B$2:$AX$476,J$5,FALSE)</f>
        <v>0.16983812970000001</v>
      </c>
      <c r="K38" s="19">
        <f>VLOOKUP($D38,Résultats!$B$2:$AX$476,K$5,FALSE)</f>
        <v>0.23170426990000001</v>
      </c>
      <c r="L38" s="19">
        <f>VLOOKUP($D38,Résultats!$B$2:$AX$476,L$5,FALSE)</f>
        <v>0.2923632813</v>
      </c>
      <c r="M38" s="19">
        <f>VLOOKUP($D38,Résultats!$B$2:$AX$476,M$5,FALSE)</f>
        <v>0.25378206120000002</v>
      </c>
      <c r="N38" s="112">
        <f>VLOOKUP($D38,Résultats!$B$2:$AX$476,N$5,FALSE)</f>
        <v>0.21571529950000001</v>
      </c>
      <c r="O38" s="28">
        <f>VLOOKUP($D38,Résultats!$B$2:$AX$476,O$5,FALSE)</f>
        <v>0.2123021296</v>
      </c>
      <c r="P38" s="19">
        <f>VLOOKUP($D38,Résultats!$B$2:$AX$476,P$5,FALSE)</f>
        <v>0.2091881407</v>
      </c>
      <c r="Q38" s="19">
        <f>VLOOKUP($D38,Résultats!$B$2:$AX$476,Q$5,FALSE)</f>
        <v>0.20637608669999999</v>
      </c>
      <c r="R38" s="19">
        <f>VLOOKUP($D38,Résultats!$B$2:$AX$476,R$5,FALSE)</f>
        <v>0.20434893470000001</v>
      </c>
      <c r="S38" s="112">
        <f>VLOOKUP($D38,Résultats!$B$2:$AX$476,S$5,FALSE)</f>
        <v>0.20254617859999999</v>
      </c>
      <c r="T38" s="121">
        <f>VLOOKUP($D38,Résultats!$B$2:$AX$476,T$5,FALSE)</f>
        <v>0.22740342920000001</v>
      </c>
      <c r="U38" s="121">
        <f>VLOOKUP($D38,Résultats!$B$2:$AX$476,U$5,FALSE)</f>
        <v>0.2307604026</v>
      </c>
      <c r="V38" s="121">
        <f>VLOOKUP($D38,Résultats!$B$2:$AX$476,V$5,FALSE)</f>
        <v>0.26004844440000002</v>
      </c>
      <c r="W38" s="121">
        <f>VLOOKUP($D38,Résultats!$B$2:$AX$476,W$5,FALSE)</f>
        <v>0.2774703858</v>
      </c>
      <c r="X38" s="3"/>
      <c r="Z38" s="214" t="s">
        <v>379</v>
      </c>
      <c r="AA38" s="223">
        <f>(I39+I44)/I36</f>
        <v>7.374110665152174E-2</v>
      </c>
      <c r="AB38" s="223">
        <f>(S39+S44)/S36</f>
        <v>4.2805637220873514E-2</v>
      </c>
      <c r="AC38" s="224">
        <f>(W39+W44)/W36</f>
        <v>8.2089182110963638E-2</v>
      </c>
    </row>
    <row r="39" spans="1:39" x14ac:dyDescent="0.25">
      <c r="A39" s="3"/>
      <c r="B39" s="273"/>
      <c r="C39" s="3" t="s">
        <v>7</v>
      </c>
      <c r="D39" s="3" t="s">
        <v>192</v>
      </c>
      <c r="E39" s="19">
        <f>VLOOKUP($D39,Résultats!$B$2:$AX$476,E$5,FALSE)</f>
        <v>1.5233057169999999</v>
      </c>
      <c r="F39" s="19">
        <f>VLOOKUP($D39,Résultats!$B$2:$AX$476,F$5,FALSE)</f>
        <v>1.073069289</v>
      </c>
      <c r="G39" s="28">
        <f>VLOOKUP($D39,Résultats!$B$2:$AX$476,G$5,FALSE)</f>
        <v>1.4129367500000001</v>
      </c>
      <c r="H39" s="19">
        <f>VLOOKUP($D39,Résultats!$B$2:$AX$476,H$5,FALSE)</f>
        <v>1.5175081269999999</v>
      </c>
      <c r="I39" s="112">
        <f>VLOOKUP($D39,Résultats!$B$2:$AX$476,I$5,FALSE)</f>
        <v>2.241930628</v>
      </c>
      <c r="J39" s="28">
        <f>VLOOKUP($D39,Résultats!$B$2:$AX$476,J$5,FALSE)</f>
        <v>1.676149822</v>
      </c>
      <c r="K39" s="19">
        <f>VLOOKUP($D39,Résultats!$B$2:$AX$476,K$5,FALSE)</f>
        <v>1.163927857</v>
      </c>
      <c r="L39" s="19">
        <f>VLOOKUP($D39,Résultats!$B$2:$AX$476,L$5,FALSE)</f>
        <v>0.68106953160000006</v>
      </c>
      <c r="M39" s="19">
        <f>VLOOKUP($D39,Résultats!$B$2:$AX$476,M$5,FALSE)</f>
        <v>0.65506162590000006</v>
      </c>
      <c r="N39" s="112">
        <f>VLOOKUP($D39,Résultats!$B$2:$AX$476,N$5,FALSE)</f>
        <v>0.63021348870000005</v>
      </c>
      <c r="O39" s="28">
        <f>VLOOKUP($D39,Résultats!$B$2:$AX$476,O$5,FALSE)</f>
        <v>0.62489998830000004</v>
      </c>
      <c r="P39" s="19">
        <f>VLOOKUP($D39,Résultats!$B$2:$AX$476,P$5,FALSE)</f>
        <v>0.62041830929999997</v>
      </c>
      <c r="Q39" s="19">
        <f>VLOOKUP($D39,Résultats!$B$2:$AX$476,Q$5,FALSE)</f>
        <v>0.61679546809999997</v>
      </c>
      <c r="R39" s="19">
        <f>VLOOKUP($D39,Résultats!$B$2:$AX$476,R$5,FALSE)</f>
        <v>0.61545302290000004</v>
      </c>
      <c r="S39" s="112">
        <f>VLOOKUP($D39,Résultats!$B$2:$AX$476,S$5,FALSE)</f>
        <v>0.61477301799999995</v>
      </c>
      <c r="T39" s="121">
        <f>VLOOKUP($D39,Résultats!$B$2:$AX$476,T$5,FALSE)</f>
        <v>0.65302010799999999</v>
      </c>
      <c r="U39" s="121">
        <f>VLOOKUP($D39,Résultats!$B$2:$AX$476,U$5,FALSE)</f>
        <v>0.70228104430000005</v>
      </c>
      <c r="V39" s="121">
        <f>VLOOKUP($D39,Résultats!$B$2:$AX$476,V$5,FALSE)</f>
        <v>0.75147343259999999</v>
      </c>
      <c r="W39" s="121">
        <f>VLOOKUP($D39,Résultats!$B$2:$AX$476,W$5,FALSE)</f>
        <v>2.2348629569999998</v>
      </c>
      <c r="X39" s="3"/>
      <c r="Z39" s="220" t="s">
        <v>443</v>
      </c>
      <c r="AA39" s="225">
        <f>SUM(AA33:AA38)</f>
        <v>1</v>
      </c>
      <c r="AB39" s="225">
        <f t="shared" ref="AB39:AC39" si="10">SUM(AB33:AB38)</f>
        <v>0.99999999999999989</v>
      </c>
      <c r="AC39" s="225">
        <f t="shared" si="10"/>
        <v>0.99999999999999989</v>
      </c>
      <c r="AJ39" s="220"/>
      <c r="AK39" s="225"/>
      <c r="AL39" s="225"/>
      <c r="AM39" s="225"/>
    </row>
    <row r="40" spans="1:39" x14ac:dyDescent="0.25">
      <c r="A40" s="3"/>
      <c r="B40" s="273"/>
      <c r="C40" s="3" t="s">
        <v>8</v>
      </c>
      <c r="D40" s="3" t="s">
        <v>193</v>
      </c>
      <c r="E40" s="19">
        <f>VLOOKUP($D40,Résultats!$B$2:$AX$476,E$5,FALSE)</f>
        <v>1.5199342149999999</v>
      </c>
      <c r="F40" s="19">
        <f>VLOOKUP($D40,Résultats!$B$2:$AX$476,F$5,FALSE)</f>
        <v>0.83927429639999995</v>
      </c>
      <c r="G40" s="28">
        <f>VLOOKUP($D40,Résultats!$B$2:$AX$476,G$5,FALSE)</f>
        <v>0.62792659520000005</v>
      </c>
      <c r="H40" s="19">
        <f>VLOOKUP($D40,Résultats!$B$2:$AX$476,H$5,FALSE)</f>
        <v>0.55858231570000005</v>
      </c>
      <c r="I40" s="112">
        <f>VLOOKUP($D40,Résultats!$B$2:$AX$476,I$5,FALSE)</f>
        <v>0.20882500949999999</v>
      </c>
      <c r="J40" s="28">
        <f>VLOOKUP($D40,Résultats!$B$2:$AX$476,J$5,FALSE)</f>
        <v>0.1678601576</v>
      </c>
      <c r="K40" s="19">
        <f>VLOOKUP($D40,Résultats!$B$2:$AX$476,K$5,FALSE)</f>
        <v>0.13129432020000001</v>
      </c>
      <c r="L40" s="19">
        <f>VLOOKUP($D40,Résultats!$B$2:$AX$476,L$5,FALSE)</f>
        <v>9.7127576100000002E-2</v>
      </c>
      <c r="M40" s="19">
        <f>VLOOKUP($D40,Résultats!$B$2:$AX$476,M$5,FALSE)</f>
        <v>7.6700448800000001E-2</v>
      </c>
      <c r="N40" s="112">
        <f>VLOOKUP($D40,Résultats!$B$2:$AX$476,N$5,FALSE)</f>
        <v>5.6448841E-2</v>
      </c>
      <c r="O40" s="28">
        <f>VLOOKUP($D40,Résultats!$B$2:$AX$476,O$5,FALSE)</f>
        <v>5.5953083100000002E-2</v>
      </c>
      <c r="P40" s="19">
        <f>VLOOKUP($D40,Résultats!$B$2:$AX$476,P$5,FALSE)</f>
        <v>5.5532011999999999E-2</v>
      </c>
      <c r="Q40" s="19">
        <f>VLOOKUP($D40,Résultats!$B$2:$AX$476,Q$5,FALSE)</f>
        <v>5.5187966900000003E-2</v>
      </c>
      <c r="R40" s="19">
        <f>VLOOKUP($D40,Résultats!$B$2:$AX$476,R$5,FALSE)</f>
        <v>5.5048166099999997E-2</v>
      </c>
      <c r="S40" s="112">
        <f>VLOOKUP($D40,Résultats!$B$2:$AX$476,S$5,FALSE)</f>
        <v>5.4967671699999998E-2</v>
      </c>
      <c r="T40" s="121">
        <f>VLOOKUP($D40,Résultats!$B$2:$AX$476,T$5,FALSE)</f>
        <v>5.8314847500000003E-2</v>
      </c>
      <c r="U40" s="121">
        <f>VLOOKUP($D40,Résultats!$B$2:$AX$476,U$5,FALSE)</f>
        <v>6.2699998600000001E-2</v>
      </c>
      <c r="V40" s="121">
        <f>VLOOKUP($D40,Résultats!$B$2:$AX$476,V$5,FALSE)</f>
        <v>6.70784455E-2</v>
      </c>
      <c r="W40" s="121">
        <f>VLOOKUP($D40,Résultats!$B$2:$AX$476,W$5,FALSE)</f>
        <v>7.0357282600000001E-2</v>
      </c>
      <c r="X40" s="3"/>
    </row>
    <row r="41" spans="1:39" x14ac:dyDescent="0.25">
      <c r="A41" s="3"/>
      <c r="B41" s="273"/>
      <c r="C41" s="3" t="s">
        <v>9</v>
      </c>
      <c r="D41" s="3" t="s">
        <v>194</v>
      </c>
      <c r="E41" s="19">
        <f>VLOOKUP($D41,Résultats!$B$2:$AX$476,E$5,FALSE)</f>
        <v>0.30707470139999998</v>
      </c>
      <c r="F41" s="19">
        <f>VLOOKUP($D41,Résultats!$B$2:$AX$476,F$5,FALSE)</f>
        <v>1.390829892</v>
      </c>
      <c r="G41" s="28">
        <f>VLOOKUP($D41,Résultats!$B$2:$AX$476,G$5,FALSE)</f>
        <v>2.0666118770000002</v>
      </c>
      <c r="H41" s="19">
        <f>VLOOKUP($D41,Résultats!$B$2:$AX$476,H$5,FALSE)</f>
        <v>2.3108080709999999</v>
      </c>
      <c r="I41" s="112">
        <f>VLOOKUP($D41,Résultats!$B$2:$AX$476,I$5,FALSE)</f>
        <v>3.0580766260000001</v>
      </c>
      <c r="J41" s="28">
        <f>VLOOKUP($D41,Résultats!$B$2:$AX$476,J$5,FALSE)</f>
        <v>3.1586168790000002</v>
      </c>
      <c r="K41" s="19">
        <f>VLOOKUP($D41,Résultats!$B$2:$AX$476,K$5,FALSE)</f>
        <v>3.2883769639999998</v>
      </c>
      <c r="L41" s="19">
        <f>VLOOKUP($D41,Résultats!$B$2:$AX$476,L$5,FALSE)</f>
        <v>3.4332152699999998</v>
      </c>
      <c r="M41" s="19">
        <f>VLOOKUP($D41,Résultats!$B$2:$AX$476,M$5,FALSE)</f>
        <v>3.7424855369999999</v>
      </c>
      <c r="N41" s="112">
        <f>VLOOKUP($D41,Résultats!$B$2:$AX$476,N$5,FALSE)</f>
        <v>4.0573354110000004</v>
      </c>
      <c r="O41" s="28">
        <f>VLOOKUP($D41,Résultats!$B$2:$AX$476,O$5,FALSE)</f>
        <v>4.301403949</v>
      </c>
      <c r="P41" s="19">
        <f>VLOOKUP($D41,Résultats!$B$2:$AX$476,P$5,FALSE)</f>
        <v>4.5483044970000002</v>
      </c>
      <c r="Q41" s="19">
        <f>VLOOKUP($D41,Résultats!$B$2:$AX$476,Q$5,FALSE)</f>
        <v>4.7993442929999999</v>
      </c>
      <c r="R41" s="19">
        <f>VLOOKUP($D41,Résultats!$B$2:$AX$476,R$5,FALSE)</f>
        <v>4.9738188550000002</v>
      </c>
      <c r="S41" s="112">
        <f>VLOOKUP($D41,Résultats!$B$2:$AX$476,S$5,FALSE)</f>
        <v>5.1531259890000003</v>
      </c>
      <c r="T41" s="121">
        <f>VLOOKUP($D41,Résultats!$B$2:$AX$476,T$5,FALSE)</f>
        <v>6.7858309319999996</v>
      </c>
      <c r="U41" s="121">
        <f>VLOOKUP($D41,Résultats!$B$2:$AX$476,U$5,FALSE)</f>
        <v>8.7140411659999994</v>
      </c>
      <c r="V41" s="121">
        <f>VLOOKUP($D41,Résultats!$B$2:$AX$476,V$5,FALSE)</f>
        <v>10.838977379999999</v>
      </c>
      <c r="W41" s="121">
        <f>VLOOKUP($D41,Résultats!$B$2:$AX$476,W$5,FALSE)</f>
        <v>12.964193399999999</v>
      </c>
      <c r="X41" s="3"/>
    </row>
    <row r="42" spans="1:39" x14ac:dyDescent="0.25">
      <c r="A42" s="3"/>
      <c r="B42" s="273"/>
      <c r="C42" s="3" t="s">
        <v>10</v>
      </c>
      <c r="D42" s="3" t="s">
        <v>195</v>
      </c>
      <c r="E42" s="19">
        <f>VLOOKUP($D42,Résultats!$B$2:$AX$476,E$5,FALSE)</f>
        <v>6.9091807800000002E-2</v>
      </c>
      <c r="F42" s="19">
        <f>VLOOKUP($D42,Résultats!$B$2:$AX$476,F$5,FALSE)</f>
        <v>0.48777920380000001</v>
      </c>
      <c r="G42" s="28">
        <f>VLOOKUP($D42,Résultats!$B$2:$AX$476,G$5,FALSE)</f>
        <v>0.79629108260000003</v>
      </c>
      <c r="H42" s="19">
        <f>VLOOKUP($D42,Résultats!$B$2:$AX$476,H$5,FALSE)</f>
        <v>0.9187514322</v>
      </c>
      <c r="I42" s="112">
        <f>VLOOKUP($D42,Résultats!$B$2:$AX$476,I$5,FALSE)</f>
        <v>1.347710052</v>
      </c>
      <c r="J42" s="28">
        <f>VLOOKUP($D42,Résultats!$B$2:$AX$476,J$5,FALSE)</f>
        <v>1.3920186569999999</v>
      </c>
      <c r="K42" s="19">
        <f>VLOOKUP($D42,Résultats!$B$2:$AX$476,K$5,FALSE)</f>
        <v>1.4492045920000001</v>
      </c>
      <c r="L42" s="19">
        <f>VLOOKUP($D42,Résultats!$B$2:$AX$476,L$5,FALSE)</f>
        <v>1.513035576</v>
      </c>
      <c r="M42" s="19">
        <f>VLOOKUP($D42,Résultats!$B$2:$AX$476,M$5,FALSE)</f>
        <v>1.5834520089999999</v>
      </c>
      <c r="N42" s="112">
        <f>VLOOKUP($D42,Résultats!$B$2:$AX$476,N$5,FALSE)</f>
        <v>1.656367301</v>
      </c>
      <c r="O42" s="28">
        <f>VLOOKUP($D42,Résultats!$B$2:$AX$476,O$5,FALSE)</f>
        <v>1.7671509679999999</v>
      </c>
      <c r="P42" s="19">
        <f>VLOOKUP($D42,Résultats!$B$2:$AX$476,P$5,FALSE)</f>
        <v>1.878989716</v>
      </c>
      <c r="Q42" s="19">
        <f>VLOOKUP($D42,Résultats!$B$2:$AX$476,Q$5,FALSE)</f>
        <v>1.992462602</v>
      </c>
      <c r="R42" s="19">
        <f>VLOOKUP($D42,Résultats!$B$2:$AX$476,R$5,FALSE)</f>
        <v>2.1117382280000001</v>
      </c>
      <c r="S42" s="112">
        <f>VLOOKUP($D42,Résultats!$B$2:$AX$476,S$5,FALSE)</f>
        <v>2.2329385610000001</v>
      </c>
      <c r="T42" s="121">
        <f>VLOOKUP($D42,Résultats!$B$2:$AX$476,T$5,FALSE)</f>
        <v>3.7432726519999999</v>
      </c>
      <c r="U42" s="121">
        <f>VLOOKUP($D42,Résultats!$B$2:$AX$476,U$5,FALSE)</f>
        <v>5.5000421670000001</v>
      </c>
      <c r="V42" s="121">
        <f>VLOOKUP($D42,Résultats!$B$2:$AX$476,V$5,FALSE)</f>
        <v>7.4606046040000003</v>
      </c>
      <c r="W42" s="121">
        <f>VLOOKUP($D42,Résultats!$B$2:$AX$476,W$5,FALSE)</f>
        <v>8.6912559379999994</v>
      </c>
      <c r="X42" s="3"/>
    </row>
    <row r="43" spans="1:39" x14ac:dyDescent="0.25">
      <c r="A43" s="3"/>
      <c r="B43" s="273"/>
      <c r="C43" s="3" t="s">
        <v>11</v>
      </c>
      <c r="D43" s="3" t="s">
        <v>196</v>
      </c>
      <c r="E43" s="19">
        <f>VLOOKUP($D43,Résultats!$B$2:$AX$476,E$5,FALSE)</f>
        <v>3.4539557539999999</v>
      </c>
      <c r="F43" s="19">
        <f>VLOOKUP($D43,Résultats!$B$2:$AX$476,F$5,FALSE)</f>
        <v>3.4823480189999998</v>
      </c>
      <c r="G43" s="28">
        <f>VLOOKUP($D43,Résultats!$B$2:$AX$476,G$5,FALSE)</f>
        <v>3.9017309629999999</v>
      </c>
      <c r="H43" s="19">
        <f>VLOOKUP($D43,Résultats!$B$2:$AX$476,H$5,FALSE)</f>
        <v>3.9709616169999999</v>
      </c>
      <c r="I43" s="112">
        <f>VLOOKUP($D43,Résultats!$B$2:$AX$476,I$5,FALSE)</f>
        <v>3.7368324159999999</v>
      </c>
      <c r="J43" s="28">
        <f>VLOOKUP($D43,Résultats!$B$2:$AX$476,J$5,FALSE)</f>
        <v>3.8596880929999999</v>
      </c>
      <c r="K43" s="19">
        <f>VLOOKUP($D43,Résultats!$B$2:$AX$476,K$5,FALSE)</f>
        <v>4.0182490949999998</v>
      </c>
      <c r="L43" s="19">
        <f>VLOOKUP($D43,Résultats!$B$2:$AX$476,L$5,FALSE)</f>
        <v>4.1952350059999999</v>
      </c>
      <c r="M43" s="19">
        <f>VLOOKUP($D43,Résultats!$B$2:$AX$476,M$5,FALSE)</f>
        <v>4.0370924280000002</v>
      </c>
      <c r="N43" s="112">
        <f>VLOOKUP($D43,Résultats!$B$2:$AX$476,N$5,FALSE)</f>
        <v>3.8860925150000001</v>
      </c>
      <c r="O43" s="28">
        <f>VLOOKUP($D43,Résultats!$B$2:$AX$476,O$5,FALSE)</f>
        <v>3.8515739660000001</v>
      </c>
      <c r="P43" s="19">
        <f>VLOOKUP($D43,Résultats!$B$2:$AX$476,P$5,FALSE)</f>
        <v>3.82220059</v>
      </c>
      <c r="Q43" s="19">
        <f>VLOOKUP($D43,Résultats!$B$2:$AX$476,Q$5,FALSE)</f>
        <v>3.798131835</v>
      </c>
      <c r="R43" s="19">
        <f>VLOOKUP($D43,Résultats!$B$2:$AX$476,R$5,FALSE)</f>
        <v>3.7888205739999998</v>
      </c>
      <c r="S43" s="112">
        <f>VLOOKUP($D43,Résultats!$B$2:$AX$476,S$5,FALSE)</f>
        <v>3.7835903389999999</v>
      </c>
      <c r="T43" s="121">
        <f>VLOOKUP($D43,Résultats!$B$2:$AX$476,T$5,FALSE)</f>
        <v>4.0059584519999998</v>
      </c>
      <c r="U43" s="121">
        <f>VLOOKUP($D43,Résultats!$B$2:$AX$476,U$5,FALSE)</f>
        <v>4.3013150280000003</v>
      </c>
      <c r="V43" s="121">
        <f>VLOOKUP($D43,Résultats!$B$2:$AX$476,V$5,FALSE)</f>
        <v>4.5969381900000004</v>
      </c>
      <c r="W43" s="121">
        <f>VLOOKUP($D43,Résultats!$B$2:$AX$476,W$5,FALSE)</f>
        <v>4.8196964749999998</v>
      </c>
      <c r="X43" s="3"/>
    </row>
    <row r="44" spans="1:39" x14ac:dyDescent="0.25">
      <c r="A44" s="3"/>
      <c r="B44" s="274"/>
      <c r="C44" s="7" t="s">
        <v>12</v>
      </c>
      <c r="D44" s="3" t="s">
        <v>197</v>
      </c>
      <c r="E44" s="20">
        <f>VLOOKUP($D44,Résultats!$B$2:$AX$476,E$5,FALSE)</f>
        <v>0.2237451053</v>
      </c>
      <c r="F44" s="20">
        <f>VLOOKUP($D44,Résultats!$B$2:$AX$476,F$5,FALSE)</f>
        <v>0.3313248298</v>
      </c>
      <c r="G44" s="114">
        <f>VLOOKUP($D44,Résultats!$B$2:$AX$476,G$5,FALSE)</f>
        <v>0.51453170869999998</v>
      </c>
      <c r="H44" s="20">
        <f>VLOOKUP($D44,Résultats!$B$2:$AX$476,H$5,FALSE)</f>
        <v>0.5838592749</v>
      </c>
      <c r="I44" s="115">
        <f>VLOOKUP($D44,Résultats!$B$2:$AX$476,I$5,FALSE)</f>
        <v>0.44418757689999999</v>
      </c>
      <c r="J44" s="114">
        <f>VLOOKUP($D44,Résultats!$B$2:$AX$476,J$5,FALSE)</f>
        <v>0.57298839430000004</v>
      </c>
      <c r="K44" s="20">
        <f>VLOOKUP($D44,Résultats!$B$2:$AX$476,K$5,FALSE)</f>
        <v>0.70029447</v>
      </c>
      <c r="L44" s="20">
        <f>VLOOKUP($D44,Résultats!$B$2:$AX$476,L$5,FALSE)</f>
        <v>0.82652102640000003</v>
      </c>
      <c r="M44" s="20">
        <f>VLOOKUP($D44,Résultats!$B$2:$AX$476,M$5,FALSE)</f>
        <v>0.82316702409999998</v>
      </c>
      <c r="N44" s="115">
        <f>VLOOKUP($D44,Résultats!$B$2:$AX$476,N$5,FALSE)</f>
        <v>0.82120339149999999</v>
      </c>
      <c r="O44" s="114">
        <f>VLOOKUP($D44,Résultats!$B$2:$AX$476,O$5,FALSE)</f>
        <v>0.848654731</v>
      </c>
      <c r="P44" s="20">
        <f>VLOOKUP($D44,Résultats!$B$2:$AX$476,P$5,FALSE)</f>
        <v>0.87687828310000004</v>
      </c>
      <c r="Q44" s="20">
        <f>VLOOKUP($D44,Résultats!$B$2:$AX$476,Q$5,FALSE)</f>
        <v>0.90604924689999999</v>
      </c>
      <c r="R44" s="20">
        <f>VLOOKUP($D44,Résultats!$B$2:$AX$476,R$5,FALSE)</f>
        <v>0.93738398940000001</v>
      </c>
      <c r="S44" s="115">
        <f>VLOOKUP($D44,Résultats!$B$2:$AX$476,S$5,FALSE)</f>
        <v>0.96963384600000002</v>
      </c>
      <c r="T44" s="123">
        <f>VLOOKUP($D44,Résultats!$B$2:$AX$476,T$5,FALSE)</f>
        <v>1.068767281</v>
      </c>
      <c r="U44" s="123">
        <f>VLOOKUP($D44,Résultats!$B$2:$AX$476,U$5,FALSE)</f>
        <v>1.465163864</v>
      </c>
      <c r="V44" s="123">
        <f>VLOOKUP($D44,Résultats!$B$2:$AX$476,V$5,FALSE)</f>
        <v>1.628488865</v>
      </c>
      <c r="W44" s="123">
        <f>VLOOKUP($D44,Résultats!$B$2:$AX$476,W$5,FALSE)</f>
        <v>1.805966494</v>
      </c>
      <c r="X44" s="3"/>
    </row>
    <row r="45" spans="1:39" x14ac:dyDescent="0.25">
      <c r="A45" s="3"/>
      <c r="B45" s="272" t="s">
        <v>368</v>
      </c>
      <c r="C45" s="5" t="s">
        <v>1</v>
      </c>
      <c r="D45" s="2" t="s">
        <v>185</v>
      </c>
      <c r="E45" s="6">
        <f>SUM(E46:E51)</f>
        <v>37.371999998299998</v>
      </c>
      <c r="F45" s="6">
        <f>SUM(F46:F51)</f>
        <v>36.398445639500011</v>
      </c>
      <c r="G45" s="110">
        <f t="shared" ref="G45:R45" si="11">SUM(G46:G51)</f>
        <v>36.021777406599995</v>
      </c>
      <c r="H45" s="6">
        <f t="shared" si="11"/>
        <v>34.838901286899997</v>
      </c>
      <c r="I45" s="111">
        <f t="shared" si="11"/>
        <v>33.8867330908</v>
      </c>
      <c r="J45" s="110">
        <f t="shared" si="11"/>
        <v>32.732370990599996</v>
      </c>
      <c r="K45" s="6">
        <f t="shared" si="11"/>
        <v>31.979650274500003</v>
      </c>
      <c r="L45" s="6">
        <f t="shared" si="11"/>
        <v>31.388426035800002</v>
      </c>
      <c r="M45" s="6">
        <f t="shared" si="11"/>
        <v>30.693909308400002</v>
      </c>
      <c r="N45" s="111">
        <f t="shared" si="11"/>
        <v>29.964127581499998</v>
      </c>
      <c r="O45" s="110">
        <f t="shared" si="11"/>
        <v>29.717410373100002</v>
      </c>
      <c r="P45" s="6">
        <f t="shared" si="11"/>
        <v>29.635674163800001</v>
      </c>
      <c r="Q45" s="6">
        <f t="shared" si="11"/>
        <v>29.629809242099999</v>
      </c>
      <c r="R45" s="6">
        <f t="shared" si="11"/>
        <v>29.663559365799998</v>
      </c>
      <c r="S45" s="111">
        <f>SUM(S46:S51)</f>
        <v>29.721541001999999</v>
      </c>
      <c r="T45" s="120">
        <f>SUM(T46:T51)</f>
        <v>30.241989889200003</v>
      </c>
      <c r="U45" s="120">
        <f>SUM(U46:U51)</f>
        <v>31.132024144599995</v>
      </c>
      <c r="V45" s="120">
        <f>SUM(V46:V51)</f>
        <v>31.969455969199998</v>
      </c>
      <c r="W45" s="120">
        <f>SUM(W46:W51)</f>
        <v>32.8566221767</v>
      </c>
      <c r="X45" s="3"/>
    </row>
    <row r="46" spans="1:39" x14ac:dyDescent="0.25">
      <c r="A46" s="3"/>
      <c r="B46" s="273"/>
      <c r="C46" s="3" t="s">
        <v>13</v>
      </c>
      <c r="D46" s="3" t="s">
        <v>200</v>
      </c>
      <c r="E46" s="19">
        <f>VLOOKUP($D46,Résultats!$B$2:$AX$476,E$5,FALSE)</f>
        <v>34.363901859999999</v>
      </c>
      <c r="F46" s="19">
        <f>VLOOKUP($D46,Résultats!$B$2:$AX$476,F$5,FALSE)</f>
        <v>31.133955759999999</v>
      </c>
      <c r="G46" s="28">
        <f>VLOOKUP($D46,Résultats!$B$2:$AX$476,G$5,FALSE)</f>
        <v>27.405419609999999</v>
      </c>
      <c r="H46" s="19">
        <f>VLOOKUP($D46,Résultats!$B$2:$AX$476,H$5,FALSE)</f>
        <v>25.00479704</v>
      </c>
      <c r="I46" s="112">
        <f>VLOOKUP($D46,Résultats!$B$2:$AX$476,I$5,FALSE)</f>
        <v>23.192843119999999</v>
      </c>
      <c r="J46" s="28">
        <f>VLOOKUP($D46,Résultats!$B$2:$AX$476,J$5,FALSE)</f>
        <v>22.300092299999999</v>
      </c>
      <c r="K46" s="19">
        <f>VLOOKUP($D46,Résultats!$B$2:$AX$476,K$5,FALSE)</f>
        <v>21.688986910000001</v>
      </c>
      <c r="L46" s="19">
        <f>VLOOKUP($D46,Résultats!$B$2:$AX$476,L$5,FALSE)</f>
        <v>21.193474030000001</v>
      </c>
      <c r="M46" s="19">
        <f>VLOOKUP($D46,Résultats!$B$2:$AX$476,M$5,FALSE)</f>
        <v>20.51162643</v>
      </c>
      <c r="N46" s="112">
        <f>VLOOKUP($D46,Résultats!$B$2:$AX$476,N$5,FALSE)</f>
        <v>19.813263320000001</v>
      </c>
      <c r="O46" s="28">
        <f>VLOOKUP($D46,Résultats!$B$2:$AX$476,O$5,FALSE)</f>
        <v>19.448156520000001</v>
      </c>
      <c r="P46" s="19">
        <f>VLOOKUP($D46,Résultats!$B$2:$AX$476,P$5,FALSE)</f>
        <v>19.192939370000001</v>
      </c>
      <c r="Q46" s="19">
        <f>VLOOKUP($D46,Résultats!$B$2:$AX$476,Q$5,FALSE)</f>
        <v>18.987142120000001</v>
      </c>
      <c r="R46" s="19">
        <f>VLOOKUP($D46,Résultats!$B$2:$AX$476,R$5,FALSE)</f>
        <v>18.801084729999999</v>
      </c>
      <c r="S46" s="112">
        <f>VLOOKUP($D46,Résultats!$B$2:$AX$476,S$5,FALSE)</f>
        <v>18.629510669999998</v>
      </c>
      <c r="T46" s="121">
        <f>VLOOKUP($D46,Résultats!$B$2:$AX$476,T$5,FALSE)</f>
        <v>18.040211110000001</v>
      </c>
      <c r="U46" s="121">
        <f>VLOOKUP($D46,Résultats!$B$2:$AX$476,U$5,FALSE)</f>
        <v>18.143801679999999</v>
      </c>
      <c r="V46" s="121">
        <f>VLOOKUP($D46,Résultats!$B$2:$AX$476,V$5,FALSE)</f>
        <v>18.074021399999999</v>
      </c>
      <c r="W46" s="121">
        <f>VLOOKUP($D46,Résultats!$B$2:$AX$476,W$5,FALSE)</f>
        <v>17.9841084</v>
      </c>
      <c r="X46" s="3"/>
    </row>
    <row r="47" spans="1:39" x14ac:dyDescent="0.25">
      <c r="A47" s="3"/>
      <c r="B47" s="273"/>
      <c r="C47" s="3" t="s">
        <v>14</v>
      </c>
      <c r="D47" s="3" t="s">
        <v>201</v>
      </c>
      <c r="E47" s="19">
        <f>VLOOKUP($D47,Résultats!$B$2:$AX$476,E$5,FALSE)</f>
        <v>1.60860863</v>
      </c>
      <c r="F47" s="19">
        <f>VLOOKUP($D47,Résultats!$B$2:$AX$476,F$5,FALSE)</f>
        <v>3.2769215200000001</v>
      </c>
      <c r="G47" s="28">
        <f>VLOOKUP($D47,Résultats!$B$2:$AX$476,G$5,FALSE)</f>
        <v>6.4974700780000001</v>
      </c>
      <c r="H47" s="19">
        <f>VLOOKUP($D47,Résultats!$B$2:$AX$476,H$5,FALSE)</f>
        <v>7.7712318250000001</v>
      </c>
      <c r="I47" s="112">
        <f>VLOOKUP($D47,Résultats!$B$2:$AX$476,I$5,FALSE)</f>
        <v>6.573402389</v>
      </c>
      <c r="J47" s="28">
        <f>VLOOKUP($D47,Résultats!$B$2:$AX$476,J$5,FALSE)</f>
        <v>6.5555524219999999</v>
      </c>
      <c r="K47" s="19">
        <f>VLOOKUP($D47,Résultats!$B$2:$AX$476,K$5,FALSE)</f>
        <v>6.6020603409999996</v>
      </c>
      <c r="L47" s="19">
        <f>VLOOKUP($D47,Résultats!$B$2:$AX$476,L$5,FALSE)</f>
        <v>6.6697389349999998</v>
      </c>
      <c r="M47" s="19">
        <f>VLOOKUP($D47,Résultats!$B$2:$AX$476,M$5,FALSE)</f>
        <v>6.5425499949999999</v>
      </c>
      <c r="N47" s="112">
        <f>VLOOKUP($D47,Résultats!$B$2:$AX$476,N$5,FALSE)</f>
        <v>6.407168939</v>
      </c>
      <c r="O47" s="28">
        <f>VLOOKUP($D47,Résultats!$B$2:$AX$476,O$5,FALSE)</f>
        <v>6.4327872959999999</v>
      </c>
      <c r="P47" s="19">
        <f>VLOOKUP($D47,Résultats!$B$2:$AX$476,P$5,FALSE)</f>
        <v>6.4933732329999998</v>
      </c>
      <c r="Q47" s="19">
        <f>VLOOKUP($D47,Résultats!$B$2:$AX$476,Q$5,FALSE)</f>
        <v>6.5704730979999999</v>
      </c>
      <c r="R47" s="19">
        <f>VLOOKUP($D47,Résultats!$B$2:$AX$476,R$5,FALSE)</f>
        <v>6.6570423249999999</v>
      </c>
      <c r="S47" s="112">
        <f>VLOOKUP($D47,Résultats!$B$2:$AX$476,S$5,FALSE)</f>
        <v>6.7493826869999998</v>
      </c>
      <c r="T47" s="121">
        <f>VLOOKUP($D47,Résultats!$B$2:$AX$476,T$5,FALSE)</f>
        <v>7.2938987150000001</v>
      </c>
      <c r="U47" s="121">
        <f>VLOOKUP($D47,Résultats!$B$2:$AX$476,U$5,FALSE)</f>
        <v>7.5866875839999999</v>
      </c>
      <c r="V47" s="121">
        <f>VLOOKUP($D47,Résultats!$B$2:$AX$476,V$5,FALSE)</f>
        <v>7.9603698469999999</v>
      </c>
      <c r="W47" s="121">
        <f>VLOOKUP($D47,Résultats!$B$2:$AX$476,W$5,FALSE)</f>
        <v>8.1886828380000001</v>
      </c>
      <c r="X47" s="3"/>
    </row>
    <row r="48" spans="1:39" x14ac:dyDescent="0.25">
      <c r="A48" s="3"/>
      <c r="B48" s="273"/>
      <c r="C48" s="3" t="s">
        <v>15</v>
      </c>
      <c r="D48" s="3" t="s">
        <v>202</v>
      </c>
      <c r="E48" s="19">
        <f>VLOOKUP($D48,Résultats!$B$2:$AX$476,E$5,FALSE)</f>
        <v>0.2010760788</v>
      </c>
      <c r="F48" s="19">
        <f>VLOOKUP($D48,Résultats!$B$2:$AX$476,F$5,FALSE)</f>
        <v>0.1071804521</v>
      </c>
      <c r="G48" s="28">
        <f>VLOOKUP($D48,Résultats!$B$2:$AX$476,G$5,FALSE)</f>
        <v>9.4737174899999999E-2</v>
      </c>
      <c r="H48" s="19">
        <f>VLOOKUP($D48,Résultats!$B$2:$AX$476,H$5,FALSE)</f>
        <v>8.6558197700000006E-2</v>
      </c>
      <c r="I48" s="112">
        <f>VLOOKUP($D48,Résultats!$B$2:$AX$476,I$5,FALSE)</f>
        <v>0.36762428050000001</v>
      </c>
      <c r="J48" s="28">
        <f>VLOOKUP($D48,Résultats!$B$2:$AX$476,J$5,FALSE)</f>
        <v>0.33218150730000001</v>
      </c>
      <c r="K48" s="19">
        <f>VLOOKUP($D48,Résultats!$B$2:$AX$476,K$5,FALSE)</f>
        <v>0.30260336129999998</v>
      </c>
      <c r="L48" s="19">
        <f>VLOOKUP($D48,Résultats!$B$2:$AX$476,L$5,FALSE)</f>
        <v>0.2759068476</v>
      </c>
      <c r="M48" s="19">
        <f>VLOOKUP($D48,Résultats!$B$2:$AX$476,M$5,FALSE)</f>
        <v>0.34665833229999998</v>
      </c>
      <c r="N48" s="112">
        <f>VLOOKUP($D48,Résultats!$B$2:$AX$476,N$5,FALSE)</f>
        <v>0.41446632420000001</v>
      </c>
      <c r="O48" s="28">
        <f>VLOOKUP($D48,Résultats!$B$2:$AX$476,O$5,FALSE)</f>
        <v>0.41074128519999997</v>
      </c>
      <c r="P48" s="19">
        <f>VLOOKUP($D48,Résultats!$B$2:$AX$476,P$5,FALSE)</f>
        <v>0.40929951279999999</v>
      </c>
      <c r="Q48" s="19">
        <f>VLOOKUP($D48,Résultats!$B$2:$AX$476,Q$5,FALSE)</f>
        <v>0.4089060403</v>
      </c>
      <c r="R48" s="19">
        <f>VLOOKUP($D48,Résultats!$B$2:$AX$476,R$5,FALSE)</f>
        <v>0.40895351410000003</v>
      </c>
      <c r="S48" s="112">
        <f>VLOOKUP($D48,Résultats!$B$2:$AX$476,S$5,FALSE)</f>
        <v>0.40933329099999999</v>
      </c>
      <c r="T48" s="121">
        <f>VLOOKUP($D48,Résultats!$B$2:$AX$476,T$5,FALSE)</f>
        <v>0.49317815799999998</v>
      </c>
      <c r="U48" s="121">
        <f>VLOOKUP($D48,Résultats!$B$2:$AX$476,U$5,FALSE)</f>
        <v>0.60555838660000005</v>
      </c>
      <c r="V48" s="121">
        <f>VLOOKUP($D48,Résultats!$B$2:$AX$476,V$5,FALSE)</f>
        <v>0.71278786859999999</v>
      </c>
      <c r="W48" s="121">
        <f>VLOOKUP($D48,Résultats!$B$2:$AX$476,W$5,FALSE)</f>
        <v>0.809305198</v>
      </c>
      <c r="X48" s="3"/>
    </row>
    <row r="49" spans="1:24" x14ac:dyDescent="0.25">
      <c r="A49" s="3"/>
      <c r="B49" s="273"/>
      <c r="C49" s="3" t="s">
        <v>16</v>
      </c>
      <c r="D49" s="3" t="s">
        <v>203</v>
      </c>
      <c r="E49" s="19">
        <f>VLOOKUP($D49,Résultats!$B$2:$AX$476,E$5,FALSE)</f>
        <v>0.59518519319999996</v>
      </c>
      <c r="F49" s="19">
        <f>VLOOKUP($D49,Résultats!$B$2:$AX$476,F$5,FALSE)</f>
        <v>0.4837679138</v>
      </c>
      <c r="G49" s="28">
        <f>VLOOKUP($D49,Résultats!$B$2:$AX$476,G$5,FALSE)</f>
        <v>0.4729919769</v>
      </c>
      <c r="H49" s="19">
        <f>VLOOKUP($D49,Résultats!$B$2:$AX$476,H$5,FALSE)</f>
        <v>0.4469361731</v>
      </c>
      <c r="I49" s="112">
        <f>VLOOKUP($D49,Résultats!$B$2:$AX$476,I$5,FALSE)</f>
        <v>1.237938808</v>
      </c>
      <c r="J49" s="28">
        <f>VLOOKUP($D49,Résultats!$B$2:$AX$476,J$5,FALSE)</f>
        <v>1.046001492</v>
      </c>
      <c r="K49" s="19">
        <f>VLOOKUP($D49,Résultats!$B$2:$AX$476,K$5,FALSE)</f>
        <v>0.87858665499999999</v>
      </c>
      <c r="L49" s="19">
        <f>VLOOKUP($D49,Résultats!$B$2:$AX$476,L$5,FALSE)</f>
        <v>0.72445298660000002</v>
      </c>
      <c r="M49" s="19">
        <f>VLOOKUP($D49,Résultats!$B$2:$AX$476,M$5,FALSE)</f>
        <v>0.71941692989999995</v>
      </c>
      <c r="N49" s="112">
        <f>VLOOKUP($D49,Résultats!$B$2:$AX$476,N$5,FALSE)</f>
        <v>0.71319024929999997</v>
      </c>
      <c r="O49" s="28">
        <f>VLOOKUP($D49,Résultats!$B$2:$AX$476,O$5,FALSE)</f>
        <v>0.7079046444</v>
      </c>
      <c r="P49" s="19">
        <f>VLOOKUP($D49,Résultats!$B$2:$AX$476,P$5,FALSE)</f>
        <v>0.70654350929999998</v>
      </c>
      <c r="Q49" s="19">
        <f>VLOOKUP($D49,Résultats!$B$2:$AX$476,Q$5,FALSE)</f>
        <v>0.70699039699999999</v>
      </c>
      <c r="R49" s="19">
        <f>VLOOKUP($D49,Résultats!$B$2:$AX$476,R$5,FALSE)</f>
        <v>0.70793110439999996</v>
      </c>
      <c r="S49" s="112">
        <f>VLOOKUP($D49,Résultats!$B$2:$AX$476,S$5,FALSE)</f>
        <v>0.70945067559999997</v>
      </c>
      <c r="T49" s="121">
        <f>VLOOKUP($D49,Résultats!$B$2:$AX$476,T$5,FALSE)</f>
        <v>0.69808274420000005</v>
      </c>
      <c r="U49" s="121">
        <f>VLOOKUP($D49,Résultats!$B$2:$AX$476,U$5,FALSE)</f>
        <v>0.70582911599999998</v>
      </c>
      <c r="V49" s="121">
        <f>VLOOKUP($D49,Résultats!$B$2:$AX$476,V$5,FALSE)</f>
        <v>0.71946650779999999</v>
      </c>
      <c r="W49" s="121">
        <f>VLOOKUP($D49,Résultats!$B$2:$AX$476,W$5,FALSE)</f>
        <v>0.74510637040000005</v>
      </c>
      <c r="X49" s="3"/>
    </row>
    <row r="50" spans="1:24" x14ac:dyDescent="0.25">
      <c r="A50" s="3"/>
      <c r="B50" s="273"/>
      <c r="C50" s="3" t="s">
        <v>17</v>
      </c>
      <c r="D50" s="3" t="s">
        <v>204</v>
      </c>
      <c r="E50" s="19">
        <f>VLOOKUP($D50,Résultats!$B$2:$AX$476,E$5,FALSE)</f>
        <v>0.2010760788</v>
      </c>
      <c r="F50" s="19">
        <f>VLOOKUP($D50,Résultats!$B$2:$AX$476,F$5,FALSE)</f>
        <v>0.26934180460000001</v>
      </c>
      <c r="G50" s="28">
        <f>VLOOKUP($D50,Résultats!$B$2:$AX$476,G$5,FALSE)</f>
        <v>0.29200680379999999</v>
      </c>
      <c r="H50" s="19">
        <f>VLOOKUP($D50,Résultats!$B$2:$AX$476,H$5,FALSE)</f>
        <v>0.28558947610000002</v>
      </c>
      <c r="I50" s="112">
        <f>VLOOKUP($D50,Résultats!$B$2:$AX$476,I$5,FALSE)</f>
        <v>0.3215038093</v>
      </c>
      <c r="J50" s="28">
        <f>VLOOKUP($D50,Résultats!$B$2:$AX$476,J$5,FALSE)</f>
        <v>0.30072565130000001</v>
      </c>
      <c r="K50" s="19">
        <f>VLOOKUP($D50,Résultats!$B$2:$AX$476,K$5,FALSE)</f>
        <v>0.28440434520000002</v>
      </c>
      <c r="L50" s="19">
        <f>VLOOKUP($D50,Résultats!$B$2:$AX$476,L$5,FALSE)</f>
        <v>0.27009954159999999</v>
      </c>
      <c r="M50" s="19">
        <f>VLOOKUP($D50,Résultats!$B$2:$AX$476,M$5,FALSE)</f>
        <v>0.26866683520000001</v>
      </c>
      <c r="N50" s="112">
        <f>VLOOKUP($D50,Résultats!$B$2:$AX$476,N$5,FALSE)</f>
        <v>0.26677498100000002</v>
      </c>
      <c r="O50" s="28">
        <f>VLOOKUP($D50,Résultats!$B$2:$AX$476,O$5,FALSE)</f>
        <v>0.26756926850000001</v>
      </c>
      <c r="P50" s="19">
        <f>VLOOKUP($D50,Résultats!$B$2:$AX$476,P$5,FALSE)</f>
        <v>0.26982057669999998</v>
      </c>
      <c r="Q50" s="19">
        <f>VLOOKUP($D50,Résultats!$B$2:$AX$476,Q$5,FALSE)</f>
        <v>0.27275846479999999</v>
      </c>
      <c r="R50" s="19">
        <f>VLOOKUP($D50,Résultats!$B$2:$AX$476,R$5,FALSE)</f>
        <v>0.27598374129999997</v>
      </c>
      <c r="S50" s="112">
        <f>VLOOKUP($D50,Résultats!$B$2:$AX$476,S$5,FALSE)</f>
        <v>0.2794467404</v>
      </c>
      <c r="T50" s="121">
        <f>VLOOKUP($D50,Résultats!$B$2:$AX$476,T$5,FALSE)</f>
        <v>0.27613316599999999</v>
      </c>
      <c r="U50" s="121">
        <f>VLOOKUP($D50,Résultats!$B$2:$AX$476,U$5,FALSE)</f>
        <v>0.280195213</v>
      </c>
      <c r="V50" s="121">
        <f>VLOOKUP($D50,Résultats!$B$2:$AX$476,V$5,FALSE)</f>
        <v>0.28711917679999999</v>
      </c>
      <c r="W50" s="121">
        <f>VLOOKUP($D50,Résultats!$B$2:$AX$476,W$5,FALSE)</f>
        <v>0.29802275430000003</v>
      </c>
      <c r="X50" s="3"/>
    </row>
    <row r="51" spans="1:24" x14ac:dyDescent="0.25">
      <c r="A51" s="3"/>
      <c r="B51" s="274"/>
      <c r="C51" s="7" t="s">
        <v>12</v>
      </c>
      <c r="D51" s="3" t="s">
        <v>205</v>
      </c>
      <c r="E51" s="20">
        <f>VLOOKUP($D51,Résultats!$B$2:$AX$476,E$5,FALSE)</f>
        <v>0.4021521575</v>
      </c>
      <c r="F51" s="20">
        <f>VLOOKUP($D51,Résultats!$B$2:$AX$476,F$5,FALSE)</f>
        <v>1.1272781890000001</v>
      </c>
      <c r="G51" s="114">
        <f>VLOOKUP($D51,Résultats!$B$2:$AX$476,G$5,FALSE)</f>
        <v>1.259151763</v>
      </c>
      <c r="H51" s="20">
        <f>VLOOKUP($D51,Résultats!$B$2:$AX$476,H$5,FALSE)</f>
        <v>1.243788575</v>
      </c>
      <c r="I51" s="115">
        <f>VLOOKUP($D51,Résultats!$B$2:$AX$476,I$5,FALSE)</f>
        <v>2.1934206839999999</v>
      </c>
      <c r="J51" s="114">
        <f>VLOOKUP($D51,Résultats!$B$2:$AX$476,J$5,FALSE)</f>
        <v>2.1978176180000002</v>
      </c>
      <c r="K51" s="20">
        <f>VLOOKUP($D51,Résultats!$B$2:$AX$476,K$5,FALSE)</f>
        <v>2.2230086619999998</v>
      </c>
      <c r="L51" s="20">
        <f>VLOOKUP($D51,Résultats!$B$2:$AX$476,L$5,FALSE)</f>
        <v>2.2547536949999998</v>
      </c>
      <c r="M51" s="20">
        <f>VLOOKUP($D51,Résultats!$B$2:$AX$476,M$5,FALSE)</f>
        <v>2.3049907859999998</v>
      </c>
      <c r="N51" s="115">
        <f>VLOOKUP($D51,Résultats!$B$2:$AX$476,N$5,FALSE)</f>
        <v>2.3492637680000001</v>
      </c>
      <c r="O51" s="114">
        <f>VLOOKUP($D51,Résultats!$B$2:$AX$476,O$5,FALSE)</f>
        <v>2.4502513590000001</v>
      </c>
      <c r="P51" s="20">
        <f>VLOOKUP($D51,Résultats!$B$2:$AX$476,P$5,FALSE)</f>
        <v>2.563697962</v>
      </c>
      <c r="Q51" s="20">
        <f>VLOOKUP($D51,Résultats!$B$2:$AX$476,Q$5,FALSE)</f>
        <v>2.683539122</v>
      </c>
      <c r="R51" s="20">
        <f>VLOOKUP($D51,Résultats!$B$2:$AX$476,R$5,FALSE)</f>
        <v>2.812563951</v>
      </c>
      <c r="S51" s="115">
        <f>VLOOKUP($D51,Résultats!$B$2:$AX$476,S$5,FALSE)</f>
        <v>2.9444169379999998</v>
      </c>
      <c r="T51" s="123">
        <f>VLOOKUP($D51,Résultats!$B$2:$AX$476,T$5,FALSE)</f>
        <v>3.440485996</v>
      </c>
      <c r="U51" s="123">
        <f>VLOOKUP($D51,Résultats!$B$2:$AX$476,U$5,FALSE)</f>
        <v>3.8099521649999999</v>
      </c>
      <c r="V51" s="123">
        <f>VLOOKUP($D51,Résultats!$B$2:$AX$476,V$5,FALSE)</f>
        <v>4.2156911690000003</v>
      </c>
      <c r="W51" s="123">
        <f>VLOOKUP($D51,Résultats!$B$2:$AX$476,W$5,FALSE)</f>
        <v>4.8313966160000001</v>
      </c>
      <c r="X51" s="3"/>
    </row>
    <row r="52" spans="1:24" x14ac:dyDescent="0.25">
      <c r="A52" s="3"/>
      <c r="B52" s="208" t="s">
        <v>8</v>
      </c>
      <c r="C52" s="2"/>
      <c r="D52" s="17" t="s">
        <v>186</v>
      </c>
      <c r="E52" s="6">
        <f>VLOOKUP($D52,Résultats!$B$2:$AX$476,E$5,FALSE)</f>
        <v>5.7508898210000003</v>
      </c>
      <c r="F52" s="6">
        <f>VLOOKUP($D52,Résultats!$B$2:$AX$476,F$5,FALSE)</f>
        <v>4.5938879449999996</v>
      </c>
      <c r="G52" s="110">
        <f>VLOOKUP($D52,Résultats!$B$2:$AX$476,G$5,FALSE)</f>
        <v>2.8434210100000001</v>
      </c>
      <c r="H52" s="6">
        <f>VLOOKUP($D52,Résultats!$B$2:$AX$476,H$5,FALSE)</f>
        <v>2.6415449240000002</v>
      </c>
      <c r="I52" s="111">
        <f>VLOOKUP($D52,Résultats!$B$2:$AX$476,I$5,FALSE)</f>
        <v>2.481776027</v>
      </c>
      <c r="J52" s="110">
        <f>VLOOKUP($D52,Résultats!$B$2:$AX$476,J$5,FALSE)</f>
        <v>2.4117012359999999</v>
      </c>
      <c r="K52" s="6">
        <f>VLOOKUP($D52,Résultats!$B$2:$AX$476,K$5,FALSE)</f>
        <v>2.4042179309999998</v>
      </c>
      <c r="L52" s="6">
        <f>VLOOKUP($D52,Résultats!$B$2:$AX$476,L$5,FALSE)</f>
        <v>2.4275661629999998</v>
      </c>
      <c r="M52" s="6">
        <f>VLOOKUP($D52,Résultats!$B$2:$AX$476,M$5,FALSE)</f>
        <v>2.4507083129999998</v>
      </c>
      <c r="N52" s="111">
        <f>VLOOKUP($D52,Résultats!$B$2:$AX$476,N$5,FALSE)</f>
        <v>2.4754027060000001</v>
      </c>
      <c r="O52" s="110">
        <f>VLOOKUP($D52,Résultats!$B$2:$AX$476,O$5,FALSE)</f>
        <v>2.50163029</v>
      </c>
      <c r="P52" s="6">
        <f>VLOOKUP($D52,Résultats!$B$2:$AX$476,P$5,FALSE)</f>
        <v>2.5342717129999999</v>
      </c>
      <c r="Q52" s="6">
        <f>VLOOKUP($D52,Résultats!$B$2:$AX$476,Q$5,FALSE)</f>
        <v>2.5725337399999999</v>
      </c>
      <c r="R52" s="6">
        <f>VLOOKUP($D52,Résultats!$B$2:$AX$476,R$5,FALSE)</f>
        <v>2.6161641470000001</v>
      </c>
      <c r="S52" s="111">
        <f>VLOOKUP($D52,Résultats!$B$2:$AX$476,S$5,FALSE)</f>
        <v>2.664340556</v>
      </c>
      <c r="T52" s="120">
        <f>VLOOKUP($D52,Résultats!$B$2:$AX$476,T$5,FALSE)</f>
        <v>2.9115286340000002</v>
      </c>
      <c r="U52" s="120">
        <f>VLOOKUP($D52,Résultats!$B$2:$AX$476,U$5,FALSE)</f>
        <v>3.159472939</v>
      </c>
      <c r="V52" s="120">
        <f>VLOOKUP($D52,Résultats!$B$2:$AX$476,V$5,FALSE)</f>
        <v>3.4218204509999999</v>
      </c>
      <c r="W52" s="120">
        <f>VLOOKUP($D52,Résultats!$B$2:$AX$476,W$5,FALSE)</f>
        <v>3.7285579690000001</v>
      </c>
      <c r="X52" s="3"/>
    </row>
    <row r="53" spans="1:24" x14ac:dyDescent="0.25">
      <c r="A53" s="3"/>
      <c r="B53" s="207" t="s">
        <v>1</v>
      </c>
      <c r="C53" s="2"/>
      <c r="D53" s="2" t="s">
        <v>187</v>
      </c>
      <c r="E53" s="9">
        <f>E52+E45+E36+E33</f>
        <v>164.93047090019999</v>
      </c>
      <c r="F53" s="9">
        <f>F52+F45+F36+F33</f>
        <v>150.83615205979999</v>
      </c>
      <c r="G53" s="29">
        <f t="shared" ref="G53:R53" si="12">G52+G45+G36+G33</f>
        <v>146.29597268079999</v>
      </c>
      <c r="H53" s="9">
        <f t="shared" si="12"/>
        <v>143.59360249600002</v>
      </c>
      <c r="I53" s="116">
        <f t="shared" si="12"/>
        <v>141.91273325180001</v>
      </c>
      <c r="J53" s="29">
        <f t="shared" si="12"/>
        <v>139.98269221219999</v>
      </c>
      <c r="K53" s="9">
        <f t="shared" si="12"/>
        <v>138.68702679059999</v>
      </c>
      <c r="L53" s="9">
        <f t="shared" si="12"/>
        <v>137.80520849620001</v>
      </c>
      <c r="M53" s="9">
        <f t="shared" si="12"/>
        <v>136.46549527439998</v>
      </c>
      <c r="N53" s="116">
        <f t="shared" si="12"/>
        <v>134.91903972919999</v>
      </c>
      <c r="O53" s="29">
        <f t="shared" si="12"/>
        <v>133.9938713231</v>
      </c>
      <c r="P53" s="9">
        <f t="shared" si="12"/>
        <v>133.6525870529</v>
      </c>
      <c r="Q53" s="9">
        <f t="shared" si="12"/>
        <v>133.69870469969999</v>
      </c>
      <c r="R53" s="9">
        <f t="shared" si="12"/>
        <v>134.00301067790002</v>
      </c>
      <c r="S53" s="116">
        <f>S52+S45+S36+S33</f>
        <v>134.48432468429999</v>
      </c>
      <c r="T53" s="124">
        <f>T52+T45+T36+T33</f>
        <v>136.89108232390004</v>
      </c>
      <c r="U53" s="124">
        <f>U52+U45+U36+U33</f>
        <v>139.63208189609998</v>
      </c>
      <c r="V53" s="124">
        <f>V52+V45+V36+V33</f>
        <v>142.49734074969999</v>
      </c>
      <c r="W53" s="124">
        <f>W52+W45+W36+W33</f>
        <v>145.90944087010001</v>
      </c>
      <c r="X53" s="3"/>
    </row>
    <row r="54" spans="1:2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G345"/>
  <sheetViews>
    <sheetView tabSelected="1" topLeftCell="A72" zoomScale="72" zoomScaleNormal="72" workbookViewId="0">
      <selection activeCell="I91" sqref="I91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15.7109375" customWidth="1"/>
    <col min="4" max="4" width="15.710937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1" width="11.42578125" customWidth="1"/>
    <col min="14" max="14" width="24.85546875" style="3" customWidth="1"/>
    <col min="20" max="33" width="11.42578125" style="3"/>
  </cols>
  <sheetData>
    <row r="1" spans="1:26" ht="28.5" x14ac:dyDescent="0.45">
      <c r="A1" s="226" t="s">
        <v>449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6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6" ht="23.25" x14ac:dyDescent="0.35">
      <c r="A3" s="1" t="s">
        <v>433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65"/>
      <c r="S3" s="3"/>
    </row>
    <row r="4" spans="1:26" ht="23.25" x14ac:dyDescent="0.35">
      <c r="A4" s="195" t="str">
        <f>Résultats!B1</f>
        <v>TEND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65"/>
      <c r="S4" s="3"/>
    </row>
    <row r="5" spans="1:26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65"/>
      <c r="S5" s="3"/>
    </row>
    <row r="6" spans="1:26" ht="18.75" x14ac:dyDescent="0.3">
      <c r="B6" s="66"/>
      <c r="C6" s="66"/>
      <c r="D6" s="66"/>
      <c r="E6" s="66"/>
      <c r="F6" s="66"/>
      <c r="G6" s="66"/>
      <c r="H6" s="66"/>
      <c r="I6" s="66"/>
      <c r="J6" s="3"/>
      <c r="K6" s="3"/>
      <c r="M6" s="3"/>
      <c r="O6" s="3"/>
      <c r="P6" s="3"/>
      <c r="Q6" s="3"/>
      <c r="R6" s="65"/>
      <c r="S6" s="65"/>
      <c r="T6" s="66"/>
      <c r="U6" s="66"/>
    </row>
    <row r="7" spans="1:26" ht="18.75" x14ac:dyDescent="0.3">
      <c r="C7" s="65" t="s">
        <v>434</v>
      </c>
      <c r="I7" s="3"/>
      <c r="J7" s="3"/>
      <c r="K7" s="3"/>
      <c r="L7" s="3"/>
      <c r="M7" s="3"/>
      <c r="N7" s="65" t="s">
        <v>435</v>
      </c>
      <c r="O7" s="3"/>
      <c r="P7" s="3"/>
      <c r="Q7" s="3"/>
      <c r="R7" s="3"/>
      <c r="S7" s="3"/>
    </row>
    <row r="8" spans="1:26" ht="23.25" x14ac:dyDescent="0.35">
      <c r="B8" s="70"/>
      <c r="C8" s="66" t="s">
        <v>269</v>
      </c>
      <c r="D8" s="3"/>
      <c r="E8" s="66"/>
      <c r="F8" s="66"/>
      <c r="G8" s="66"/>
      <c r="H8" s="66"/>
      <c r="I8" s="66"/>
      <c r="J8" s="66"/>
      <c r="K8" s="66"/>
      <c r="L8" s="3"/>
      <c r="M8" s="3"/>
      <c r="N8" t="s">
        <v>436</v>
      </c>
      <c r="U8" s="3" t="s">
        <v>487</v>
      </c>
    </row>
    <row r="9" spans="1:26" x14ac:dyDescent="0.25">
      <c r="B9" s="66"/>
      <c r="C9" s="3"/>
      <c r="D9" s="3"/>
      <c r="E9" s="3"/>
      <c r="F9" s="3"/>
      <c r="G9" s="3"/>
      <c r="H9" s="66"/>
      <c r="I9" s="66"/>
      <c r="J9" s="66"/>
      <c r="K9" s="66"/>
      <c r="L9" s="3"/>
      <c r="M9" s="3"/>
      <c r="O9" s="3"/>
      <c r="P9" s="3"/>
      <c r="Q9" s="3"/>
      <c r="R9" s="3"/>
      <c r="S9" s="3"/>
      <c r="U9" s="68"/>
    </row>
    <row r="10" spans="1:26" ht="31.5" x14ac:dyDescent="0.35">
      <c r="B10" s="66"/>
      <c r="C10" s="175">
        <v>2015</v>
      </c>
      <c r="D10" s="176"/>
      <c r="E10" s="176"/>
      <c r="F10" s="176"/>
      <c r="G10" s="176"/>
      <c r="H10" s="101" t="s">
        <v>36</v>
      </c>
      <c r="I10" s="101" t="s">
        <v>268</v>
      </c>
      <c r="J10" s="101" t="s">
        <v>38</v>
      </c>
      <c r="K10" s="101" t="s">
        <v>267</v>
      </c>
      <c r="L10" s="119" t="s">
        <v>1</v>
      </c>
      <c r="M10" s="25"/>
      <c r="N10" s="175">
        <v>2015</v>
      </c>
      <c r="O10" s="171" t="s">
        <v>36</v>
      </c>
      <c r="P10" s="101" t="s">
        <v>268</v>
      </c>
      <c r="Q10" s="101" t="s">
        <v>38</v>
      </c>
      <c r="R10" s="101" t="s">
        <v>267</v>
      </c>
      <c r="S10" s="119" t="s">
        <v>1</v>
      </c>
      <c r="U10" s="175">
        <v>2015</v>
      </c>
      <c r="V10" s="171" t="s">
        <v>36</v>
      </c>
      <c r="W10" s="101" t="s">
        <v>268</v>
      </c>
      <c r="X10" s="101" t="s">
        <v>38</v>
      </c>
      <c r="Y10" s="101" t="s">
        <v>267</v>
      </c>
      <c r="Z10" s="119" t="s">
        <v>1</v>
      </c>
    </row>
    <row r="11" spans="1:26" x14ac:dyDescent="0.25">
      <c r="C11" s="177" t="s">
        <v>18</v>
      </c>
      <c r="H11" s="8">
        <f>SUM(H12:H13)</f>
        <v>0</v>
      </c>
      <c r="I11" s="8">
        <f>SUM(I12:I13)</f>
        <v>42.940346469999994</v>
      </c>
      <c r="J11" s="8">
        <f>SUM(J12:J13)</f>
        <v>1.1428389529999998</v>
      </c>
      <c r="K11" s="8">
        <f>SUM(K12:K13)</f>
        <v>0.22968982344819999</v>
      </c>
      <c r="L11" s="122">
        <f>SUM(H11:K11)</f>
        <v>44.312875246448193</v>
      </c>
      <c r="M11" s="99"/>
      <c r="N11" s="180" t="s">
        <v>18</v>
      </c>
      <c r="O11" s="36">
        <f>'[1]Bilan 2015'!$X$46</f>
        <v>0</v>
      </c>
      <c r="P11" s="35">
        <f>SUM('[1]Bilan 2015'!$X$41:$X$43)</f>
        <v>42.74864178907778</v>
      </c>
      <c r="Q11" s="35">
        <f>'[1]Bilan 2015'!$X$13</f>
        <v>0.94471195184866696</v>
      </c>
      <c r="R11" s="35">
        <f>('[1]Bilan 2015'!$X$22+'[1]Bilan 2015'!$X$30+SUM('[1]Bilan 2015'!$X$36:$X$40)+SUM('[1]Bilan 2015'!$X$44:$X$45)+'[1]Bilan 2015'!$X$47)</f>
        <v>7.2729058819149789E-2</v>
      </c>
      <c r="S11" s="172">
        <f>SUM(O11:R11)</f>
        <v>43.766082799745597</v>
      </c>
      <c r="U11" s="180" t="s">
        <v>18</v>
      </c>
      <c r="V11" s="245">
        <f>'[2]Bilan 2015'!$W$46</f>
        <v>0</v>
      </c>
      <c r="W11" s="35">
        <f>'[2]Bilan 2015'!$W$41+'[2]Bilan 2015'!$W$42</f>
        <v>42.755155421801852</v>
      </c>
      <c r="X11" s="102">
        <f>'[2]Bilan 2015'!$W$13</f>
        <v>0.94471195184866696</v>
      </c>
      <c r="Y11" s="35">
        <f>'[2]Bilan 2015'!$W$23+'[2]Bilan 2015'!$W$29+SUM('[2]Bilan 2015'!$W$36:$W$40,'[2]Bilan 2015'!$W$44:$W$45)</f>
        <v>0.11723290961470741</v>
      </c>
      <c r="Z11" s="172">
        <f t="shared" ref="Z11" si="0">SUM(V11:Y11)</f>
        <v>43.817100283265226</v>
      </c>
    </row>
    <row r="12" spans="1:26" x14ac:dyDescent="0.25">
      <c r="C12" s="178" t="s">
        <v>19</v>
      </c>
      <c r="D12" t="s">
        <v>159</v>
      </c>
      <c r="E12" t="s">
        <v>160</v>
      </c>
      <c r="F12" t="s">
        <v>161</v>
      </c>
      <c r="G12" t="s">
        <v>162</v>
      </c>
      <c r="H12" s="19">
        <f>VLOOKUP(D12,Résultats!$B$2:$AX$476,'T energie vecteurs'!F5,FALSE)</f>
        <v>0</v>
      </c>
      <c r="I12" s="19">
        <f>VLOOKUP(E12,Résultats!$B$2:$AX$476,'T energie vecteurs'!F5,FALSE)</f>
        <v>25.519025599999999</v>
      </c>
      <c r="J12" s="19">
        <f>VLOOKUP(F12,Résultats!$B$2:$AX$476,'T energie vecteurs'!F5,FALSE)</f>
        <v>1.5525242999999999E-2</v>
      </c>
      <c r="K12" s="19">
        <f>VLOOKUP(G12,Résultats!$B$2:$AX$476,'T energie vecteurs'!F5,FALSE)</f>
        <v>1.7687848200000001E-5</v>
      </c>
      <c r="L12" s="121">
        <f t="shared" ref="L12:L20" si="1">SUM(H12:K12)</f>
        <v>25.534568530848198</v>
      </c>
      <c r="M12" s="19"/>
      <c r="N12" s="178" t="s">
        <v>19</v>
      </c>
      <c r="O12" s="173"/>
      <c r="P12" s="19"/>
      <c r="Q12" s="55"/>
      <c r="R12" s="19"/>
      <c r="S12" s="121"/>
      <c r="U12" s="178" t="s">
        <v>19</v>
      </c>
      <c r="V12" s="173"/>
      <c r="W12" s="19">
        <f>'[3]2015 3me'!$C$6</f>
        <v>24.955144671922621</v>
      </c>
      <c r="X12" s="55">
        <f>'[3]2015 3me'!$C$7</f>
        <v>1.6032250661677957E-2</v>
      </c>
      <c r="Y12" s="19">
        <f>'[3]2015 3me'!$C$8</f>
        <v>0</v>
      </c>
      <c r="Z12" s="121">
        <f>SUM(W12:Y12)</f>
        <v>24.971176922584299</v>
      </c>
    </row>
    <row r="13" spans="1:26" x14ac:dyDescent="0.25">
      <c r="C13" s="179" t="s">
        <v>20</v>
      </c>
      <c r="D13" t="s">
        <v>163</v>
      </c>
      <c r="E13" t="s">
        <v>164</v>
      </c>
      <c r="F13" t="s">
        <v>165</v>
      </c>
      <c r="G13" t="s">
        <v>166</v>
      </c>
      <c r="H13" s="19">
        <f>VLOOKUP(D13,Résultats!$B$2:$AX$476,'T energie vecteurs'!F5,FALSE)</f>
        <v>0</v>
      </c>
      <c r="I13" s="19">
        <f>VLOOKUP(E13,Résultats!$B$2:$AX$476,'T energie vecteurs'!F5,FALSE)</f>
        <v>17.421320869999999</v>
      </c>
      <c r="J13" s="19">
        <f>VLOOKUP(F13,Résultats!$B$2:$AX$476,'T energie vecteurs'!F5,FALSE)</f>
        <v>1.1273137099999999</v>
      </c>
      <c r="K13" s="19">
        <f>VLOOKUP(G13,Résultats!$B$2:$AX$476,'T energie vecteurs'!F5,FALSE)</f>
        <v>0.22967213559999999</v>
      </c>
      <c r="L13" s="121">
        <f t="shared" si="1"/>
        <v>18.778306715599999</v>
      </c>
      <c r="M13" s="19"/>
      <c r="N13" s="179" t="s">
        <v>20</v>
      </c>
      <c r="O13" s="173"/>
      <c r="P13" s="19"/>
      <c r="Q13" s="55"/>
      <c r="R13" s="19"/>
      <c r="S13" s="121"/>
      <c r="U13" s="179" t="s">
        <v>20</v>
      </c>
      <c r="V13" s="173"/>
      <c r="W13" s="19">
        <f>SUM('[3]2015 3me'!$D$6:$H$6)</f>
        <v>17.86977847791302</v>
      </c>
      <c r="X13" s="55">
        <f>SUM('[3]2015 3me'!$D$7:$H$7)</f>
        <v>0.92867970118698906</v>
      </c>
      <c r="Y13" s="19">
        <f>SUM('[3]2015 3me'!$D$8:$H$8)</f>
        <v>0.04</v>
      </c>
      <c r="Z13" s="121">
        <f>SUM(W13:Y13)</f>
        <v>18.838458179100009</v>
      </c>
    </row>
    <row r="14" spans="1:26" x14ac:dyDescent="0.25">
      <c r="C14" s="177" t="s">
        <v>21</v>
      </c>
      <c r="D14" t="s">
        <v>167</v>
      </c>
      <c r="E14" t="s">
        <v>168</v>
      </c>
      <c r="F14" t="s">
        <v>169</v>
      </c>
      <c r="G14" t="s">
        <v>170</v>
      </c>
      <c r="H14" s="8">
        <f>VLOOKUP(D14,Résultats!$B$2:$AX$476,'T energie vecteurs'!F5,FALSE)</f>
        <v>0.29081850990000002</v>
      </c>
      <c r="I14" s="8">
        <f>VLOOKUP(E14,Résultats!$B$2:$AX$476,'T energie vecteurs'!F5,FALSE)</f>
        <v>7.2384933089999999</v>
      </c>
      <c r="J14" s="8">
        <f>VLOOKUP(F14,Résultats!$B$2:$AX$476,'T energie vecteurs'!F5,FALSE)</f>
        <v>13.80466021</v>
      </c>
      <c r="K14" s="8">
        <f>VLOOKUP(G14,Résultats!$B$2:$AX$476,'T energie vecteurs'!F5,FALSE)+5</f>
        <v>20.926065819999998</v>
      </c>
      <c r="L14" s="122">
        <f>SUM(H14:K14)</f>
        <v>42.260037848899998</v>
      </c>
      <c r="M14" s="99"/>
      <c r="N14" s="180" t="s">
        <v>21</v>
      </c>
      <c r="O14" s="36">
        <f>'[1]Bilan 2015'!$V$46</f>
        <v>3.6764196608413298E-2</v>
      </c>
      <c r="P14" s="35">
        <f>SUM('[1]Bilan 2015'!$V$41:$V$43)</f>
        <v>6.6752954110546101</v>
      </c>
      <c r="Q14" s="35">
        <f>'[1]Bilan 2015'!$V$13</f>
        <v>13.6203670581426</v>
      </c>
      <c r="R14" s="35">
        <f>('[1]Bilan 2015'!$V$22+'[1]Bilan 2015'!$V$30+SUM('[1]Bilan 2015'!$V$36:$V$40)+SUM('[1]Bilan 2015'!$V$44:$V$45)+'[1]Bilan 2015'!$V$47)</f>
        <v>21.832863706323721</v>
      </c>
      <c r="S14" s="172">
        <f t="shared" ref="S14:S19" si="2">SUM(O14:R14)</f>
        <v>42.165290372129348</v>
      </c>
      <c r="U14" s="180" t="s">
        <v>21</v>
      </c>
      <c r="V14" s="36">
        <f>'[2]Bilan 2015'!$U$46</f>
        <v>3.6764196608413298E-2</v>
      </c>
      <c r="W14" s="35">
        <f>'[2]Bilan 2015'!$U$42+'[2]Bilan 2015'!$U$43+'[2]Bilan 2015'!$U$41</f>
        <v>6.6752954110546101</v>
      </c>
      <c r="X14" s="35">
        <f>'[2]Bilan 2015'!$U$13</f>
        <v>13.6203670581426</v>
      </c>
      <c r="Y14" s="35">
        <f>'[2]Bilan 2015'!$U$23+'[2]Bilan 2015'!$U$29+SUM('[2]Bilan 2015'!$U$36:$U$40,'[2]Bilan 2015'!$U$44:$U$45)</f>
        <v>19.23286370632372</v>
      </c>
      <c r="Z14" s="172">
        <f t="shared" ref="Z14:Z15" si="3">SUM(V14:Y14)</f>
        <v>39.56529037212934</v>
      </c>
    </row>
    <row r="15" spans="1:26" x14ac:dyDescent="0.25">
      <c r="C15" s="177" t="s">
        <v>22</v>
      </c>
      <c r="D15" t="s">
        <v>171</v>
      </c>
      <c r="E15" t="s">
        <v>172</v>
      </c>
      <c r="F15" t="s">
        <v>173</v>
      </c>
      <c r="G15" t="s">
        <v>174</v>
      </c>
      <c r="H15" s="8">
        <f>VLOOKUP(D15,Résultats!$B$2:$AX$476,'T energie vecteurs'!F5,FALSE)</f>
        <v>0</v>
      </c>
      <c r="I15" s="8">
        <f>VLOOKUP(E15,Résultats!$B$2:$AX$476,'T energie vecteurs'!F5,FALSE)</f>
        <v>4.1037055330000003</v>
      </c>
      <c r="J15" s="8">
        <f>VLOOKUP(F15,Résultats!$B$2:$AX$476,'T energie vecteurs'!F5,FALSE)</f>
        <v>12.38240854</v>
      </c>
      <c r="K15" s="8">
        <f>VLOOKUP(G15,Résultats!$B$2:$AX$476,'T energie vecteurs'!F5,FALSE)</f>
        <v>8.4716890649999996</v>
      </c>
      <c r="L15" s="122">
        <f t="shared" si="1"/>
        <v>24.957803137999999</v>
      </c>
      <c r="M15" s="99"/>
      <c r="N15" s="180" t="s">
        <v>22</v>
      </c>
      <c r="O15" s="36">
        <f>'[1]Bilan 2015'!$W$46</f>
        <v>4.3073392295861899E-2</v>
      </c>
      <c r="P15" s="35">
        <f>SUM('[1]Bilan 2015'!$W$41:$W$43)</f>
        <v>3.01546564464017</v>
      </c>
      <c r="Q15" s="35">
        <f>'[1]Bilan 2015'!$W$13</f>
        <v>12.701365476499801</v>
      </c>
      <c r="R15" s="35">
        <f>('[1]Bilan 2015'!$W$22+'[1]Bilan 2015'!$W$30+SUM('[1]Bilan 2015'!$W$36:$W$40)+SUM('[1]Bilan 2015'!$W$44:$W$45)+'[1]Bilan 2015'!$W$47)</f>
        <v>8.7461122445901349</v>
      </c>
      <c r="S15" s="172">
        <f t="shared" si="2"/>
        <v>24.506016758025964</v>
      </c>
      <c r="U15" s="180" t="s">
        <v>22</v>
      </c>
      <c r="V15" s="36">
        <f>'[2]Bilan 2015'!$V$46</f>
        <v>4.3073392295861899E-2</v>
      </c>
      <c r="W15" s="35">
        <f>SUM('[2]Bilan 2015'!$V$41:$V$43)</f>
        <v>3.01546564464017</v>
      </c>
      <c r="X15" s="35">
        <f>'[2]Bilan 2015'!$V$13</f>
        <v>12.701365476499801</v>
      </c>
      <c r="Y15" s="35">
        <f>SUM('[2]Bilan 2015'!$V$23,'[2]Bilan 2015'!$V$29,'[2]Bilan 2015'!$V$36:$V$40,'[2]Bilan 2015'!$V$44:$V$45)</f>
        <v>8.7461122445901349</v>
      </c>
      <c r="Z15" s="172">
        <f t="shared" si="3"/>
        <v>24.506016758025964</v>
      </c>
    </row>
    <row r="16" spans="1:26" x14ac:dyDescent="0.25">
      <c r="C16" s="177" t="s">
        <v>23</v>
      </c>
      <c r="H16" s="8">
        <f>SUM(H17:H19)</f>
        <v>5.257532586</v>
      </c>
      <c r="I16" s="8">
        <f>SUM(I17:I19)</f>
        <v>19.498729675</v>
      </c>
      <c r="J16" s="8">
        <f>SUM(J17:J19)</f>
        <v>10.578639604299999</v>
      </c>
      <c r="K16" s="8">
        <f>SUM(K17:K19)</f>
        <v>13.4677171918</v>
      </c>
      <c r="L16" s="122">
        <f>SUM(H16:K16)</f>
        <v>48.802619057099996</v>
      </c>
      <c r="M16" s="99"/>
      <c r="N16" s="180" t="s">
        <v>485</v>
      </c>
      <c r="O16" s="36">
        <f>O17+O18</f>
        <v>4.2636280705371687</v>
      </c>
      <c r="P16" s="35">
        <f t="shared" ref="P16:R16" si="4">P17+P18</f>
        <v>14.862019365877874</v>
      </c>
      <c r="Q16" s="35">
        <f t="shared" si="4"/>
        <v>10.069552160228</v>
      </c>
      <c r="R16" s="35">
        <f t="shared" si="4"/>
        <v>13.760101197608725</v>
      </c>
      <c r="S16" s="172">
        <f t="shared" si="2"/>
        <v>42.95530079425177</v>
      </c>
      <c r="U16" s="180" t="s">
        <v>23</v>
      </c>
      <c r="V16" s="36">
        <f>SUM(V17:V19)</f>
        <v>5.6210848996476939</v>
      </c>
      <c r="W16" s="35">
        <f>SUM(W17:W19)</f>
        <v>19.38860946047782</v>
      </c>
      <c r="X16" s="35">
        <f>SUM(X17:X19)</f>
        <v>10.81606978705517</v>
      </c>
      <c r="Y16" s="35">
        <f>SUM(Y17:Y19)</f>
        <v>14.178830552339271</v>
      </c>
      <c r="Z16" s="172">
        <f>SUM(V16:Y16)</f>
        <v>50.004594699519956</v>
      </c>
    </row>
    <row r="17" spans="2:26" x14ac:dyDescent="0.25">
      <c r="C17" s="179" t="s">
        <v>24</v>
      </c>
      <c r="D17" t="s">
        <v>175</v>
      </c>
      <c r="E17" t="s">
        <v>176</v>
      </c>
      <c r="F17" t="s">
        <v>177</v>
      </c>
      <c r="G17" t="s">
        <v>178</v>
      </c>
      <c r="H17" s="19">
        <f>VLOOKUP(D17,Résultats!$B$2:$AX$476,'T energie vecteurs'!F5,FALSE)</f>
        <v>4.3030694350000003</v>
      </c>
      <c r="I17" s="19">
        <f>VLOOKUP(E17,Résultats!$B$2:$AX$476,'T energie vecteurs'!F5,FALSE)</f>
        <v>15.40449461</v>
      </c>
      <c r="J17" s="19">
        <f>VLOOKUP(F17,Résultats!$B$2:$AX$476,'T energie vecteurs'!F5,FALSE)</f>
        <v>10.28540381</v>
      </c>
      <c r="K17" s="19">
        <f>VLOOKUP(G17,Résultats!$B$2:$AX$476,'T energie vecteurs'!F5,FALSE)</f>
        <v>11.43147104</v>
      </c>
      <c r="L17" s="121">
        <f t="shared" si="1"/>
        <v>41.424438895000002</v>
      </c>
      <c r="M17" s="19"/>
      <c r="N17" s="179" t="s">
        <v>486</v>
      </c>
      <c r="O17" s="173">
        <f>'[1]Bilan 2015'!$U$46</f>
        <v>1.0493092649428299</v>
      </c>
      <c r="P17" s="37">
        <f>SUM('[1]Bilan 2015'!$U$41:$U$43)</f>
        <v>2.4090193658778749</v>
      </c>
      <c r="Q17" s="37">
        <f>'[1]Bilan 2015'!$U$13</f>
        <v>10.069552160228</v>
      </c>
      <c r="R17" s="37">
        <f>('[1]Bilan 2015'!$U$22+'[1]Bilan 2015'!$U$30+SUM('[1]Bilan 2015'!$U$36:$U$40)+SUM('[1]Bilan 2015'!$U$44:$U$45)+'[1]Bilan 2015'!$U$47)</f>
        <v>12.658514956283994</v>
      </c>
      <c r="S17" s="121">
        <f t="shared" si="2"/>
        <v>26.1863957473327</v>
      </c>
      <c r="U17" s="179" t="s">
        <v>24</v>
      </c>
      <c r="V17" s="173">
        <f>'[2]Bilan 2015'!$P$46</f>
        <v>1.367053569012338</v>
      </c>
      <c r="W17" s="37">
        <f>SUM('[2]Bilan 2015'!$T$41:$T$43)</f>
        <v>2.3566094604778201</v>
      </c>
      <c r="X17" s="37">
        <f>'[2]Bilan 2015'!$T$13</f>
        <v>10.069552160228</v>
      </c>
      <c r="Y17" s="37">
        <f>SUM('[2]Bilan 2015'!$T$23,'[2]Bilan 2015'!$T$29,'[2]Bilan 2015'!$T$36:$T$40,'[2]Bilan 2015'!$T$44:$T$45)</f>
        <v>12.710924861684051</v>
      </c>
      <c r="Z17" s="121">
        <f>SUM(V17:Y17)</f>
        <v>26.50414005140221</v>
      </c>
    </row>
    <row r="18" spans="2:26" x14ac:dyDescent="0.25">
      <c r="C18" s="179" t="s">
        <v>258</v>
      </c>
      <c r="D18" t="s">
        <v>259</v>
      </c>
      <c r="E18" t="s">
        <v>260</v>
      </c>
      <c r="F18" t="s">
        <v>261</v>
      </c>
      <c r="G18" t="s">
        <v>262</v>
      </c>
      <c r="H18" s="19">
        <f>VLOOKUP(D18,Résultats!$B$2:$AX$476,'T energie vecteurs'!F5,FALSE)</f>
        <v>0.95446315100000001</v>
      </c>
      <c r="I18" s="19">
        <f>VLOOKUP(E18,Résultats!$B$2:$AX$476,'T energie vecteurs'!F5,FALSE)</f>
        <v>1.8460038540000001</v>
      </c>
      <c r="J18" s="19">
        <f>VLOOKUP(F18,Résultats!$B$2:$AX$476,'T energie vecteurs'!F5,FALSE)</f>
        <v>0</v>
      </c>
      <c r="K18" s="19">
        <f>VLOOKUP(G18,Résultats!$B$2:$AX$476,'T energie vecteurs'!F5,FALSE)</f>
        <v>1.6967162600000001</v>
      </c>
      <c r="L18" s="121">
        <f t="shared" si="1"/>
        <v>4.4971832650000003</v>
      </c>
      <c r="M18" s="19"/>
      <c r="N18" s="179" t="s">
        <v>258</v>
      </c>
      <c r="O18" s="28">
        <f>'[1]Bilan 2015'!$E$52</f>
        <v>3.2143188055943388</v>
      </c>
      <c r="P18" s="19">
        <f>('[1]Bilan 2015'!$E$54+'[1]Bilan 2015'!$E$56)</f>
        <v>12.452999999999999</v>
      </c>
      <c r="Q18" s="19">
        <v>0</v>
      </c>
      <c r="R18" s="19">
        <f>('[1]Bilan 2015'!$E$53+'[1]Bilan 2015'!$E$55+'[1]Bilan 2015'!$E$57)</f>
        <v>1.1015862413247299</v>
      </c>
      <c r="S18" s="121">
        <f t="shared" si="2"/>
        <v>16.768905046919066</v>
      </c>
      <c r="U18" s="179" t="s">
        <v>258</v>
      </c>
      <c r="V18" s="28">
        <f>'[2]Bilan 2015'!$E$51</f>
        <v>4.2518176113648583</v>
      </c>
      <c r="W18" s="19">
        <f>'[2]Bilan 2015'!$E$53</f>
        <v>13.661</v>
      </c>
      <c r="X18" s="19">
        <v>0</v>
      </c>
      <c r="Y18" s="19">
        <f>'[2]Bilan 2015'!$E$52</f>
        <v>1.1015862413247299</v>
      </c>
      <c r="Z18" s="121">
        <f t="shared" ref="Z18:Z20" si="5">SUM(V18:Y18)</f>
        <v>19.014403852689586</v>
      </c>
    </row>
    <row r="19" spans="2:26" x14ac:dyDescent="0.25">
      <c r="C19" s="179" t="s">
        <v>25</v>
      </c>
      <c r="D19" t="s">
        <v>179</v>
      </c>
      <c r="E19" t="s">
        <v>180</v>
      </c>
      <c r="F19" t="s">
        <v>181</v>
      </c>
      <c r="G19" t="s">
        <v>182</v>
      </c>
      <c r="H19" s="19">
        <f>VLOOKUP(D19,Résultats!$B$2:$AX$476,'T energie vecteurs'!F5,FALSE)</f>
        <v>0</v>
      </c>
      <c r="I19" s="19">
        <f>VLOOKUP(E19,Résultats!$B$2:$AX$476,'T energie vecteurs'!F5,FALSE)</f>
        <v>2.2482312109999998</v>
      </c>
      <c r="J19" s="19">
        <f>VLOOKUP(F19,Résultats!$B$2:$AX$476,'T energie vecteurs'!F5,FALSE)</f>
        <v>0.29323579430000002</v>
      </c>
      <c r="K19" s="19">
        <f>VLOOKUP(G19,Résultats!$B$2:$AX$476,'T energie vecteurs'!F5,FALSE)</f>
        <v>0.33952989179999998</v>
      </c>
      <c r="L19" s="121">
        <f t="shared" si="1"/>
        <v>2.8809968970999997</v>
      </c>
      <c r="M19" s="19"/>
      <c r="N19" s="180" t="s">
        <v>25</v>
      </c>
      <c r="O19" s="36">
        <f>'[1]Bilan 2015'!$T$46</f>
        <v>2.2137192704974398E-3</v>
      </c>
      <c r="P19" s="35">
        <f>SUM('[1]Bilan 2015'!$T$41:$T$43)</f>
        <v>3.4828150320755764</v>
      </c>
      <c r="Q19" s="35">
        <f>'[1]Bilan 2015'!$T$13</f>
        <v>0.74651762682717104</v>
      </c>
      <c r="R19" s="35">
        <f>('[1]Bilan 2015'!$T$22+'[1]Bilan 2015'!$T$30+SUM('[1]Bilan 2015'!$T$36:$T$40)+SUM('[1]Bilan 2015'!$T$44:$T$45)+'[1]Bilan 2015'!$T$47)</f>
        <v>0.25450441725491352</v>
      </c>
      <c r="S19" s="172">
        <f t="shared" si="2"/>
        <v>4.4860507954281585</v>
      </c>
      <c r="U19" s="179" t="s">
        <v>25</v>
      </c>
      <c r="V19" s="173">
        <f>'[2]Bilan 2015'!$S$46</f>
        <v>2.2137192704974398E-3</v>
      </c>
      <c r="W19" s="37">
        <f>SUM('[2]Bilan 2015'!$S$41:$S$43)</f>
        <v>3.371</v>
      </c>
      <c r="X19" s="37">
        <f>'[2]Bilan 2015'!$S$13</f>
        <v>0.74651762682717104</v>
      </c>
      <c r="Y19" s="37">
        <f>SUM('[2]Bilan 2015'!$S$23,'[2]Bilan 2015'!$S$29,'[2]Bilan 2015'!$S$36:$S$40,'[2]Bilan 2015'!$S$44:$S$45)</f>
        <v>0.3663194493304901</v>
      </c>
      <c r="Z19" s="121">
        <f t="shared" si="5"/>
        <v>4.4860507954281585</v>
      </c>
    </row>
    <row r="20" spans="2:26" x14ac:dyDescent="0.25">
      <c r="C20" s="29" t="s">
        <v>26</v>
      </c>
      <c r="D20" s="10"/>
      <c r="E20" s="10"/>
      <c r="F20" s="10"/>
      <c r="G20" s="10"/>
      <c r="H20" s="9">
        <f>SUM(H11,H14:H16)</f>
        <v>5.5483510959000002</v>
      </c>
      <c r="I20" s="9">
        <f>SUM(I11,I14:I16)</f>
        <v>73.781274986999989</v>
      </c>
      <c r="J20" s="9">
        <f>SUM(J11,J14:J16)</f>
        <v>37.908547307299997</v>
      </c>
      <c r="K20" s="9">
        <f>SUM(K11,K14:K16)</f>
        <v>43.0951619002482</v>
      </c>
      <c r="L20" s="124">
        <f t="shared" si="1"/>
        <v>160.33333529044819</v>
      </c>
      <c r="M20" s="106"/>
      <c r="N20" s="181" t="s">
        <v>26</v>
      </c>
      <c r="O20" s="40">
        <f>O11+O14+O15+O16+O19</f>
        <v>4.3456793787119414</v>
      </c>
      <c r="P20" s="38">
        <f>P11+P14+P15+P16+P19</f>
        <v>70.784237242726022</v>
      </c>
      <c r="Q20" s="38">
        <f>Q11+Q14+Q15+Q16+Q19</f>
        <v>38.082514273546238</v>
      </c>
      <c r="R20" s="38">
        <f>R11+R14+R15+R16+R19</f>
        <v>44.666310624596647</v>
      </c>
      <c r="S20" s="174">
        <f>SUM(O20:R20)</f>
        <v>157.87874151958084</v>
      </c>
      <c r="T20" s="69"/>
      <c r="U20" s="181" t="s">
        <v>26</v>
      </c>
      <c r="V20" s="40">
        <f>V11+V14+V15+V16</f>
        <v>5.7009224885519689</v>
      </c>
      <c r="W20" s="38">
        <f>W11+W14+W15+W16</f>
        <v>71.834525937974462</v>
      </c>
      <c r="X20" s="38">
        <f>X11+X14+X15+X16</f>
        <v>38.082514273546238</v>
      </c>
      <c r="Y20" s="38">
        <f>Y11+Y14+Y15+Y16</f>
        <v>42.275039412867834</v>
      </c>
      <c r="Z20" s="174">
        <f t="shared" si="5"/>
        <v>157.89300211294051</v>
      </c>
    </row>
    <row r="21" spans="2:26" s="3" customFormat="1" x14ac:dyDescent="0.25">
      <c r="B21" s="84"/>
      <c r="H21" s="69"/>
      <c r="I21" s="69"/>
      <c r="J21" s="69"/>
      <c r="K21" s="69"/>
      <c r="L21" s="69"/>
      <c r="M21" s="69"/>
      <c r="N21" s="69"/>
      <c r="O21" s="104"/>
      <c r="P21" s="104"/>
      <c r="Q21" s="104"/>
      <c r="R21" s="105"/>
      <c r="S21" s="69">
        <f>S11+S14+S15+S16+S19</f>
        <v>157.87874151958084</v>
      </c>
      <c r="U21" s="69"/>
    </row>
    <row r="22" spans="2:26" s="3" customFormat="1" x14ac:dyDescent="0.25">
      <c r="I22" s="69"/>
      <c r="J22" s="69"/>
      <c r="K22" s="69"/>
    </row>
    <row r="23" spans="2:26" ht="31.5" x14ac:dyDescent="0.35">
      <c r="C23" s="175">
        <v>2020</v>
      </c>
      <c r="D23" s="176"/>
      <c r="E23" s="176"/>
      <c r="F23" s="176"/>
      <c r="G23" s="176"/>
      <c r="H23" s="101" t="s">
        <v>36</v>
      </c>
      <c r="I23" s="101" t="s">
        <v>268</v>
      </c>
      <c r="J23" s="101" t="s">
        <v>38</v>
      </c>
      <c r="K23" s="101" t="s">
        <v>267</v>
      </c>
      <c r="L23" s="119" t="s">
        <v>1</v>
      </c>
      <c r="M23" s="25"/>
      <c r="N23" s="175">
        <v>2020</v>
      </c>
      <c r="O23" s="171" t="s">
        <v>36</v>
      </c>
      <c r="P23" s="101" t="s">
        <v>268</v>
      </c>
      <c r="Q23" s="101" t="s">
        <v>38</v>
      </c>
      <c r="R23" s="101" t="s">
        <v>267</v>
      </c>
      <c r="S23" s="119" t="s">
        <v>1</v>
      </c>
      <c r="T23" s="25"/>
    </row>
    <row r="24" spans="2:26" x14ac:dyDescent="0.25">
      <c r="C24" s="177" t="s">
        <v>18</v>
      </c>
      <c r="H24" s="8">
        <f>SUM(H25:H26)</f>
        <v>0</v>
      </c>
      <c r="I24" s="8">
        <f>SUM(I25:I26)</f>
        <v>43.81074735</v>
      </c>
      <c r="J24" s="8">
        <f>SUM(J25:J26)</f>
        <v>1.3125570342000001</v>
      </c>
      <c r="K24" s="8">
        <f>SUM(K25:K26)</f>
        <v>0.19112511130259999</v>
      </c>
      <c r="L24" s="122">
        <f t="shared" ref="L24:L33" si="6">SUM(H24:K24)</f>
        <v>45.314429495502594</v>
      </c>
      <c r="M24" s="99"/>
      <c r="N24" s="180" t="s">
        <v>18</v>
      </c>
      <c r="O24" s="36">
        <f>'[1]Bilan 2020'!$X$46/11.63</f>
        <v>0</v>
      </c>
      <c r="P24" s="35">
        <f>SUM('[1]Bilan 2020'!$X$41:$X$43)/11.63</f>
        <v>35.668036461633939</v>
      </c>
      <c r="Q24" s="35">
        <f>'[1]Bilan 2020'!$X$13/11.63</f>
        <v>0.71687008340498715</v>
      </c>
      <c r="R24" s="35">
        <f>('[1]Bilan 2020'!$X$22+'[1]Bilan 2020'!$X$30+SUM('[1]Bilan 2020'!$X$36:$X$40)+SUM('[1]Bilan 2020'!$X$44:$X$45)+'[1]Bilan 2020'!$X$47)/11.63</f>
        <v>0.19326865864144452</v>
      </c>
      <c r="S24" s="172">
        <f>SUM(O24:R24)</f>
        <v>36.578175203680367</v>
      </c>
      <c r="T24" s="170"/>
    </row>
    <row r="25" spans="2:26" x14ac:dyDescent="0.25">
      <c r="C25" s="178" t="s">
        <v>19</v>
      </c>
      <c r="D25" t="s">
        <v>159</v>
      </c>
      <c r="E25" t="s">
        <v>160</v>
      </c>
      <c r="F25" t="s">
        <v>161</v>
      </c>
      <c r="G25" t="s">
        <v>162</v>
      </c>
      <c r="H25" s="19">
        <f>VLOOKUP(D25,Résultats!$B$2:$AX$476,'T energie vecteurs'!I5,FALSE)</f>
        <v>0</v>
      </c>
      <c r="I25" s="19">
        <f>VLOOKUP(E25,Résultats!$B$2:$AX$476,'T energie vecteurs'!I5,FALSE)</f>
        <v>24.403256819999999</v>
      </c>
      <c r="J25" s="19">
        <f>VLOOKUP(F25,Résultats!$B$2:$AX$476,'T energie vecteurs'!I5,FALSE)</f>
        <v>5.6292612200000001E-2</v>
      </c>
      <c r="K25" s="19">
        <f>VLOOKUP(G51,Résultats!$B$2:$AX$476,'T energie vecteurs'!I5,FALSE)</f>
        <v>2.8580802600000001E-5</v>
      </c>
      <c r="L25" s="121">
        <f t="shared" si="6"/>
        <v>24.459578013002599</v>
      </c>
      <c r="M25" s="19"/>
      <c r="N25" s="178" t="s">
        <v>19</v>
      </c>
      <c r="O25" s="173"/>
      <c r="P25" s="19"/>
      <c r="Q25" s="55"/>
      <c r="R25" s="19"/>
      <c r="S25" s="121"/>
      <c r="T25" s="170"/>
    </row>
    <row r="26" spans="2:26" x14ac:dyDescent="0.25">
      <c r="C26" s="179" t="s">
        <v>20</v>
      </c>
      <c r="D26" t="s">
        <v>163</v>
      </c>
      <c r="E26" t="s">
        <v>164</v>
      </c>
      <c r="F26" t="s">
        <v>165</v>
      </c>
      <c r="G26" t="s">
        <v>166</v>
      </c>
      <c r="H26" s="19">
        <f>VLOOKUP(D26,Résultats!$B$2:$AX$476,'T energie vecteurs'!I5,FALSE)</f>
        <v>0</v>
      </c>
      <c r="I26" s="19">
        <f>VLOOKUP(E26,Résultats!$B$2:$AX$476,'T energie vecteurs'!I5,FALSE)</f>
        <v>19.40749053</v>
      </c>
      <c r="J26" s="19">
        <f>VLOOKUP(F26,Résultats!$B$2:$AX$476,'T energie vecteurs'!I5,FALSE)</f>
        <v>1.2562644220000001</v>
      </c>
      <c r="K26" s="19">
        <f>VLOOKUP(G26,Résultats!$B$2:$AX$476,'T energie vecteurs'!I5,FALSE)</f>
        <v>0.1910965305</v>
      </c>
      <c r="L26" s="121">
        <f t="shared" si="6"/>
        <v>20.854851482500003</v>
      </c>
      <c r="M26" s="19"/>
      <c r="N26" s="179" t="s">
        <v>20</v>
      </c>
      <c r="O26" s="173"/>
      <c r="P26" s="19"/>
      <c r="Q26" s="55"/>
      <c r="R26" s="19"/>
      <c r="S26" s="121"/>
      <c r="T26" s="170"/>
    </row>
    <row r="27" spans="2:26" x14ac:dyDescent="0.25">
      <c r="C27" s="177" t="s">
        <v>21</v>
      </c>
      <c r="D27" t="s">
        <v>167</v>
      </c>
      <c r="E27" t="s">
        <v>168</v>
      </c>
      <c r="F27" t="s">
        <v>169</v>
      </c>
      <c r="G27" t="s">
        <v>170</v>
      </c>
      <c r="H27" s="8">
        <f>VLOOKUP(D27,Résultats!$B$2:$AX$476,'T energie vecteurs'!I5,FALSE)</f>
        <v>0.26094216329999997</v>
      </c>
      <c r="I27" s="8">
        <f>VLOOKUP(E27,Résultats!$B$2:$AX$476,'T energie vecteurs'!I5,FALSE)</f>
        <v>6.8810767549999996</v>
      </c>
      <c r="J27" s="8">
        <f>VLOOKUP(F27,Résultats!$B$2:$AX$476,'T energie vecteurs'!I5,FALSE)</f>
        <v>13.839617629999999</v>
      </c>
      <c r="K27" s="8">
        <f>VLOOKUP(G27,Résultats!$B$2:$AX$476,'T energie vecteurs'!I5,FALSE)+6</f>
        <v>20.020133960000003</v>
      </c>
      <c r="L27" s="122">
        <f t="shared" si="6"/>
        <v>41.001770508299998</v>
      </c>
      <c r="M27" s="99"/>
      <c r="N27" s="180" t="s">
        <v>21</v>
      </c>
      <c r="O27" s="36">
        <f>'[1]Bilan 2020'!$V$46/11.63</f>
        <v>2.0700734999999998E-2</v>
      </c>
      <c r="P27" s="35">
        <f>SUM('[1]Bilan 2020'!$V$41:$V$43)/11.63</f>
        <v>4.2874727518867157</v>
      </c>
      <c r="Q27" s="35">
        <f>'[1]Bilan 2020'!$V$13/11.63</f>
        <v>13.618731599337918</v>
      </c>
      <c r="R27" s="35">
        <f>('[1]Bilan 2020'!$V$22+'[1]Bilan 2020'!$V$30+SUM('[1]Bilan 2020'!$V$36:$V$40)+SUM('[1]Bilan 2020'!$V$44:$V$45)+'[1]Bilan 2020'!$V$47)/11.63</f>
        <v>20.408410382607048</v>
      </c>
      <c r="S27" s="172">
        <f t="shared" ref="S27:S33" si="7">SUM(O27:R27)</f>
        <v>38.335315468831681</v>
      </c>
      <c r="T27" s="170"/>
    </row>
    <row r="28" spans="2:26" x14ac:dyDescent="0.25">
      <c r="C28" s="177" t="s">
        <v>22</v>
      </c>
      <c r="D28" t="s">
        <v>171</v>
      </c>
      <c r="E28" t="s">
        <v>172</v>
      </c>
      <c r="F28" t="s">
        <v>173</v>
      </c>
      <c r="G28" t="s">
        <v>174</v>
      </c>
      <c r="H28" s="8">
        <f>VLOOKUP(D28,Résultats!$B$2:$AX$476,'T energie vecteurs'!I5,FALSE)</f>
        <v>0</v>
      </c>
      <c r="I28" s="8">
        <f>VLOOKUP(E28,Résultats!$B$2:$AX$476,'T energie vecteurs'!I5,FALSE)</f>
        <v>3.2045910860000002</v>
      </c>
      <c r="J28" s="8">
        <f>VLOOKUP(F28,Résultats!$B$2:$AX$476,'T energie vecteurs'!I5,FALSE)</f>
        <v>11.647238359999999</v>
      </c>
      <c r="K28" s="8">
        <f>VLOOKUP(G28,Résultats!$B$2:$AX$476,'T energie vecteurs'!I5,FALSE)</f>
        <v>7.0628624279999999</v>
      </c>
      <c r="L28" s="122">
        <f t="shared" si="6"/>
        <v>21.914691873999999</v>
      </c>
      <c r="M28" s="99"/>
      <c r="N28" s="180" t="s">
        <v>22</v>
      </c>
      <c r="O28" s="36">
        <f>('[1]Bilan 2020'!$W$46)/11.63</f>
        <v>3.0546421000000001E-2</v>
      </c>
      <c r="P28" s="35">
        <f>SUM('[1]Bilan 2020'!$W$41:$W$43)/11.63</f>
        <v>2.7068355531694666</v>
      </c>
      <c r="Q28" s="35">
        <f>('[1]Bilan 2020'!$W$13)/11.63</f>
        <v>10.724850576412381</v>
      </c>
      <c r="R28" s="35">
        <f>('[1]Bilan 2020'!$W$22+'[1]Bilan 2020'!$W$30+SUM('[1]Bilan 2020'!$W$36:$W$40)+SUM('[1]Bilan 2020'!$W$44:$W$45)+'[1]Bilan 2020'!$W$47)/11.63</f>
        <v>7.1906336380053082</v>
      </c>
      <c r="S28" s="172">
        <f t="shared" si="7"/>
        <v>20.652866188587154</v>
      </c>
      <c r="T28" s="170"/>
    </row>
    <row r="29" spans="2:26" x14ac:dyDescent="0.25">
      <c r="C29" s="177" t="s">
        <v>23</v>
      </c>
      <c r="H29" s="8">
        <f>SUM(H30:H32)</f>
        <v>3.1266942251999996</v>
      </c>
      <c r="I29" s="8">
        <f>SUM(I30:I32)</f>
        <v>17.182393933</v>
      </c>
      <c r="J29" s="8">
        <f>SUM(J30:J32)</f>
        <v>9.6269213002000011</v>
      </c>
      <c r="K29" s="8">
        <f>SUM(K30:K32)</f>
        <v>14.632277189</v>
      </c>
      <c r="L29" s="122">
        <f t="shared" si="6"/>
        <v>44.568286647400001</v>
      </c>
      <c r="M29" s="99"/>
      <c r="N29" s="180" t="s">
        <v>485</v>
      </c>
      <c r="O29" s="36">
        <f>O30+O31</f>
        <v>3.1626378182920636</v>
      </c>
      <c r="P29" s="35">
        <f t="shared" ref="P29:R29" si="8">P30+P31</f>
        <v>13.919973516612528</v>
      </c>
      <c r="Q29" s="35">
        <f t="shared" si="8"/>
        <v>9.0413234941421319</v>
      </c>
      <c r="R29" s="35">
        <f t="shared" si="8"/>
        <v>14.312071337572707</v>
      </c>
      <c r="S29" s="172">
        <f t="shared" si="7"/>
        <v>40.436006166619435</v>
      </c>
      <c r="T29" s="170"/>
    </row>
    <row r="30" spans="2:26" x14ac:dyDescent="0.25">
      <c r="C30" s="179" t="s">
        <v>24</v>
      </c>
      <c r="D30" t="s">
        <v>175</v>
      </c>
      <c r="E30" t="s">
        <v>176</v>
      </c>
      <c r="F30" t="s">
        <v>177</v>
      </c>
      <c r="G30" t="s">
        <v>178</v>
      </c>
      <c r="H30" s="19">
        <f>VLOOKUP(D30,Résultats!$B$2:$AX$476,'T energie vecteurs'!I5,FALSE)</f>
        <v>2.2208338639999998</v>
      </c>
      <c r="I30" s="19">
        <f>VLOOKUP(E30,Résultats!$B$2:$AX$476,'T energie vecteurs'!I5,FALSE)</f>
        <v>12.67571616</v>
      </c>
      <c r="J30" s="19">
        <f>VLOOKUP(F30,Résultats!$B$2:$AX$476,'T energie vecteurs'!I5,FALSE)</f>
        <v>9.3352614050000007</v>
      </c>
      <c r="K30" s="19">
        <f>VLOOKUP(G30,Résultats!$B$2:$AX$476,'T energie vecteurs'!I5,FALSE)</f>
        <v>12.295267620000001</v>
      </c>
      <c r="L30" s="121">
        <f t="shared" si="6"/>
        <v>36.527079049000001</v>
      </c>
      <c r="M30" s="19"/>
      <c r="N30" s="179" t="s">
        <v>486</v>
      </c>
      <c r="O30" s="173">
        <f>'[1]Bilan 2020'!$U$46/11.63</f>
        <v>0.77267988499999996</v>
      </c>
      <c r="P30" s="37">
        <f>SUM('[1]Bilan 2020'!$U$41:$U$43)/11.63</f>
        <v>2.7003587770125286</v>
      </c>
      <c r="Q30" s="37">
        <f>'[1]Bilan 2020'!$U$13/11.63</f>
        <v>9.0413234941421319</v>
      </c>
      <c r="R30" s="37">
        <f>('[1]Bilan 2020'!$U$22+'[1]Bilan 2020'!$U$30+SUM('[1]Bilan 2020'!$U$36:$U$40)+SUM('[1]Bilan 2020'!$U$44:$U$45)+'[1]Bilan 2020'!$U$47)/11.63</f>
        <v>13.277854957521116</v>
      </c>
      <c r="S30" s="121">
        <f t="shared" si="7"/>
        <v>25.792217113675775</v>
      </c>
      <c r="T30" s="170"/>
    </row>
    <row r="31" spans="2:26" x14ac:dyDescent="0.25">
      <c r="C31" s="179" t="s">
        <v>258</v>
      </c>
      <c r="D31" t="s">
        <v>259</v>
      </c>
      <c r="E31" t="s">
        <v>260</v>
      </c>
      <c r="F31" t="s">
        <v>261</v>
      </c>
      <c r="G31" t="s">
        <v>262</v>
      </c>
      <c r="H31" s="19">
        <f>VLOOKUP(D31,Résultats!$B$2:$AX$476,'T energie vecteurs'!I5,FALSE)</f>
        <v>0.90586036120000002</v>
      </c>
      <c r="I31" s="19">
        <f>VLOOKUP(E31,Résultats!$B$2:$AX$476,'T energie vecteurs'!I5,FALSE)</f>
        <v>1.9609193220000001</v>
      </c>
      <c r="J31" s="19">
        <f>VLOOKUP(F31,Résultats!$B$2:$AX$476,'T energie vecteurs'!I5,FALSE)</f>
        <v>0</v>
      </c>
      <c r="K31" s="19">
        <f>VLOOKUP(G31,Résultats!$B$2:$AX$476,'T energie vecteurs'!I5,FALSE)</f>
        <v>2.0196656009999998</v>
      </c>
      <c r="L31" s="121">
        <f t="shared" si="6"/>
        <v>4.8864452841999997</v>
      </c>
      <c r="M31" s="19"/>
      <c r="N31" s="179" t="s">
        <v>258</v>
      </c>
      <c r="O31" s="28">
        <f>'[1]Bilan 2020'!$E$52/11.63</f>
        <v>2.3899579332920635</v>
      </c>
      <c r="P31" s="19">
        <f>('[1]Bilan 2020'!$E$54+'[1]Bilan 2020'!$E$56)/11.63</f>
        <v>11.219614739599999</v>
      </c>
      <c r="Q31" s="19">
        <v>0</v>
      </c>
      <c r="R31" s="19">
        <f>('[1]Bilan 2020'!$E$53+'[1]Bilan 2020'!$E$55+'[1]Bilan 2020'!$E$57)/11.63</f>
        <v>1.0342163800515907</v>
      </c>
      <c r="S31" s="121">
        <f t="shared" si="7"/>
        <v>14.643789052943653</v>
      </c>
      <c r="T31" s="170"/>
    </row>
    <row r="32" spans="2:26" x14ac:dyDescent="0.25">
      <c r="C32" s="179" t="s">
        <v>25</v>
      </c>
      <c r="D32" t="s">
        <v>179</v>
      </c>
      <c r="E32" t="s">
        <v>180</v>
      </c>
      <c r="F32" t="s">
        <v>181</v>
      </c>
      <c r="G32" t="s">
        <v>182</v>
      </c>
      <c r="H32" s="19">
        <f>VLOOKUP(D32,Résultats!$B$2:$AX$476,'T energie vecteurs'!I5,FALSE)</f>
        <v>0</v>
      </c>
      <c r="I32" s="19">
        <f>VLOOKUP(E32,Résultats!$B$2:$AX$476,'T energie vecteurs'!I5,FALSE)</f>
        <v>2.5457584510000002</v>
      </c>
      <c r="J32" s="19">
        <f>VLOOKUP(F32,Résultats!$B$2:$AX$476,'T energie vecteurs'!I5,FALSE)</f>
        <v>0.29165989520000002</v>
      </c>
      <c r="K32" s="19">
        <f>VLOOKUP(G32,Résultats!$B$2:$AX$476,'T energie vecteurs'!I5,FALSE)</f>
        <v>0.31734396799999998</v>
      </c>
      <c r="L32" s="121">
        <f t="shared" si="6"/>
        <v>3.1547623142000001</v>
      </c>
      <c r="M32" s="19"/>
      <c r="N32" s="180" t="s">
        <v>25</v>
      </c>
      <c r="O32" s="36">
        <f>'[1]Bilan 2020'!$T$46/11.63</f>
        <v>1.3217009999999998E-3</v>
      </c>
      <c r="P32" s="35">
        <f>SUM('[1]Bilan 2020'!$T$41:$T$43)/11.63</f>
        <v>3.3486884684627563</v>
      </c>
      <c r="Q32" s="35">
        <f>'[1]Bilan 2020'!$T$13/11.63</f>
        <v>0.69143728159498707</v>
      </c>
      <c r="R32" s="35">
        <f>('[1]Bilan 2020'!$T$22+'[1]Bilan 2020'!$T$30+SUM('[1]Bilan 2020'!$T$36:$T$40)+SUM('[1]Bilan 2020'!$T$44:$T$45)+'[1]Bilan 2020'!$T$47)/11.63</f>
        <v>0.41959097162510717</v>
      </c>
      <c r="S32" s="172">
        <f t="shared" si="7"/>
        <v>4.4610384226828508</v>
      </c>
      <c r="T32" s="170"/>
    </row>
    <row r="33" spans="3:20" x14ac:dyDescent="0.25">
      <c r="C33" s="29" t="s">
        <v>26</v>
      </c>
      <c r="D33" s="10"/>
      <c r="E33" s="10"/>
      <c r="F33" s="10"/>
      <c r="G33" s="10"/>
      <c r="H33" s="9">
        <f>SUM(H24,H27:H29)</f>
        <v>3.3876363884999998</v>
      </c>
      <c r="I33" s="9">
        <f>SUM(I24,I27:I29)</f>
        <v>71.078809124000003</v>
      </c>
      <c r="J33" s="9">
        <f>SUM(J24,J27:J29)</f>
        <v>36.426334324400003</v>
      </c>
      <c r="K33" s="9">
        <f>SUM(K24,K27:K29)</f>
        <v>41.906398688302602</v>
      </c>
      <c r="L33" s="124">
        <f t="shared" si="6"/>
        <v>152.79917852520259</v>
      </c>
      <c r="M33" s="106"/>
      <c r="N33" s="181" t="s">
        <v>26</v>
      </c>
      <c r="O33" s="40">
        <f>O24+O27+O28+O29+O32</f>
        <v>3.2152066752920638</v>
      </c>
      <c r="P33" s="38">
        <f>P24+P27+P28+P29+P32</f>
        <v>59.931006751765409</v>
      </c>
      <c r="Q33" s="38">
        <f>Q24+Q27+Q28+Q29+Q32</f>
        <v>34.793213034892403</v>
      </c>
      <c r="R33" s="38">
        <f>R24+R27+R28+R29+R32</f>
        <v>42.523974988451613</v>
      </c>
      <c r="S33" s="174">
        <f t="shared" si="7"/>
        <v>140.46340145040148</v>
      </c>
      <c r="T33" s="106"/>
    </row>
    <row r="34" spans="3:20" s="3" customFormat="1" x14ac:dyDescent="0.25">
      <c r="H34" s="69"/>
      <c r="I34" s="69"/>
      <c r="J34" s="69"/>
      <c r="K34" s="69"/>
      <c r="L34" s="69"/>
      <c r="M34" s="69"/>
      <c r="N34" s="69"/>
      <c r="O34" s="104"/>
      <c r="P34" s="104"/>
      <c r="Q34" s="104"/>
      <c r="R34" s="105"/>
      <c r="S34" s="69"/>
      <c r="T34" s="69"/>
    </row>
    <row r="35" spans="3:20" s="3" customFormat="1" x14ac:dyDescent="0.25"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</row>
    <row r="36" spans="3:20" ht="31.5" x14ac:dyDescent="0.35">
      <c r="C36" s="175">
        <v>2025</v>
      </c>
      <c r="D36" s="176"/>
      <c r="E36" s="176"/>
      <c r="F36" s="176"/>
      <c r="G36" s="176"/>
      <c r="H36" s="101" t="s">
        <v>36</v>
      </c>
      <c r="I36" s="101" t="s">
        <v>268</v>
      </c>
      <c r="J36" s="101" t="s">
        <v>38</v>
      </c>
      <c r="K36" s="101" t="s">
        <v>267</v>
      </c>
      <c r="L36" s="119" t="s">
        <v>1</v>
      </c>
      <c r="M36" s="25"/>
      <c r="N36" s="175">
        <v>2025</v>
      </c>
      <c r="O36" s="171" t="s">
        <v>36</v>
      </c>
      <c r="P36" s="101" t="s">
        <v>268</v>
      </c>
      <c r="Q36" s="101" t="s">
        <v>38</v>
      </c>
      <c r="R36" s="101" t="s">
        <v>267</v>
      </c>
      <c r="S36" s="119" t="s">
        <v>1</v>
      </c>
      <c r="T36" s="25"/>
    </row>
    <row r="37" spans="3:20" x14ac:dyDescent="0.25">
      <c r="C37" s="177" t="s">
        <v>18</v>
      </c>
      <c r="H37" s="8">
        <f>SUM(H38:H39)</f>
        <v>0</v>
      </c>
      <c r="I37" s="8">
        <f>SUM(I38:I39)</f>
        <v>42.220873480000002</v>
      </c>
      <c r="J37" s="8">
        <f>SUM(J38:J39)</f>
        <v>1.6485982034000002</v>
      </c>
      <c r="K37" s="8">
        <f>SUM(K38:K39)</f>
        <v>0.19454006557689998</v>
      </c>
      <c r="L37" s="122">
        <f t="shared" ref="L37:L46" si="9">SUM(H37:K37)</f>
        <v>44.064011748976903</v>
      </c>
      <c r="M37" s="99"/>
      <c r="N37" s="180" t="s">
        <v>18</v>
      </c>
      <c r="O37" s="36">
        <f>'[1]Bilan 2025'!$X$46/11.63</f>
        <v>0</v>
      </c>
      <c r="P37" s="35">
        <f>SUM('[1]Bilan 2025'!$X$41:$X$43)/11.63</f>
        <v>38.545929814739537</v>
      </c>
      <c r="Q37" s="35">
        <f>'[1]Bilan 2025'!$X$13/11.63</f>
        <v>1.5398477407339692</v>
      </c>
      <c r="R37" s="35">
        <f>('[1]Bilan 2025'!$X$22+'[1]Bilan 2025'!$X$30+SUM('[1]Bilan 2025'!$X$36:$X$40)+SUM('[1]Bilan 2025'!$X$44:$X$45)+'[1]Bilan 2025'!$X$47)/11.63</f>
        <v>0.58333134363889538</v>
      </c>
      <c r="S37" s="172">
        <f>SUM(O37:R37)</f>
        <v>40.669108899112402</v>
      </c>
      <c r="T37" s="99"/>
    </row>
    <row r="38" spans="3:20" x14ac:dyDescent="0.25">
      <c r="C38" s="178" t="s">
        <v>19</v>
      </c>
      <c r="D38" t="s">
        <v>159</v>
      </c>
      <c r="E38" t="s">
        <v>160</v>
      </c>
      <c r="F38" t="s">
        <v>161</v>
      </c>
      <c r="G38" t="s">
        <v>162</v>
      </c>
      <c r="H38" s="19">
        <f>VLOOKUP(D38,Résultats!$B$2:$AX$476,'T energie vecteurs'!N5,FALSE)</f>
        <v>0</v>
      </c>
      <c r="I38" s="19">
        <f>VLOOKUP(E38,Résultats!$B$2:$AX$476,'T energie vecteurs'!N5,FALSE)</f>
        <v>22.666630820000002</v>
      </c>
      <c r="J38" s="19">
        <f>VLOOKUP(F38,Résultats!$B$2:$AX$476,'T energie vecteurs'!N5,FALSE)</f>
        <v>0.32232550640000002</v>
      </c>
      <c r="K38" s="19">
        <f>VLOOKUP(G51,Résultats!$B$2:$AX$476,'T energie vecteurs'!N5,FALSE)</f>
        <v>4.27896769E-5</v>
      </c>
      <c r="L38" s="121">
        <f t="shared" si="9"/>
        <v>22.988999116076901</v>
      </c>
      <c r="M38" s="19"/>
      <c r="N38" s="178" t="s">
        <v>19</v>
      </c>
      <c r="O38" s="173"/>
      <c r="P38" s="19"/>
      <c r="Q38" s="55"/>
      <c r="R38" s="19"/>
      <c r="S38" s="121"/>
      <c r="T38" s="19"/>
    </row>
    <row r="39" spans="3:20" x14ac:dyDescent="0.25">
      <c r="C39" s="179" t="s">
        <v>20</v>
      </c>
      <c r="D39" t="s">
        <v>163</v>
      </c>
      <c r="E39" t="s">
        <v>164</v>
      </c>
      <c r="F39" t="s">
        <v>165</v>
      </c>
      <c r="G39" t="s">
        <v>166</v>
      </c>
      <c r="H39" s="19">
        <f>VLOOKUP(D39,Résultats!$B$2:$AX$476,'T energie vecteurs'!N5,FALSE)</f>
        <v>0</v>
      </c>
      <c r="I39" s="19">
        <f>VLOOKUP(E39,Résultats!$B$2:$AX$476,'T energie vecteurs'!N5,FALSE)</f>
        <v>19.55424266</v>
      </c>
      <c r="J39" s="19">
        <f>VLOOKUP(F39,Résultats!$B$2:$AX$476,'T energie vecteurs'!N5,FALSE)</f>
        <v>1.3262726970000001</v>
      </c>
      <c r="K39" s="19">
        <f>VLOOKUP(G39,Résultats!$B$2:$AX$476,'T energie vecteurs'!N5,FALSE)</f>
        <v>0.19449727589999999</v>
      </c>
      <c r="L39" s="121">
        <f t="shared" si="9"/>
        <v>21.075012632900002</v>
      </c>
      <c r="M39" s="19"/>
      <c r="N39" s="179" t="s">
        <v>20</v>
      </c>
      <c r="O39" s="173"/>
      <c r="P39" s="19"/>
      <c r="Q39" s="55"/>
      <c r="R39" s="19"/>
      <c r="S39" s="121"/>
      <c r="T39" s="19"/>
    </row>
    <row r="40" spans="3:20" x14ac:dyDescent="0.25">
      <c r="C40" s="177" t="s">
        <v>21</v>
      </c>
      <c r="D40" t="s">
        <v>167</v>
      </c>
      <c r="E40" t="s">
        <v>168</v>
      </c>
      <c r="F40" t="s">
        <v>169</v>
      </c>
      <c r="G40" t="s">
        <v>170</v>
      </c>
      <c r="H40" s="8">
        <f>VLOOKUP(D40,Résultats!$B$2:$AX$476,'T energie vecteurs'!N5,FALSE)</f>
        <v>0.2231601611</v>
      </c>
      <c r="I40" s="8">
        <f>VLOOKUP(E40,Résultats!$B$2:$AX$476,'T energie vecteurs'!N5,FALSE)</f>
        <v>6.0139153209999998</v>
      </c>
      <c r="J40" s="8">
        <f>VLOOKUP(F40,Résultats!$B$2:$AX$476,'T energie vecteurs'!N5,FALSE)</f>
        <v>14.12502982</v>
      </c>
      <c r="K40" s="8">
        <f>VLOOKUP(G40,Résultats!$B$2:$AX$476,'T energie vecteurs'!N5,FALSE)+8</f>
        <v>20.373015080000002</v>
      </c>
      <c r="L40" s="122">
        <f t="shared" si="9"/>
        <v>40.7351203821</v>
      </c>
      <c r="M40" s="99"/>
      <c r="N40" s="180" t="s">
        <v>21</v>
      </c>
      <c r="O40" s="36">
        <f>'[1]Bilan 2025'!$V$46/11.63</f>
        <v>0</v>
      </c>
      <c r="P40" s="35">
        <f>SUM('[1]Bilan 2025'!$V$41:$V$43)/11.63</f>
        <v>3.5326526805330594</v>
      </c>
      <c r="Q40" s="35">
        <f>'[1]Bilan 2025'!$V$13/11.63</f>
        <v>14.460312572692807</v>
      </c>
      <c r="R40" s="35">
        <f>('[1]Bilan 2025'!$V$22+'[1]Bilan 2025'!$V$30+SUM('[1]Bilan 2025'!$V$36:$V$40)+SUM('[1]Bilan 2025'!$V$44:$V$45)+'[1]Bilan 2025'!$V$47)/11.63</f>
        <v>21.112528803330196</v>
      </c>
      <c r="S40" s="172">
        <f t="shared" ref="S40:S46" si="10">SUM(O40:R40)</f>
        <v>39.105494056556061</v>
      </c>
      <c r="T40" s="99"/>
    </row>
    <row r="41" spans="3:20" x14ac:dyDescent="0.25">
      <c r="C41" s="177" t="s">
        <v>22</v>
      </c>
      <c r="D41" t="s">
        <v>171</v>
      </c>
      <c r="E41" t="s">
        <v>172</v>
      </c>
      <c r="F41" t="s">
        <v>173</v>
      </c>
      <c r="G41" t="s">
        <v>174</v>
      </c>
      <c r="H41" s="8">
        <f>VLOOKUP(D41,Résultats!$B$2:$AX$476,'T energie vecteurs'!N5,FALSE)</f>
        <v>0</v>
      </c>
      <c r="I41" s="8">
        <f>VLOOKUP(E41,Résultats!$B$2:$AX$476,'T energie vecteurs'!N5,FALSE)</f>
        <v>2.8936679129999998</v>
      </c>
      <c r="J41" s="8">
        <f>VLOOKUP(F41,Résultats!$B$2:$AX$476,'T energie vecteurs'!N5,FALSE)</f>
        <v>10.405558859999999</v>
      </c>
      <c r="K41" s="8">
        <f>VLOOKUP(G41,Résultats!$B$2:$AX$476,'T energie vecteurs'!N5,FALSE)</f>
        <v>5.4786691120000004</v>
      </c>
      <c r="L41" s="122">
        <f t="shared" si="9"/>
        <v>18.777895885</v>
      </c>
      <c r="M41" s="99"/>
      <c r="N41" s="180" t="s">
        <v>22</v>
      </c>
      <c r="O41" s="36">
        <f>('[1]Bilan 2025'!$W$46)/11.63</f>
        <v>0</v>
      </c>
      <c r="P41" s="35">
        <f>SUM('[1]Bilan 2025'!$W$41:$W$43)/11.63</f>
        <v>1.829600236722577</v>
      </c>
      <c r="Q41" s="35">
        <f>('[1]Bilan 2025'!$W$13)/11.63</f>
        <v>11.310258924417251</v>
      </c>
      <c r="R41" s="35">
        <f>('[1]Bilan 2025'!$W$22+'[1]Bilan 2025'!$W$30+SUM('[1]Bilan 2025'!$W$36:$W$40)+SUM('[1]Bilan 2025'!$W$44:$W$45)+'[1]Bilan 2025'!$W$47)/11.63</f>
        <v>7.3063892907205394</v>
      </c>
      <c r="S41" s="172">
        <f t="shared" si="10"/>
        <v>20.446248451860367</v>
      </c>
      <c r="T41" s="99"/>
    </row>
    <row r="42" spans="3:20" x14ac:dyDescent="0.25">
      <c r="C42" s="177" t="s">
        <v>23</v>
      </c>
      <c r="H42" s="8">
        <f>SUM(H43:H45)</f>
        <v>3.1594966554999999</v>
      </c>
      <c r="I42" s="8">
        <f>SUM(I43:I45)</f>
        <v>17.227746003</v>
      </c>
      <c r="J42" s="8">
        <f>SUM(J43:J45)</f>
        <v>9.9127283859999906</v>
      </c>
      <c r="K42" s="8">
        <f>SUM(K43:K45)</f>
        <v>13.880959091199999</v>
      </c>
      <c r="L42" s="122">
        <f t="shared" si="9"/>
        <v>44.180930135699988</v>
      </c>
      <c r="M42" s="99"/>
      <c r="N42" s="180" t="s">
        <v>485</v>
      </c>
      <c r="O42" s="36">
        <f>O43+O44</f>
        <v>4.2119673749809596</v>
      </c>
      <c r="P42" s="35">
        <f t="shared" ref="P42:R42" si="11">P43+P44</f>
        <v>13.344099936220454</v>
      </c>
      <c r="Q42" s="35">
        <f t="shared" si="11"/>
        <v>9.4854890713287645</v>
      </c>
      <c r="R42" s="35">
        <f t="shared" si="11"/>
        <v>13.855608235952786</v>
      </c>
      <c r="S42" s="172">
        <f t="shared" si="10"/>
        <v>40.897164618482961</v>
      </c>
      <c r="T42" s="99"/>
    </row>
    <row r="43" spans="3:20" x14ac:dyDescent="0.25">
      <c r="C43" s="179" t="s">
        <v>24</v>
      </c>
      <c r="D43" t="s">
        <v>175</v>
      </c>
      <c r="E43" t="s">
        <v>176</v>
      </c>
      <c r="F43" t="s">
        <v>177</v>
      </c>
      <c r="G43" t="s">
        <v>178</v>
      </c>
      <c r="H43" s="19">
        <f>VLOOKUP(D43,Résultats!$B$2:$AX$476,'T energie vecteurs'!N5,FALSE)</f>
        <v>2.2522425450000001</v>
      </c>
      <c r="I43" s="19">
        <f>VLOOKUP(E43,Résultats!$B$2:$AX$476,'T energie vecteurs'!N5,FALSE)</f>
        <v>12.6782032</v>
      </c>
      <c r="J43" s="19">
        <f>VLOOKUP(F43,Résultats!$B$2:$AX$476,'T energie vecteurs'!N5,FALSE)</f>
        <v>9.5961729659999904</v>
      </c>
      <c r="K43" s="19">
        <f>VLOOKUP(G43,Résultats!$B$2:$AX$476,'T energie vecteurs'!N5,FALSE)</f>
        <v>11.59435173</v>
      </c>
      <c r="L43" s="121">
        <f t="shared" si="9"/>
        <v>36.12097044099999</v>
      </c>
      <c r="M43" s="19"/>
      <c r="N43" s="179" t="s">
        <v>486</v>
      </c>
      <c r="O43" s="173">
        <f>'[1]Bilan 2025'!$U$46/11.63</f>
        <v>0.6091486948433853</v>
      </c>
      <c r="P43" s="37">
        <f>SUM('[1]Bilan 2025'!$U$41:$U$43)/11.63</f>
        <v>2.4024529807619608</v>
      </c>
      <c r="Q43" s="37">
        <f>'[1]Bilan 2025'!$U$13/11.63</f>
        <v>9.4854890713287645</v>
      </c>
      <c r="R43" s="37">
        <f>('[1]Bilan 2025'!$U$22+'[1]Bilan 2025'!$U$30+SUM('[1]Bilan 2025'!$U$36:$U$40)+SUM('[1]Bilan 2025'!$U$44:$U$45)+'[1]Bilan 2025'!$U$47)/11.63</f>
        <v>12.777479857495365</v>
      </c>
      <c r="S43" s="121">
        <f t="shared" si="10"/>
        <v>25.274570604429478</v>
      </c>
      <c r="T43" s="19"/>
    </row>
    <row r="44" spans="3:20" x14ac:dyDescent="0.25">
      <c r="C44" s="179" t="s">
        <v>258</v>
      </c>
      <c r="D44" t="s">
        <v>259</v>
      </c>
      <c r="E44" t="s">
        <v>260</v>
      </c>
      <c r="F44" t="s">
        <v>261</v>
      </c>
      <c r="G44" t="s">
        <v>262</v>
      </c>
      <c r="H44" s="19">
        <f>VLOOKUP(D44,Résultats!$B$2:$AX$476,'T energie vecteurs'!N5,FALSE)</f>
        <v>0.90725411050000004</v>
      </c>
      <c r="I44" s="19">
        <f>VLOOKUP(E44,Résultats!$B$2:$AX$476,'T energie vecteurs'!N5,FALSE)</f>
        <v>1.9686085719999999</v>
      </c>
      <c r="J44" s="19">
        <f>VLOOKUP(F44,Résultats!$B$2:$AX$476,'T energie vecteurs'!N5,FALSE)</f>
        <v>0</v>
      </c>
      <c r="K44" s="19">
        <f>VLOOKUP(G44,Résultats!$B$2:$AX$476,'T energie vecteurs'!N5,FALSE)</f>
        <v>1.9630557630000001</v>
      </c>
      <c r="L44" s="121">
        <f t="shared" si="9"/>
        <v>4.8389184455000001</v>
      </c>
      <c r="M44" s="19"/>
      <c r="N44" s="179" t="s">
        <v>258</v>
      </c>
      <c r="O44" s="28">
        <f>'[1]Bilan 2025'!$E$52/11.63</f>
        <v>3.6028186801375743</v>
      </c>
      <c r="P44" s="19">
        <f>('[1]Bilan 2025'!$E$54+'[1]Bilan 2025'!$E$56)/11.63</f>
        <v>10.941646955458493</v>
      </c>
      <c r="Q44" s="19">
        <v>0</v>
      </c>
      <c r="R44" s="19">
        <f>('[1]Bilan 2025'!$E$53+'[1]Bilan 2025'!$E$55+'[1]Bilan 2025'!$E$57)/11.63</f>
        <v>1.0781283784574212</v>
      </c>
      <c r="S44" s="121">
        <f t="shared" si="10"/>
        <v>15.622594014053488</v>
      </c>
      <c r="T44" s="19"/>
    </row>
    <row r="45" spans="3:20" x14ac:dyDescent="0.25">
      <c r="C45" s="179" t="s">
        <v>25</v>
      </c>
      <c r="D45" t="s">
        <v>179</v>
      </c>
      <c r="E45" t="s">
        <v>180</v>
      </c>
      <c r="F45" t="s">
        <v>181</v>
      </c>
      <c r="G45" t="s">
        <v>182</v>
      </c>
      <c r="H45" s="19">
        <f>VLOOKUP(D45,Résultats!$B$2:$AX$476,'T energie vecteurs'!N5,FALSE)</f>
        <v>0</v>
      </c>
      <c r="I45" s="19">
        <f>VLOOKUP(E45,Résultats!$B$2:$AX$476,'T energie vecteurs'!N5,FALSE)</f>
        <v>2.5809342310000001</v>
      </c>
      <c r="J45" s="19">
        <f>VLOOKUP(F45,Résultats!$B$2:$AX$476,'T energie vecteurs'!N5,FALSE)</f>
        <v>0.31655541999999998</v>
      </c>
      <c r="K45" s="19">
        <f>VLOOKUP(G45,Résultats!$B$2:$AX$476,'T energie vecteurs'!N5,FALSE)</f>
        <v>0.32355159820000001</v>
      </c>
      <c r="L45" s="121">
        <f t="shared" si="9"/>
        <v>3.2210412491999998</v>
      </c>
      <c r="M45" s="19"/>
      <c r="N45" s="180" t="s">
        <v>25</v>
      </c>
      <c r="O45" s="36">
        <f>'[1]Bilan 2025'!$T$46/11.63</f>
        <v>0</v>
      </c>
      <c r="P45" s="35">
        <f>SUM('[1]Bilan 2025'!$T$41:$T$43)/11.63</f>
        <v>3.1602006312216266</v>
      </c>
      <c r="Q45" s="35">
        <f>'[1]Bilan 2025'!$T$13/11.63</f>
        <v>0.70898600777464971</v>
      </c>
      <c r="R45" s="35">
        <f>('[1]Bilan 2025'!$T$22+'[1]Bilan 2025'!$T$30+SUM('[1]Bilan 2025'!$T$36:$T$40)+SUM('[1]Bilan 2025'!$T$44:$T$45)+'[1]Bilan 2025'!$T$47)/11.63</f>
        <v>0.28264741564176488</v>
      </c>
      <c r="S45" s="172">
        <f t="shared" si="10"/>
        <v>4.1518340546380408</v>
      </c>
      <c r="T45" s="19"/>
    </row>
    <row r="46" spans="3:20" x14ac:dyDescent="0.25">
      <c r="C46" s="29" t="s">
        <v>26</v>
      </c>
      <c r="D46" s="10"/>
      <c r="E46" s="10"/>
      <c r="F46" s="10"/>
      <c r="G46" s="10"/>
      <c r="H46" s="9">
        <f>SUM(H37,H40:H42)</f>
        <v>3.3826568165999999</v>
      </c>
      <c r="I46" s="9">
        <f>SUM(I37,I40:I42)</f>
        <v>68.356202717000002</v>
      </c>
      <c r="J46" s="9">
        <f>SUM(J37,J40:J42)</f>
        <v>36.091915269399991</v>
      </c>
      <c r="K46" s="9">
        <f>SUM(K37,K40:K42)</f>
        <v>39.9271833487769</v>
      </c>
      <c r="L46" s="124">
        <f t="shared" si="9"/>
        <v>147.7579581517769</v>
      </c>
      <c r="M46" s="106"/>
      <c r="N46" s="181" t="s">
        <v>26</v>
      </c>
      <c r="O46" s="40">
        <f>O37+O40+O41+O42+O45</f>
        <v>4.2119673749809596</v>
      </c>
      <c r="P46" s="38">
        <f>P37+P40+P41+P42+P45</f>
        <v>60.412483299437255</v>
      </c>
      <c r="Q46" s="38">
        <f>Q37+Q40+Q41+Q42+Q45</f>
        <v>37.504894316947436</v>
      </c>
      <c r="R46" s="38">
        <f>R37+R40+R41+R42+R45</f>
        <v>43.140505089284176</v>
      </c>
      <c r="S46" s="174">
        <f t="shared" si="10"/>
        <v>145.26985008064983</v>
      </c>
      <c r="T46" s="106"/>
    </row>
    <row r="47" spans="3:20" s="3" customFormat="1" x14ac:dyDescent="0.25">
      <c r="H47" s="69"/>
      <c r="I47" s="69"/>
      <c r="J47" s="69"/>
      <c r="K47" s="69"/>
      <c r="L47" s="69"/>
      <c r="M47" s="69"/>
      <c r="N47" s="69"/>
      <c r="O47" s="104"/>
      <c r="P47" s="104"/>
      <c r="Q47" s="104"/>
      <c r="R47" s="105"/>
      <c r="S47" s="69"/>
      <c r="T47" s="69"/>
    </row>
    <row r="48" spans="3:20" s="3" customFormat="1" x14ac:dyDescent="0.25"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</row>
    <row r="49" spans="2:20" ht="31.5" x14ac:dyDescent="0.35">
      <c r="C49" s="175">
        <v>2030</v>
      </c>
      <c r="D49" s="176"/>
      <c r="E49" s="176"/>
      <c r="F49" s="176"/>
      <c r="G49" s="176"/>
      <c r="H49" s="101" t="s">
        <v>36</v>
      </c>
      <c r="I49" s="101" t="s">
        <v>268</v>
      </c>
      <c r="J49" s="101" t="s">
        <v>38</v>
      </c>
      <c r="K49" s="101" t="s">
        <v>267</v>
      </c>
      <c r="L49" s="119" t="s">
        <v>1</v>
      </c>
      <c r="M49" s="25"/>
      <c r="N49" s="175">
        <v>2030</v>
      </c>
      <c r="O49" s="171" t="s">
        <v>36</v>
      </c>
      <c r="P49" s="101" t="s">
        <v>268</v>
      </c>
      <c r="Q49" s="101" t="s">
        <v>38</v>
      </c>
      <c r="R49" s="101" t="s">
        <v>267</v>
      </c>
      <c r="S49" s="119" t="s">
        <v>1</v>
      </c>
      <c r="T49" s="25"/>
    </row>
    <row r="50" spans="2:20" x14ac:dyDescent="0.25">
      <c r="C50" s="177" t="s">
        <v>18</v>
      </c>
      <c r="H50" s="8">
        <f>SUM(H51:H52)</f>
        <v>0</v>
      </c>
      <c r="I50" s="8">
        <f>SUM(I51:I52)</f>
        <v>40.38649762</v>
      </c>
      <c r="J50" s="8">
        <f>SUM(J51:J52)</f>
        <v>2.1649306080000001</v>
      </c>
      <c r="K50" s="8">
        <f>SUM(K51:K52)</f>
        <v>0.2054805557479</v>
      </c>
      <c r="L50" s="122">
        <f>SUM(H50:K50)</f>
        <v>42.756908783747896</v>
      </c>
      <c r="M50" s="99"/>
      <c r="N50" s="180" t="s">
        <v>18</v>
      </c>
      <c r="O50" s="36">
        <f>'[1]Bilan 2030'!$X$46/11.63</f>
        <v>0</v>
      </c>
      <c r="P50" s="35">
        <f>SUM('[1]Bilan 2030'!$X$41:$X$43)/11.63</f>
        <v>32.470940737285289</v>
      </c>
      <c r="Q50" s="35">
        <f>'[1]Bilan 2030'!$X$13/11.63</f>
        <v>2.5998015829265277</v>
      </c>
      <c r="R50" s="35">
        <f>('[1]Bilan 2030'!$X$22+'[1]Bilan 2030'!$X$30+SUM('[1]Bilan 2030'!$X$36:$X$40)+SUM('[1]Bilan 2030'!$X$44:$X$45)+'[1]Bilan 2030'!$X$47)/11.63</f>
        <v>1.3190285045112766</v>
      </c>
      <c r="S50" s="172">
        <f>SUM(O50:R50)</f>
        <v>36.389770824723101</v>
      </c>
      <c r="T50" s="247">
        <f>S50-'[2]Bilan 2030'!$W$5</f>
        <v>-6.1606988869268022</v>
      </c>
    </row>
    <row r="51" spans="2:20" x14ac:dyDescent="0.25">
      <c r="C51" s="178" t="s">
        <v>19</v>
      </c>
      <c r="D51" t="s">
        <v>159</v>
      </c>
      <c r="E51" t="s">
        <v>160</v>
      </c>
      <c r="F51" t="s">
        <v>161</v>
      </c>
      <c r="G51" t="s">
        <v>162</v>
      </c>
      <c r="H51" s="19">
        <f>VLOOKUP(D51,Résultats!$B$2:$AX$476,'T energie vecteurs'!S5,FALSE)</f>
        <v>0</v>
      </c>
      <c r="I51" s="19">
        <f>VLOOKUP(E51,Résultats!$B$2:$AX$476,'T energie vecteurs'!S5,FALSE)</f>
        <v>20.496781339999998</v>
      </c>
      <c r="J51" s="19">
        <f>VLOOKUP(F51,Résultats!$B$2:$AX$476,'T energie vecteurs'!S5,FALSE)</f>
        <v>0.80630676700000004</v>
      </c>
      <c r="K51" s="19">
        <f>VLOOKUP(G51,Résultats!$B$2:$AX$476,'T energie vecteurs'!S5,FALSE)</f>
        <v>5.7210347900000003E-5</v>
      </c>
      <c r="L51" s="121">
        <f t="shared" ref="L51:L58" si="12">SUM(H51:K51)</f>
        <v>21.303145317347898</v>
      </c>
      <c r="M51" s="19"/>
      <c r="N51" s="178" t="s">
        <v>19</v>
      </c>
      <c r="O51" s="173"/>
      <c r="P51" s="19"/>
      <c r="Q51" s="55"/>
      <c r="R51" s="19"/>
      <c r="S51" s="121"/>
      <c r="T51" s="247"/>
    </row>
    <row r="52" spans="2:20" x14ac:dyDescent="0.25">
      <c r="C52" s="179" t="s">
        <v>20</v>
      </c>
      <c r="D52" t="s">
        <v>163</v>
      </c>
      <c r="E52" t="s">
        <v>164</v>
      </c>
      <c r="F52" t="s">
        <v>165</v>
      </c>
      <c r="G52" t="s">
        <v>166</v>
      </c>
      <c r="H52" s="19">
        <f>VLOOKUP(D52,Résultats!$B$2:$AX$476,'T energie vecteurs'!S5,FALSE)</f>
        <v>0</v>
      </c>
      <c r="I52" s="19">
        <f>VLOOKUP(E52,Résultats!$B$2:$AX$476,'T energie vecteurs'!S5,FALSE)</f>
        <v>19.889716279999998</v>
      </c>
      <c r="J52" s="19">
        <f>VLOOKUP(F52,Résultats!$B$2:$AX$476,'T energie vecteurs'!S5,FALSE)</f>
        <v>1.358623841</v>
      </c>
      <c r="K52" s="19">
        <f>VLOOKUP(G52,Résultats!$B$2:$AX$476,'T energie vecteurs'!S5,FALSE)</f>
        <v>0.20542334540000001</v>
      </c>
      <c r="L52" s="121">
        <f t="shared" si="12"/>
        <v>21.453763466399998</v>
      </c>
      <c r="M52" s="19"/>
      <c r="N52" s="179" t="s">
        <v>20</v>
      </c>
      <c r="O52" s="173"/>
      <c r="P52" s="19"/>
      <c r="Q52" s="55"/>
      <c r="R52" s="19"/>
      <c r="S52" s="121"/>
      <c r="T52" s="247"/>
    </row>
    <row r="53" spans="2:20" x14ac:dyDescent="0.25">
      <c r="C53" s="177" t="s">
        <v>21</v>
      </c>
      <c r="D53" t="s">
        <v>167</v>
      </c>
      <c r="E53" t="s">
        <v>168</v>
      </c>
      <c r="F53" t="s">
        <v>169</v>
      </c>
      <c r="G53" t="s">
        <v>170</v>
      </c>
      <c r="H53" s="8">
        <f>VLOOKUP(D53,Résultats!$B$2:$AX$476,'T energie vecteurs'!S5,FALSE)</f>
        <v>0.1893788226</v>
      </c>
      <c r="I53" s="8">
        <f>VLOOKUP(E53,Résultats!$B$2:$AX$476,'T energie vecteurs'!S5,FALSE)</f>
        <v>5.4808403700000001</v>
      </c>
      <c r="J53" s="8">
        <f>VLOOKUP(F53,Résultats!$B$2:$AX$476,'T energie vecteurs'!S5,FALSE)</f>
        <v>14.00540238</v>
      </c>
      <c r="K53" s="8">
        <f>VLOOKUP(G53,Résultats!$B$2:$AX$476,'T energie vecteurs'!S5,FALSE)+8</f>
        <v>19.553687160000003</v>
      </c>
      <c r="L53" s="122">
        <f>SUM(H53:K53)</f>
        <v>39.229308732600003</v>
      </c>
      <c r="M53" s="99"/>
      <c r="N53" s="180" t="s">
        <v>21</v>
      </c>
      <c r="O53" s="36">
        <f>'[1]Bilan 2030'!$V$46/11.63</f>
        <v>0</v>
      </c>
      <c r="P53" s="35">
        <f>SUM('[1]Bilan 2030'!$V$41:$V$43)/11.63</f>
        <v>2.7093021384311076</v>
      </c>
      <c r="Q53" s="35">
        <f>'[1]Bilan 2030'!$V$13/11.63</f>
        <v>15.128221930185923</v>
      </c>
      <c r="R53" s="35">
        <f>('[1]Bilan 2030'!$V$22+'[1]Bilan 2030'!$V$30+SUM('[1]Bilan 2030'!$V$36:$V$40)+SUM('[1]Bilan 2030'!$V$44:$V$45)+'[1]Bilan 2030'!$V$47)/11.63</f>
        <v>20.957031397748882</v>
      </c>
      <c r="S53" s="172">
        <f t="shared" ref="S53:S59" si="13">SUM(O53:R53)</f>
        <v>38.794555466365907</v>
      </c>
      <c r="T53" s="247">
        <f>S53-'[2]Bilan 2030'!$U$5</f>
        <v>5.2073911711622927</v>
      </c>
    </row>
    <row r="54" spans="2:20" x14ac:dyDescent="0.25">
      <c r="C54" s="177" t="s">
        <v>22</v>
      </c>
      <c r="D54" t="s">
        <v>171</v>
      </c>
      <c r="E54" t="s">
        <v>172</v>
      </c>
      <c r="F54" t="s">
        <v>173</v>
      </c>
      <c r="G54" t="s">
        <v>174</v>
      </c>
      <c r="H54" s="8">
        <f>VLOOKUP(D54,Résultats!$B$2:$AX$476,'T energie vecteurs'!S5,FALSE)</f>
        <v>0</v>
      </c>
      <c r="I54" s="8">
        <f>VLOOKUP(E54,Résultats!$B$2:$AX$476,'T energie vecteurs'!S5,FALSE)</f>
        <v>3.0622564510000001</v>
      </c>
      <c r="J54" s="8">
        <f>VLOOKUP(F54,Résultats!$B$2:$AX$476,'T energie vecteurs'!S5,FALSE)</f>
        <v>10.40886416</v>
      </c>
      <c r="K54" s="8">
        <f>VLOOKUP(G54,Résultats!$B$2:$AX$476,'T energie vecteurs'!S5,FALSE)</f>
        <v>5.4938385949999997</v>
      </c>
      <c r="L54" s="122">
        <f t="shared" si="12"/>
        <v>18.964959206</v>
      </c>
      <c r="M54" s="99"/>
      <c r="N54" s="180" t="s">
        <v>22</v>
      </c>
      <c r="O54" s="36">
        <f>('[1]Bilan 2030'!$W$46)/11.63</f>
        <v>0</v>
      </c>
      <c r="P54" s="35">
        <f>SUM('[1]Bilan 2030'!$W$41:$W$43)/11.63</f>
        <v>1.1254931356288962</v>
      </c>
      <c r="Q54" s="35">
        <f>('[1]Bilan 2030'!$W$13)/11.63</f>
        <v>11.284622800503366</v>
      </c>
      <c r="R54" s="35">
        <f>('[1]Bilan 2030'!$W$22+'[1]Bilan 2030'!$W$30+SUM('[1]Bilan 2030'!$W$36:$W$40)+SUM('[1]Bilan 2030'!$W$44:$W$45)+'[1]Bilan 2030'!$W$47)/11.63</f>
        <v>6.9189644390334015</v>
      </c>
      <c r="S54" s="172">
        <f t="shared" si="13"/>
        <v>19.329080375165663</v>
      </c>
      <c r="T54" s="247">
        <f>S54-'[2]Bilan 2030'!$V$5</f>
        <v>-2.074323364476502</v>
      </c>
    </row>
    <row r="55" spans="2:20" x14ac:dyDescent="0.25">
      <c r="C55" s="177" t="s">
        <v>23</v>
      </c>
      <c r="H55" s="246">
        <f>SUM(H56:H58)</f>
        <v>3.4261604407000004</v>
      </c>
      <c r="I55" s="246">
        <f>SUM(I56:I58)</f>
        <v>18.262412982999997</v>
      </c>
      <c r="J55" s="8">
        <f>SUM(J56:J58)</f>
        <v>10.434779690299999</v>
      </c>
      <c r="K55" s="246">
        <f>SUM(K56:K58)</f>
        <v>14.5458856671</v>
      </c>
      <c r="L55" s="122">
        <f t="shared" si="12"/>
        <v>46.669238781099999</v>
      </c>
      <c r="M55" s="99"/>
      <c r="N55" s="180" t="s">
        <v>485</v>
      </c>
      <c r="O55" s="36">
        <f>O56+O57</f>
        <v>3.9851054274374702</v>
      </c>
      <c r="P55" s="35">
        <f t="shared" ref="P55:R55" si="14">P56+P57</f>
        <v>12.588919196501005</v>
      </c>
      <c r="Q55" s="35">
        <f t="shared" si="14"/>
        <v>9.4169455866228393</v>
      </c>
      <c r="R55" s="35">
        <f t="shared" si="14"/>
        <v>13.466989601471942</v>
      </c>
      <c r="S55" s="172">
        <f t="shared" si="13"/>
        <v>39.457959812033259</v>
      </c>
      <c r="T55" s="247"/>
    </row>
    <row r="56" spans="2:20" x14ac:dyDescent="0.25">
      <c r="C56" s="179" t="s">
        <v>24</v>
      </c>
      <c r="D56" t="s">
        <v>175</v>
      </c>
      <c r="E56" t="s">
        <v>176</v>
      </c>
      <c r="F56" t="s">
        <v>177</v>
      </c>
      <c r="G56" t="s">
        <v>178</v>
      </c>
      <c r="H56" s="19">
        <f>VLOOKUP(D56,Résultats!$B$2:$AX$476,'T energie vecteurs'!S5,FALSE)</f>
        <v>2.4749617330000002</v>
      </c>
      <c r="I56" s="19">
        <f>VLOOKUP(E56,Résultats!$B$2:$AX$476,'T energie vecteurs'!S5,FALSE)</f>
        <v>13.462918459999999</v>
      </c>
      <c r="J56" s="19">
        <f>VLOOKUP(F56,Résultats!$B$2:$AX$476,'T energie vecteurs'!S5,FALSE)</f>
        <v>10.108882599999999</v>
      </c>
      <c r="K56" s="19">
        <f>VLOOKUP(G56,Résultats!$B$2:$AX$476,'T energie vecteurs'!S5,FALSE)</f>
        <v>12.128033820000001</v>
      </c>
      <c r="L56" s="121">
        <f t="shared" si="12"/>
        <v>38.174796612999998</v>
      </c>
      <c r="M56" s="19"/>
      <c r="N56" s="179" t="s">
        <v>486</v>
      </c>
      <c r="O56" s="173">
        <f>'[1]Bilan 2030'!$U$46/11.63</f>
        <v>0.55918092587900114</v>
      </c>
      <c r="P56" s="37">
        <f>SUM('[1]Bilan 2030'!$U$41:$U$43)/11.63</f>
        <v>2.2272873473675703</v>
      </c>
      <c r="Q56" s="37">
        <f>'[1]Bilan 2030'!$U$13/11.63</f>
        <v>9.4169455866228393</v>
      </c>
      <c r="R56" s="37">
        <f>('[1]Bilan 2030'!$U$22+'[1]Bilan 2030'!$U$30+SUM('[1]Bilan 2030'!$U$36:$U$40)+SUM('[1]Bilan 2030'!$U$44:$U$45)+'[1]Bilan 2030'!$U$47)/11.63</f>
        <v>12.399810480766773</v>
      </c>
      <c r="S56" s="121">
        <f t="shared" si="13"/>
        <v>24.603224340636181</v>
      </c>
      <c r="T56" s="247">
        <f>S56-'[2]Bilan 2030'!$T$5</f>
        <v>-6.1655106420556933</v>
      </c>
    </row>
    <row r="57" spans="2:20" x14ac:dyDescent="0.25">
      <c r="C57" s="179" t="s">
        <v>258</v>
      </c>
      <c r="D57" t="s">
        <v>259</v>
      </c>
      <c r="E57" t="s">
        <v>260</v>
      </c>
      <c r="F57" t="s">
        <v>261</v>
      </c>
      <c r="G57" t="s">
        <v>262</v>
      </c>
      <c r="H57" s="19">
        <f>VLOOKUP(D57,Résultats!$B$2:$AX$476,'T energie vecteurs'!S5,FALSE)</f>
        <v>0.95119870770000003</v>
      </c>
      <c r="I57" s="19">
        <f>VLOOKUP(E57,Résultats!$B$2:$AX$476,'T energie vecteurs'!S5,FALSE)</f>
        <v>2.1075411329999998</v>
      </c>
      <c r="J57" s="19">
        <f>VLOOKUP(F57,Résultats!$B$2:$AX$476,'T energie vecteurs'!S5,FALSE)</f>
        <v>0</v>
      </c>
      <c r="K57" s="19">
        <f>VLOOKUP(G57,Résultats!$B$2:$AX$476,'T energie vecteurs'!S5,FALSE)</f>
        <v>2.0773509720000001</v>
      </c>
      <c r="L57" s="121">
        <f>SUM(H57:K57)</f>
        <v>5.1360908127</v>
      </c>
      <c r="M57" s="19"/>
      <c r="N57" s="179" t="s">
        <v>258</v>
      </c>
      <c r="O57" s="28">
        <f>'[1]Bilan 2030'!$E$52/11.63</f>
        <v>3.4259245015584692</v>
      </c>
      <c r="P57" s="19">
        <f>('[1]Bilan 2030'!$E$54+'[1]Bilan 2030'!$E$56)/11.63</f>
        <v>10.361631849133435</v>
      </c>
      <c r="Q57" s="19">
        <v>0</v>
      </c>
      <c r="R57" s="19">
        <f>('[1]Bilan 2030'!$E$53+'[1]Bilan 2030'!$E$55+'[1]Bilan 2030'!$E$57)/11.63</f>
        <v>1.0671791207051695</v>
      </c>
      <c r="S57" s="121">
        <f t="shared" si="13"/>
        <v>14.854735471397074</v>
      </c>
      <c r="T57" s="247">
        <f>S57-SUM('[2]Bilan 2030'!$E$53:$E$58)</f>
        <v>-1.9343120714794395</v>
      </c>
    </row>
    <row r="58" spans="2:20" x14ac:dyDescent="0.25">
      <c r="C58" s="179" t="s">
        <v>25</v>
      </c>
      <c r="D58" t="s">
        <v>179</v>
      </c>
      <c r="E58" t="s">
        <v>180</v>
      </c>
      <c r="F58" t="s">
        <v>181</v>
      </c>
      <c r="G58" t="s">
        <v>182</v>
      </c>
      <c r="H58" s="19">
        <f>VLOOKUP(D58,Résultats!$B$2:$AX$476,'T energie vecteurs'!S5,FALSE)</f>
        <v>0</v>
      </c>
      <c r="I58" s="19">
        <f>VLOOKUP(E58,Résultats!$B$2:$AX$476,'T energie vecteurs'!S5,FALSE)</f>
        <v>2.6919533900000001</v>
      </c>
      <c r="J58" s="19">
        <f>VLOOKUP(F58,Résultats!$B$2:$AX$476,'T energie vecteurs'!S5,FALSE)</f>
        <v>0.32589709030000003</v>
      </c>
      <c r="K58" s="19">
        <f>VLOOKUP(G58,Résultats!$B$2:$AX$476,'T energie vecteurs'!S5,FALSE)</f>
        <v>0.34050087509999999</v>
      </c>
      <c r="L58" s="121">
        <f t="shared" si="12"/>
        <v>3.3583513554</v>
      </c>
      <c r="M58" s="19"/>
      <c r="N58" s="180" t="s">
        <v>25</v>
      </c>
      <c r="O58" s="36">
        <f>'[1]Bilan 2030'!$T$46/11.63</f>
        <v>0</v>
      </c>
      <c r="P58" s="35">
        <f>SUM('[1]Bilan 2030'!$T$41:$T$43)/11.63</f>
        <v>3.0639411119175732</v>
      </c>
      <c r="Q58" s="35">
        <f>'[1]Bilan 2030'!$T$13/11.63</f>
        <v>0.66849749048065465</v>
      </c>
      <c r="R58" s="35">
        <f>('[1]Bilan 2030'!$T$22+'[1]Bilan 2030'!$T$30+SUM('[1]Bilan 2030'!$T$36:$T$40)+SUM('[1]Bilan 2030'!$T$44:$T$45)+'[1]Bilan 2030'!$T$47)/11.63</f>
        <v>0.321548699857926</v>
      </c>
      <c r="S58" s="172">
        <f t="shared" si="13"/>
        <v>4.0539873022561537</v>
      </c>
      <c r="T58" s="247">
        <f>S58-'[2]Bilan 2030'!$S$5</f>
        <v>3.5986415065170974E-2</v>
      </c>
    </row>
    <row r="59" spans="2:20" x14ac:dyDescent="0.25">
      <c r="C59" s="29" t="s">
        <v>26</v>
      </c>
      <c r="D59" s="10"/>
      <c r="E59" s="10"/>
      <c r="F59" s="10"/>
      <c r="G59" s="10"/>
      <c r="H59" s="9">
        <f>SUM(H50,H53:H55)</f>
        <v>3.6155392633000005</v>
      </c>
      <c r="I59" s="9">
        <f>SUM(I50,I53:I55)</f>
        <v>67.192007423999996</v>
      </c>
      <c r="J59" s="9">
        <f>SUM(J50,J53:J55)</f>
        <v>37.013976838299996</v>
      </c>
      <c r="K59" s="9">
        <f>SUM(K50,K53:K55)</f>
        <v>39.798891977847902</v>
      </c>
      <c r="L59" s="124">
        <f>SUM(H59:K59)</f>
        <v>147.6204155034479</v>
      </c>
      <c r="M59" s="106"/>
      <c r="N59" s="181" t="s">
        <v>26</v>
      </c>
      <c r="O59" s="40">
        <f>O50+O53+O54+O55+O58</f>
        <v>3.9851054274374702</v>
      </c>
      <c r="P59" s="38">
        <f>P50+P53+P54+P55+P58</f>
        <v>51.958596319763863</v>
      </c>
      <c r="Q59" s="38">
        <f>Q50+Q53+Q54+Q55+Q58</f>
        <v>39.098089390719309</v>
      </c>
      <c r="R59" s="38">
        <f>R50+R53+R54+R55+R58</f>
        <v>42.983562642623433</v>
      </c>
      <c r="S59" s="174">
        <f t="shared" si="13"/>
        <v>138.02535378054407</v>
      </c>
      <c r="T59" s="106"/>
    </row>
    <row r="60" spans="2:20" s="3" customFormat="1" x14ac:dyDescent="0.25">
      <c r="O60" s="104"/>
      <c r="P60" s="104"/>
      <c r="Q60" s="104"/>
      <c r="R60" s="105"/>
      <c r="S60" s="69"/>
    </row>
    <row r="61" spans="2:20" s="3" customFormat="1" x14ac:dyDescent="0.25">
      <c r="B61" s="84"/>
      <c r="K61" s="71"/>
      <c r="O61" s="106"/>
      <c r="P61" s="106"/>
      <c r="Q61" s="106"/>
      <c r="R61" s="107"/>
      <c r="S61" s="108"/>
    </row>
    <row r="62" spans="2:20" ht="31.5" x14ac:dyDescent="0.35">
      <c r="C62" s="175">
        <v>2035</v>
      </c>
      <c r="D62" s="176"/>
      <c r="E62" s="176"/>
      <c r="F62" s="176"/>
      <c r="G62" s="176"/>
      <c r="H62" s="101" t="s">
        <v>36</v>
      </c>
      <c r="I62" s="101" t="s">
        <v>268</v>
      </c>
      <c r="J62" s="101" t="s">
        <v>38</v>
      </c>
      <c r="K62" s="101" t="s">
        <v>267</v>
      </c>
      <c r="L62" s="119" t="s">
        <v>1</v>
      </c>
      <c r="M62" s="25"/>
      <c r="N62" s="175">
        <v>2035</v>
      </c>
      <c r="O62" s="171" t="s">
        <v>36</v>
      </c>
      <c r="P62" s="101" t="s">
        <v>268</v>
      </c>
      <c r="Q62" s="101" t="s">
        <v>38</v>
      </c>
      <c r="R62" s="101" t="s">
        <v>267</v>
      </c>
      <c r="S62" s="119" t="s">
        <v>1</v>
      </c>
      <c r="T62" s="25"/>
    </row>
    <row r="63" spans="2:20" x14ac:dyDescent="0.25">
      <c r="C63" s="177" t="s">
        <v>18</v>
      </c>
      <c r="H63" s="8">
        <f>SUM(H64:H65)</f>
        <v>0</v>
      </c>
      <c r="I63" s="8">
        <f>SUM(I64:I65)</f>
        <v>37.82595594</v>
      </c>
      <c r="J63" s="8">
        <f>SUM(J64:J65)</f>
        <v>3.0108933469999997</v>
      </c>
      <c r="K63" s="8">
        <f>SUM(K64:K65)</f>
        <v>0.57658412745580001</v>
      </c>
      <c r="L63" s="122">
        <f t="shared" ref="L63:L72" si="15">SUM(H63:K63)</f>
        <v>41.413433414455803</v>
      </c>
      <c r="M63" s="99"/>
      <c r="N63" s="180" t="s">
        <v>18</v>
      </c>
      <c r="O63" s="36">
        <f>'[1]Bilan 2035'!$X$46/11.63</f>
        <v>0</v>
      </c>
      <c r="P63" s="35">
        <f>SUM('[1]Bilan 2035'!$X$41:$X$43)/11.63</f>
        <v>27.486457521711181</v>
      </c>
      <c r="Q63" s="35">
        <f>'[1]Bilan 2035'!$X$13/11.63</f>
        <v>4.0115827656184662</v>
      </c>
      <c r="R63" s="35">
        <f>('[1]Bilan 2035'!$X$22+'[1]Bilan 2035'!$X$30+SUM('[1]Bilan 2035'!$X$36:$X$40)+SUM('[1]Bilan 2035'!$X$44:$X$45)+'[1]Bilan 2035'!$X$47)/11.63</f>
        <v>2.2033171859401204</v>
      </c>
      <c r="S63" s="172">
        <f>SUM(O63:R63)</f>
        <v>33.701357473269766</v>
      </c>
      <c r="T63" s="99"/>
    </row>
    <row r="64" spans="2:20" x14ac:dyDescent="0.25">
      <c r="C64" s="178" t="s">
        <v>19</v>
      </c>
      <c r="D64" t="s">
        <v>159</v>
      </c>
      <c r="E64" t="s">
        <v>160</v>
      </c>
      <c r="F64" t="s">
        <v>161</v>
      </c>
      <c r="G64" t="s">
        <v>162</v>
      </c>
      <c r="H64" s="19">
        <f>VLOOKUP(D64,Résultats!$B$2:$AX$476,'T energie vecteurs'!T5,FALSE)</f>
        <v>0</v>
      </c>
      <c r="I64" s="19">
        <f>VLOOKUP(E64,Résultats!$B$2:$AX$476,'T energie vecteurs'!T5,FALSE)</f>
        <v>17.869512969999999</v>
      </c>
      <c r="J64" s="59">
        <f>VLOOKUP(F64,Résultats!$B$2:$AX$476,'T energie vecteurs'!T5,FALSE)</f>
        <v>1.597754524</v>
      </c>
      <c r="K64" s="19">
        <f>VLOOKUP(G64,Résultats!$B$2:$AX$476,'T energie vecteurs'!T5,FALSE)</f>
        <v>6.3551055799999998E-5</v>
      </c>
      <c r="L64" s="121">
        <f t="shared" si="15"/>
        <v>19.467331045055797</v>
      </c>
      <c r="M64" s="19"/>
      <c r="N64" s="178" t="s">
        <v>19</v>
      </c>
      <c r="O64" s="173"/>
      <c r="P64" s="19"/>
      <c r="Q64" s="55"/>
      <c r="R64" s="19"/>
      <c r="S64" s="121"/>
      <c r="T64" s="19"/>
    </row>
    <row r="65" spans="3:20" x14ac:dyDescent="0.25">
      <c r="C65" s="179" t="s">
        <v>20</v>
      </c>
      <c r="D65" t="s">
        <v>163</v>
      </c>
      <c r="E65" t="s">
        <v>164</v>
      </c>
      <c r="F65" t="s">
        <v>165</v>
      </c>
      <c r="G65" t="s">
        <v>166</v>
      </c>
      <c r="H65" s="19">
        <f>VLOOKUP(D65,Résultats!$B$2:$AX$476,'T energie vecteurs'!T5,FALSE)</f>
        <v>0</v>
      </c>
      <c r="I65" s="19">
        <f>VLOOKUP(E65,Résultats!$B$2:$AX$476,'T energie vecteurs'!T5,FALSE)</f>
        <v>19.956442970000001</v>
      </c>
      <c r="J65" s="19">
        <f>VLOOKUP(F65,Résultats!$B$2:$AX$476,'T energie vecteurs'!T5,FALSE)</f>
        <v>1.4131388229999999</v>
      </c>
      <c r="K65" s="19">
        <f>VLOOKUP(G65,Résultats!$B$2:$AX$476,'T energie vecteurs'!T5,FALSE)</f>
        <v>0.57652057639999998</v>
      </c>
      <c r="L65" s="121">
        <f t="shared" si="15"/>
        <v>21.946102369400002</v>
      </c>
      <c r="M65" s="19"/>
      <c r="N65" s="179" t="s">
        <v>20</v>
      </c>
      <c r="O65" s="173"/>
      <c r="P65" s="19"/>
      <c r="Q65" s="55"/>
      <c r="R65" s="19"/>
      <c r="S65" s="121"/>
      <c r="T65" s="19"/>
    </row>
    <row r="66" spans="3:20" x14ac:dyDescent="0.25">
      <c r="C66" s="177" t="s">
        <v>21</v>
      </c>
      <c r="D66" t="s">
        <v>167</v>
      </c>
      <c r="E66" t="s">
        <v>168</v>
      </c>
      <c r="F66" t="s">
        <v>169</v>
      </c>
      <c r="G66" t="s">
        <v>170</v>
      </c>
      <c r="H66" s="8">
        <f>VLOOKUP(D66,Résultats!$B$2:$AX$476,'T energie vecteurs'!T5,FALSE)</f>
        <v>0.17013059859999999</v>
      </c>
      <c r="I66" s="8">
        <f>VLOOKUP(E66,Résultats!$B$2:$AX$476,'T energie vecteurs'!T5,FALSE)</f>
        <v>5.1777488759999999</v>
      </c>
      <c r="J66" s="8">
        <f>VLOOKUP(F66,Résultats!$B$2:$AX$476,'T energie vecteurs'!T5,FALSE)</f>
        <v>14.19135079</v>
      </c>
      <c r="K66" s="8">
        <f>VLOOKUP(G66,Résultats!$B$2:$AX$476,'T energie vecteurs'!T5,FALSE)+8</f>
        <v>18.892279289999998</v>
      </c>
      <c r="L66" s="122">
        <f t="shared" si="15"/>
        <v>38.431509554599998</v>
      </c>
      <c r="M66" s="99"/>
      <c r="N66" s="180" t="s">
        <v>21</v>
      </c>
      <c r="O66" s="36">
        <f>'[1]Bilan 2035'!$V$46/11.63</f>
        <v>0</v>
      </c>
      <c r="P66" s="35">
        <f>SUM('[1]Bilan 2035'!$V$41:$V$43)/11.63</f>
        <v>2.0951035895513908</v>
      </c>
      <c r="Q66" s="35">
        <f>'[1]Bilan 2035'!$V$13/11.63</f>
        <v>15.742193210619391</v>
      </c>
      <c r="R66" s="35">
        <f>('[1]Bilan 2035'!$V$22+'[1]Bilan 2035'!$V$30+SUM('[1]Bilan 2035'!$V$36:$V$40)+SUM('[1]Bilan 2035'!$V$44:$V$45)+'[1]Bilan 2035'!$V$47)/11.63</f>
        <v>20.967584673572926</v>
      </c>
      <c r="S66" s="172">
        <f t="shared" ref="S66:S72" si="16">SUM(O66:R66)</f>
        <v>38.804881473743706</v>
      </c>
      <c r="T66" s="99"/>
    </row>
    <row r="67" spans="3:20" x14ac:dyDescent="0.25">
      <c r="C67" s="177" t="s">
        <v>22</v>
      </c>
      <c r="D67" t="s">
        <v>171</v>
      </c>
      <c r="E67" t="s">
        <v>172</v>
      </c>
      <c r="F67" t="s">
        <v>173</v>
      </c>
      <c r="G67" t="s">
        <v>174</v>
      </c>
      <c r="H67" s="8">
        <f>VLOOKUP(D67,Résultats!$B$2:$AX$476,'T energie vecteurs'!T5,FALSE)</f>
        <v>0</v>
      </c>
      <c r="I67" s="8">
        <f>VLOOKUP(E67,Résultats!$B$2:$AX$476,'T energie vecteurs'!T5,FALSE)</f>
        <v>3.3537719529999999</v>
      </c>
      <c r="J67" s="8">
        <f>VLOOKUP(F67,Résultats!$B$2:$AX$476,'T energie vecteurs'!T5,FALSE)</f>
        <v>10.93859688</v>
      </c>
      <c r="K67" s="8">
        <f>VLOOKUP(G67,Résultats!$B$2:$AX$476,'T energie vecteurs'!T5,FALSE)</f>
        <v>5.5888723799999998</v>
      </c>
      <c r="L67" s="122">
        <f t="shared" si="15"/>
        <v>19.881241213000003</v>
      </c>
      <c r="M67" s="99"/>
      <c r="N67" s="180" t="s">
        <v>22</v>
      </c>
      <c r="O67" s="36">
        <f>('[1]Bilan 2035'!$W$46)/11.63</f>
        <v>0</v>
      </c>
      <c r="P67" s="35">
        <f>SUM('[1]Bilan 2035'!$W$41:$W$43)/11.63</f>
        <v>0.78619437858671104</v>
      </c>
      <c r="Q67" s="35">
        <f>('[1]Bilan 2035'!$W$13)/11.63</f>
        <v>11.60340380118288</v>
      </c>
      <c r="R67" s="35">
        <f>('[1]Bilan 2035'!$W$22+'[1]Bilan 2035'!$W$30+SUM('[1]Bilan 2035'!$W$36:$W$40)+SUM('[1]Bilan 2035'!$W$44:$W$45)+'[1]Bilan 2035'!$W$47)/11.63</f>
        <v>6.9321344622243126</v>
      </c>
      <c r="S67" s="172">
        <f t="shared" si="16"/>
        <v>19.321732641993904</v>
      </c>
      <c r="T67" s="99"/>
    </row>
    <row r="68" spans="3:20" x14ac:dyDescent="0.25">
      <c r="C68" s="177" t="s">
        <v>23</v>
      </c>
      <c r="H68" s="8">
        <f>SUM(H69:H71)</f>
        <v>3.7673817029999999</v>
      </c>
      <c r="I68" s="8">
        <f>SUM(I69:I71)</f>
        <v>20.191836753</v>
      </c>
      <c r="J68" s="8">
        <f>SUM(J69:J71)</f>
        <v>11.371802366400001</v>
      </c>
      <c r="K68" s="8">
        <f>SUM(K69:K71)</f>
        <v>15.432636910399998</v>
      </c>
      <c r="L68" s="122">
        <f t="shared" si="15"/>
        <v>50.763657732800006</v>
      </c>
      <c r="M68" s="99"/>
      <c r="N68" s="180" t="s">
        <v>485</v>
      </c>
      <c r="O68" s="36">
        <f>O69+O70</f>
        <v>3.9553292854700368</v>
      </c>
      <c r="P68" s="35">
        <f t="shared" ref="P68:R68" si="17">P69+P70</f>
        <v>11.944511664213444</v>
      </c>
      <c r="Q68" s="35">
        <f t="shared" si="17"/>
        <v>9.4578136584636443</v>
      </c>
      <c r="R68" s="35">
        <f t="shared" si="17"/>
        <v>13.231890023314502</v>
      </c>
      <c r="S68" s="172">
        <f t="shared" si="16"/>
        <v>38.589544631461621</v>
      </c>
      <c r="T68" s="99"/>
    </row>
    <row r="69" spans="3:20" x14ac:dyDescent="0.25">
      <c r="C69" s="179" t="s">
        <v>24</v>
      </c>
      <c r="D69" t="s">
        <v>175</v>
      </c>
      <c r="E69" t="s">
        <v>176</v>
      </c>
      <c r="F69" t="s">
        <v>177</v>
      </c>
      <c r="G69" t="s">
        <v>178</v>
      </c>
      <c r="H69" s="19">
        <f>VLOOKUP(D69,Résultats!$B$2:$AX$476,'T energie vecteurs'!T5,FALSE)</f>
        <v>2.741398035</v>
      </c>
      <c r="I69" s="19">
        <f>VLOOKUP(E69,Résultats!$B$2:$AX$476,'T energie vecteurs'!T5,FALSE)</f>
        <v>14.89840676</v>
      </c>
      <c r="J69" s="19">
        <f>VLOOKUP(F69,Résultats!$B$2:$AX$476,'T energie vecteurs'!T5,FALSE)</f>
        <v>11.02371772</v>
      </c>
      <c r="K69" s="19">
        <f>VLOOKUP(G69,Résultats!$B$2:$AX$476,'T energie vecteurs'!T5,FALSE)</f>
        <v>12.825917069999999</v>
      </c>
      <c r="L69" s="121">
        <f t="shared" si="15"/>
        <v>41.489439585</v>
      </c>
      <c r="M69" s="19"/>
      <c r="N69" s="179" t="s">
        <v>486</v>
      </c>
      <c r="O69" s="173">
        <f>'[1]Bilan 2035'!$U$46/11.63</f>
        <v>0.53312193513684658</v>
      </c>
      <c r="P69" s="37">
        <f>SUM('[1]Bilan 2035'!$U$41:$U$43)/11.63</f>
        <v>2.0748420527036808</v>
      </c>
      <c r="Q69" s="37">
        <f>'[1]Bilan 2035'!$U$13/11.63</f>
        <v>9.4578136584636443</v>
      </c>
      <c r="R69" s="37">
        <f>('[1]Bilan 2035'!$U$22+'[1]Bilan 2035'!$U$30+SUM('[1]Bilan 2035'!$U$36:$U$40)+SUM('[1]Bilan 2035'!$U$44:$U$45)+'[1]Bilan 2035'!$U$47)/11.63</f>
        <v>12.12241416055519</v>
      </c>
      <c r="S69" s="121">
        <f t="shared" si="16"/>
        <v>24.188191806859361</v>
      </c>
      <c r="T69" s="19"/>
    </row>
    <row r="70" spans="3:20" x14ac:dyDescent="0.25">
      <c r="C70" s="179" t="s">
        <v>258</v>
      </c>
      <c r="D70" t="s">
        <v>259</v>
      </c>
      <c r="E70" t="s">
        <v>260</v>
      </c>
      <c r="F70" t="s">
        <v>261</v>
      </c>
      <c r="G70" t="s">
        <v>262</v>
      </c>
      <c r="H70" s="19">
        <f>VLOOKUP(D70,Résultats!$B$2:$AX$476,'T energie vecteurs'!T5,FALSE)</f>
        <v>1.0259836680000001</v>
      </c>
      <c r="I70" s="19">
        <f>VLOOKUP(E70,Résultats!$B$2:$AX$476,'T energie vecteurs'!T5,FALSE)</f>
        <v>2.3243931240000002</v>
      </c>
      <c r="J70" s="19">
        <f>VLOOKUP(F70,Résultats!$B$2:$AX$476,'T energie vecteurs'!T5,FALSE)</f>
        <v>0</v>
      </c>
      <c r="K70" s="19">
        <f>VLOOKUP(G70,Résultats!$B$2:$AX$476,'T energie vecteurs'!T5,FALSE)</f>
        <v>2.248382812</v>
      </c>
      <c r="L70" s="121">
        <f t="shared" si="15"/>
        <v>5.5987596040000005</v>
      </c>
      <c r="M70" s="19"/>
      <c r="N70" s="179" t="s">
        <v>258</v>
      </c>
      <c r="O70" s="28">
        <f>'[1]Bilan 2035'!$E$52/11.63</f>
        <v>3.4222073503331902</v>
      </c>
      <c r="P70" s="19">
        <f>('[1]Bilan 2035'!$E$54+'[1]Bilan 2035'!$E$56)/11.63</f>
        <v>9.8696696115097637</v>
      </c>
      <c r="Q70" s="19">
        <v>0</v>
      </c>
      <c r="R70" s="19">
        <f>('[1]Bilan 2035'!$E$53+'[1]Bilan 2035'!$E$55+'[1]Bilan 2035'!$E$57)/11.63</f>
        <v>1.1094758627593131</v>
      </c>
      <c r="S70" s="121">
        <f t="shared" si="16"/>
        <v>14.401352824602267</v>
      </c>
      <c r="T70" s="19"/>
    </row>
    <row r="71" spans="3:20" x14ac:dyDescent="0.25">
      <c r="C71" s="179" t="s">
        <v>25</v>
      </c>
      <c r="D71" t="s">
        <v>179</v>
      </c>
      <c r="E71" t="s">
        <v>180</v>
      </c>
      <c r="F71" t="s">
        <v>181</v>
      </c>
      <c r="G71" t="s">
        <v>182</v>
      </c>
      <c r="H71" s="19">
        <f>VLOOKUP(D71,Résultats!$B$2:$AX$476,'T energie vecteurs'!T5,FALSE)</f>
        <v>0</v>
      </c>
      <c r="I71" s="19">
        <f>VLOOKUP(E71,Résultats!$B$2:$AX$476,'T energie vecteurs'!T5,FALSE)</f>
        <v>2.969036869</v>
      </c>
      <c r="J71" s="19">
        <f>VLOOKUP(F71,Résultats!$B$2:$AX$476,'T energie vecteurs'!T5,FALSE)</f>
        <v>0.34808464639999998</v>
      </c>
      <c r="K71" s="19">
        <f>VLOOKUP(G71,Résultats!$B$2:$AX$476,'T energie vecteurs'!T5,FALSE)</f>
        <v>0.35833702839999998</v>
      </c>
      <c r="L71" s="121">
        <f t="shared" si="15"/>
        <v>3.6754585437999996</v>
      </c>
      <c r="M71" s="19"/>
      <c r="N71" s="180" t="s">
        <v>25</v>
      </c>
      <c r="O71" s="36">
        <f>'[1]Bilan 2035'!$T$46/11.63</f>
        <v>0</v>
      </c>
      <c r="P71" s="35">
        <f>SUM('[1]Bilan 2035'!$T$41:$T$43)/11.63</f>
        <v>2.9333630598729807</v>
      </c>
      <c r="Q71" s="35">
        <f>'[1]Bilan 2035'!$T$13/11.63</f>
        <v>0.61074147074884144</v>
      </c>
      <c r="R71" s="35">
        <f>('[1]Bilan 2035'!$T$22+'[1]Bilan 2035'!$T$30+SUM('[1]Bilan 2035'!$T$36:$T$40)+SUM('[1]Bilan 2035'!$T$44:$T$45)+'[1]Bilan 2035'!$T$47)/11.63</f>
        <v>0.3773602321326443</v>
      </c>
      <c r="S71" s="172">
        <f t="shared" si="16"/>
        <v>3.9214647627544661</v>
      </c>
      <c r="T71" s="19"/>
    </row>
    <row r="72" spans="3:20" x14ac:dyDescent="0.25">
      <c r="C72" s="29" t="s">
        <v>26</v>
      </c>
      <c r="D72" s="10"/>
      <c r="E72" s="10"/>
      <c r="F72" s="10"/>
      <c r="G72" s="10"/>
      <c r="H72" s="9">
        <f>SUM(H63,H66:H68)</f>
        <v>3.9375123016</v>
      </c>
      <c r="I72" s="9">
        <f>SUM(I63,I66:I68)</f>
        <v>66.549313522000006</v>
      </c>
      <c r="J72" s="9">
        <f>SUM(J63,J66:J68)</f>
        <v>39.512643383400004</v>
      </c>
      <c r="K72" s="9">
        <f>SUM(K63,K66:K68)</f>
        <v>40.490372707855798</v>
      </c>
      <c r="L72" s="124">
        <f t="shared" si="15"/>
        <v>150.48984191485579</v>
      </c>
      <c r="M72" s="106"/>
      <c r="N72" s="181" t="s">
        <v>26</v>
      </c>
      <c r="O72" s="40">
        <f>O63+O66+O67+O68+O71</f>
        <v>3.9553292854700368</v>
      </c>
      <c r="P72" s="38">
        <f>P63+P66+P67+P68+P71</f>
        <v>45.245630213935705</v>
      </c>
      <c r="Q72" s="38">
        <f>Q63+Q66+Q67+Q68+Q71</f>
        <v>41.425734906633224</v>
      </c>
      <c r="R72" s="38">
        <f>R63+R66+R67+R68+R71</f>
        <v>43.7122865771845</v>
      </c>
      <c r="S72" s="174">
        <f t="shared" si="16"/>
        <v>134.33898098322345</v>
      </c>
      <c r="T72" s="106"/>
    </row>
    <row r="73" spans="3:20" s="3" customFormat="1" x14ac:dyDescent="0.25"/>
    <row r="74" spans="3:20" s="3" customFormat="1" x14ac:dyDescent="0.25"/>
    <row r="75" spans="3:20" s="3" customFormat="1" ht="31.5" x14ac:dyDescent="0.35">
      <c r="C75" s="175">
        <v>2040</v>
      </c>
      <c r="D75" s="176"/>
      <c r="E75" s="176"/>
      <c r="F75" s="176"/>
      <c r="G75" s="176"/>
      <c r="H75" s="101" t="s">
        <v>36</v>
      </c>
      <c r="I75" s="101" t="s">
        <v>268</v>
      </c>
      <c r="J75" s="101" t="s">
        <v>38</v>
      </c>
      <c r="K75" s="101" t="s">
        <v>267</v>
      </c>
      <c r="L75" s="119" t="s">
        <v>1</v>
      </c>
      <c r="M75" s="25"/>
      <c r="N75" s="175">
        <v>2040</v>
      </c>
      <c r="O75" s="171" t="s">
        <v>36</v>
      </c>
      <c r="P75" s="101" t="s">
        <v>268</v>
      </c>
      <c r="Q75" s="101" t="s">
        <v>38</v>
      </c>
      <c r="R75" s="101" t="s">
        <v>267</v>
      </c>
      <c r="S75" s="119" t="s">
        <v>1</v>
      </c>
    </row>
    <row r="76" spans="3:20" s="3" customFormat="1" x14ac:dyDescent="0.25">
      <c r="C76" s="177" t="s">
        <v>18</v>
      </c>
      <c r="D76"/>
      <c r="E76"/>
      <c r="F76"/>
      <c r="G76"/>
      <c r="H76" s="8">
        <f>SUM(H77:H78)</f>
        <v>0</v>
      </c>
      <c r="I76" s="8">
        <f>SUM(I77:I78)</f>
        <v>49.0368754189481</v>
      </c>
      <c r="J76" s="8">
        <f>SUM(J77:J78)</f>
        <v>1.2204059871252</v>
      </c>
      <c r="K76" s="8">
        <f>SUM(K77:K78)</f>
        <v>0.2677019584661986</v>
      </c>
      <c r="L76" s="122">
        <f t="shared" ref="L76:L85" si="18">SUM(H76:K76)</f>
        <v>50.524983364539494</v>
      </c>
      <c r="M76" s="99"/>
      <c r="N76" s="180" t="s">
        <v>18</v>
      </c>
      <c r="O76" s="36">
        <f>'[1]Bilan 2040'!$X$46/11.63</f>
        <v>0</v>
      </c>
      <c r="P76" s="35">
        <f>SUM('[1]Bilan 2040'!$X$41:$X$43)/11.63</f>
        <v>23.504697168694122</v>
      </c>
      <c r="Q76" s="35">
        <f>'[1]Bilan 2040'!$X$13/11.63</f>
        <v>5.3384407017958537</v>
      </c>
      <c r="R76" s="35">
        <f>('[1]Bilan 2040'!$X$22+'[1]Bilan 2040'!$X$30+SUM('[1]Bilan 2040'!$X$36:$X$40)+SUM('[1]Bilan 2040'!$X$44:$X$45)+'[1]Bilan 2040'!$X$47)/11.63</f>
        <v>2.7897080492637398</v>
      </c>
      <c r="S76" s="172">
        <f>SUM(O76:R76)</f>
        <v>31.632845919753716</v>
      </c>
    </row>
    <row r="77" spans="3:20" s="3" customFormat="1" x14ac:dyDescent="0.25">
      <c r="C77" s="178" t="s">
        <v>19</v>
      </c>
      <c r="D77" t="s">
        <v>159</v>
      </c>
      <c r="E77" t="s">
        <v>160</v>
      </c>
      <c r="F77" t="s">
        <v>161</v>
      </c>
      <c r="G77" t="s">
        <v>162</v>
      </c>
      <c r="H77" s="265">
        <f>VLOOKUP(D77,Résultats!$B$2:$AX$476,'T energie vecteurs'!T18,FALSE)</f>
        <v>0</v>
      </c>
      <c r="I77" s="265">
        <f>VLOOKUP(E77,Résultats!$B$2:$AX$476,'T energie vecteurs'!T18,FALSE)</f>
        <v>27.557554547988399</v>
      </c>
      <c r="J77" s="266">
        <f>VLOOKUP(F77,Résultats!$B$2:$AX$476,'T energie vecteurs'!T18,FALSE)</f>
        <v>4.4976677849999601E-4</v>
      </c>
      <c r="K77" s="265">
        <f>VLOOKUP(G77,Résultats!$B$2:$AX$476,'T energie vecteurs'!T18,FALSE)</f>
        <v>1.0780132115867701E-6</v>
      </c>
      <c r="L77" s="267">
        <f t="shared" si="18"/>
        <v>27.558005392780114</v>
      </c>
      <c r="M77" s="19"/>
      <c r="N77" s="178" t="s">
        <v>19</v>
      </c>
      <c r="O77" s="173"/>
      <c r="P77" s="19"/>
      <c r="Q77" s="55"/>
      <c r="R77" s="19"/>
      <c r="S77" s="121"/>
    </row>
    <row r="78" spans="3:20" s="3" customFormat="1" x14ac:dyDescent="0.25">
      <c r="C78" s="179" t="s">
        <v>20</v>
      </c>
      <c r="D78" t="s">
        <v>163</v>
      </c>
      <c r="E78" t="s">
        <v>164</v>
      </c>
      <c r="F78" t="s">
        <v>165</v>
      </c>
      <c r="G78" t="s">
        <v>166</v>
      </c>
      <c r="H78" s="265">
        <f>VLOOKUP(D78,Résultats!$B$2:$AX$476,'T energie vecteurs'!T18,FALSE)</f>
        <v>0</v>
      </c>
      <c r="I78" s="265">
        <f>VLOOKUP(E78,Résultats!$B$2:$AX$476,'T energie vecteurs'!T18,FALSE)</f>
        <v>21.4793208709597</v>
      </c>
      <c r="J78" s="265">
        <f>VLOOKUP(F78,Résultats!$B$2:$AX$476,'T energie vecteurs'!T18,FALSE)</f>
        <v>1.2199562203467</v>
      </c>
      <c r="K78" s="265">
        <f>VLOOKUP(G78,Résultats!$B$2:$AX$476,'T energie vecteurs'!T18,FALSE)</f>
        <v>0.26770088045298701</v>
      </c>
      <c r="L78" s="267">
        <f t="shared" si="18"/>
        <v>22.966977971759388</v>
      </c>
      <c r="M78" s="19"/>
      <c r="N78" s="179" t="s">
        <v>20</v>
      </c>
      <c r="O78" s="173"/>
      <c r="P78" s="19"/>
      <c r="Q78" s="55"/>
      <c r="R78" s="19"/>
      <c r="S78" s="121"/>
    </row>
    <row r="79" spans="3:20" s="3" customFormat="1" x14ac:dyDescent="0.25">
      <c r="C79" s="177" t="s">
        <v>21</v>
      </c>
      <c r="D79" t="s">
        <v>167</v>
      </c>
      <c r="E79" t="s">
        <v>168</v>
      </c>
      <c r="F79" t="s">
        <v>169</v>
      </c>
      <c r="G79" t="s">
        <v>170</v>
      </c>
      <c r="H79" s="268">
        <f>VLOOKUP(D79,Résultats!$B$2:$AX$476,'T energie vecteurs'!T18,FALSE)</f>
        <v>0.36415339938413299</v>
      </c>
      <c r="I79" s="268">
        <f>VLOOKUP(E79,Résultats!$B$2:$AX$476,'T energie vecteurs'!T18,FALSE)</f>
        <v>9.8068554558467902</v>
      </c>
      <c r="J79" s="268">
        <f>VLOOKUP(F79,Résultats!$B$2:$AX$476,'T energie vecteurs'!T18,FALSE)</f>
        <v>12.6005750477687</v>
      </c>
      <c r="K79" s="268">
        <f>VLOOKUP(G79,Résultats!$B$2:$AX$476,'T energie vecteurs'!T18,FALSE)+8</f>
        <v>25.388729044925601</v>
      </c>
      <c r="L79" s="269">
        <f t="shared" si="18"/>
        <v>48.16031294792522</v>
      </c>
      <c r="M79" s="99"/>
      <c r="N79" s="180" t="s">
        <v>21</v>
      </c>
      <c r="O79" s="36">
        <f>'[1]Bilan 2040'!$V$46/11.63</f>
        <v>0</v>
      </c>
      <c r="P79" s="35">
        <f>SUM('[1]Bilan 2040'!$V$41:$V$43)/11.63</f>
        <v>1.5217705718446504</v>
      </c>
      <c r="Q79" s="35">
        <f>'[1]Bilan 2040'!$V$13/11.63</f>
        <v>16.100467182146332</v>
      </c>
      <c r="R79" s="35">
        <f>('[1]Bilan 2040'!$V$22+'[1]Bilan 2040'!$V$30+SUM('[1]Bilan 2040'!$V$36:$V$40)+SUM('[1]Bilan 2040'!$V$44:$V$45)+'[1]Bilan 2040'!$V$47)/11.63</f>
        <v>20.91841103225741</v>
      </c>
      <c r="S79" s="172">
        <f t="shared" ref="S79:S85" si="19">SUM(O79:R79)</f>
        <v>38.540648786248397</v>
      </c>
    </row>
    <row r="80" spans="3:20" s="3" customFormat="1" x14ac:dyDescent="0.25">
      <c r="C80" s="177" t="s">
        <v>22</v>
      </c>
      <c r="D80" t="s">
        <v>171</v>
      </c>
      <c r="E80" t="s">
        <v>172</v>
      </c>
      <c r="F80" t="s">
        <v>173</v>
      </c>
      <c r="G80" t="s">
        <v>174</v>
      </c>
      <c r="H80" s="268">
        <f>VLOOKUP(D80,Résultats!$B$2:$AX$476,'T energie vecteurs'!T18,FALSE)</f>
        <v>0</v>
      </c>
      <c r="I80" s="268">
        <f>VLOOKUP(E80,Résultats!$B$2:$AX$476,'T energie vecteurs'!T18,FALSE)</f>
        <v>4.68054464938142</v>
      </c>
      <c r="J80" s="268">
        <f>VLOOKUP(F80,Résultats!$B$2:$AX$476,'T energie vecteurs'!T18,FALSE)</f>
        <v>11.000502025829901</v>
      </c>
      <c r="K80" s="268">
        <f>VLOOKUP(G80,Résultats!$B$2:$AX$476,'T energie vecteurs'!T18,FALSE)</f>
        <v>5.7300908240832298</v>
      </c>
      <c r="L80" s="269">
        <f t="shared" si="18"/>
        <v>21.411137499294551</v>
      </c>
      <c r="M80" s="99"/>
      <c r="N80" s="180" t="s">
        <v>22</v>
      </c>
      <c r="O80" s="36">
        <f>('[1]Bilan 2040'!$W$46)/11.63</f>
        <v>0</v>
      </c>
      <c r="P80" s="35">
        <f>SUM('[1]Bilan 2040'!$W$41:$W$43)/11.63</f>
        <v>0.4952300504112862</v>
      </c>
      <c r="Q80" s="35">
        <f>('[1]Bilan 2040'!$W$13)/11.63</f>
        <v>11.924705484934304</v>
      </c>
      <c r="R80" s="35">
        <f>('[1]Bilan 2040'!$W$22+'[1]Bilan 2040'!$W$30+SUM('[1]Bilan 2040'!$W$36:$W$40)+SUM('[1]Bilan 2040'!$W$44:$W$45)+'[1]Bilan 2040'!$W$47)/11.63</f>
        <v>6.9475060506073669</v>
      </c>
      <c r="S80" s="172">
        <f t="shared" si="19"/>
        <v>19.367441585952957</v>
      </c>
    </row>
    <row r="81" spans="3:20" s="3" customFormat="1" x14ac:dyDescent="0.25">
      <c r="C81" s="177" t="s">
        <v>23</v>
      </c>
      <c r="D81"/>
      <c r="E81"/>
      <c r="F81"/>
      <c r="G81"/>
      <c r="H81" s="268">
        <f>SUM(H82:H84)</f>
        <v>6.5055512700786897</v>
      </c>
      <c r="I81" s="268">
        <f>SUM(I82:I84)</f>
        <v>21.485050563663798</v>
      </c>
      <c r="J81" s="268">
        <f>SUM(J82:J84)</f>
        <v>11.790696553032124</v>
      </c>
      <c r="K81" s="268">
        <f>SUM(K82:K84)</f>
        <v>14.989341277352226</v>
      </c>
      <c r="L81" s="269">
        <f t="shared" si="18"/>
        <v>54.770639664126833</v>
      </c>
      <c r="M81" s="99"/>
      <c r="N81" s="180" t="s">
        <v>485</v>
      </c>
      <c r="O81" s="36">
        <f>O82+O83</f>
        <v>3.8874337769367404</v>
      </c>
      <c r="P81" s="35">
        <f t="shared" ref="P81:R81" si="20">P82+P83</f>
        <v>11.388314604220763</v>
      </c>
      <c r="Q81" s="35">
        <f t="shared" si="20"/>
        <v>9.6134424318279077</v>
      </c>
      <c r="R81" s="35">
        <f t="shared" si="20"/>
        <v>13.104002297133148</v>
      </c>
      <c r="S81" s="172">
        <f t="shared" si="19"/>
        <v>37.993193110118561</v>
      </c>
    </row>
    <row r="82" spans="3:20" s="3" customFormat="1" x14ac:dyDescent="0.25">
      <c r="C82" s="179" t="s">
        <v>24</v>
      </c>
      <c r="D82" t="s">
        <v>175</v>
      </c>
      <c r="E82" t="s">
        <v>176</v>
      </c>
      <c r="F82" t="s">
        <v>177</v>
      </c>
      <c r="G82" t="s">
        <v>178</v>
      </c>
      <c r="H82" s="265">
        <f>VLOOKUP(D82,Résultats!$B$2:$AX$476,'T energie vecteurs'!T18,FALSE)</f>
        <v>5.29586302754001</v>
      </c>
      <c r="I82" s="265">
        <f>VLOOKUP(E82,Résultats!$B$2:$AX$476,'T energie vecteurs'!T18,FALSE)</f>
        <v>17.561448036494799</v>
      </c>
      <c r="J82" s="265">
        <f>VLOOKUP(F82,Résultats!$B$2:$AX$476,'T energie vecteurs'!T18,FALSE)</f>
        <v>11.5052790237851</v>
      </c>
      <c r="K82" s="265">
        <f>VLOOKUP(G82,Résultats!$B$2:$AX$476,'T energie vecteurs'!T18,FALSE)</f>
        <v>13.0504704752259</v>
      </c>
      <c r="L82" s="267">
        <f t="shared" si="18"/>
        <v>47.413060563045811</v>
      </c>
      <c r="M82" s="19"/>
      <c r="N82" s="179" t="s">
        <v>486</v>
      </c>
      <c r="O82" s="173">
        <f>'[1]Bilan 2040'!$U$46/11.63</f>
        <v>0.46996817074585479</v>
      </c>
      <c r="P82" s="37">
        <f>SUM('[1]Bilan 2040'!$U$41:$U$43)/11.63</f>
        <v>1.9564072098333778</v>
      </c>
      <c r="Q82" s="37">
        <f>'[1]Bilan 2040'!$U$13/11.63</f>
        <v>9.6134424318279077</v>
      </c>
      <c r="R82" s="37">
        <f>('[1]Bilan 2040'!$U$22+'[1]Bilan 2040'!$U$30+SUM('[1]Bilan 2040'!$U$36:$U$40)+SUM('[1]Bilan 2040'!$U$44:$U$45)+'[1]Bilan 2040'!$U$47)/11.63</f>
        <v>11.936351978766361</v>
      </c>
      <c r="S82" s="121">
        <f t="shared" si="19"/>
        <v>23.976169791173501</v>
      </c>
    </row>
    <row r="83" spans="3:20" s="3" customFormat="1" x14ac:dyDescent="0.25">
      <c r="C83" s="179" t="s">
        <v>258</v>
      </c>
      <c r="D83" t="s">
        <v>259</v>
      </c>
      <c r="E83" t="s">
        <v>260</v>
      </c>
      <c r="F83" t="s">
        <v>261</v>
      </c>
      <c r="G83" t="s">
        <v>262</v>
      </c>
      <c r="H83" s="265">
        <f>VLOOKUP(D83,Résultats!$B$2:$AX$476,'T energie vecteurs'!T18,FALSE)</f>
        <v>1.2096882425386799</v>
      </c>
      <c r="I83" s="265">
        <f>VLOOKUP(E83,Résultats!$B$2:$AX$476,'T energie vecteurs'!T18,FALSE)</f>
        <v>1.7386821308642</v>
      </c>
      <c r="J83" s="265">
        <f>VLOOKUP(F83,Résultats!$B$2:$AX$476,'T energie vecteurs'!T18,FALSE)</f>
        <v>0</v>
      </c>
      <c r="K83" s="265">
        <f>VLOOKUP(G83,Résultats!$B$2:$AX$476,'T energie vecteurs'!T18,FALSE)</f>
        <v>1.5944013702764701</v>
      </c>
      <c r="L83" s="267">
        <f t="shared" si="18"/>
        <v>4.5427717436793502</v>
      </c>
      <c r="M83" s="19"/>
      <c r="N83" s="179" t="s">
        <v>258</v>
      </c>
      <c r="O83" s="28">
        <f>'[1]Bilan 2040'!$E$52/11.63</f>
        <v>3.4174656061908855</v>
      </c>
      <c r="P83" s="19">
        <f>('[1]Bilan 2040'!$E$54+'[1]Bilan 2040'!$E$56)/11.63</f>
        <v>9.4319073943873857</v>
      </c>
      <c r="Q83" s="19">
        <v>0</v>
      </c>
      <c r="R83" s="19">
        <f>('[1]Bilan 2040'!$E$53+'[1]Bilan 2040'!$E$55+'[1]Bilan 2040'!$E$57)/11.63</f>
        <v>1.1676503183667879</v>
      </c>
      <c r="S83" s="121">
        <f t="shared" si="19"/>
        <v>14.017023318945059</v>
      </c>
    </row>
    <row r="84" spans="3:20" s="3" customFormat="1" x14ac:dyDescent="0.25">
      <c r="C84" s="179" t="s">
        <v>25</v>
      </c>
      <c r="D84" t="s">
        <v>179</v>
      </c>
      <c r="E84" t="s">
        <v>180</v>
      </c>
      <c r="F84" t="s">
        <v>181</v>
      </c>
      <c r="G84" t="s">
        <v>182</v>
      </c>
      <c r="H84" s="265">
        <f>VLOOKUP(D84,Résultats!$B$2:$AX$476,'T energie vecteurs'!T18,FALSE)</f>
        <v>0</v>
      </c>
      <c r="I84" s="265">
        <f>VLOOKUP(E84,Résultats!$B$2:$AX$476,'T energie vecteurs'!T18,FALSE)</f>
        <v>2.1849203963048001</v>
      </c>
      <c r="J84" s="265">
        <f>VLOOKUP(F84,Résultats!$B$2:$AX$476,'T energie vecteurs'!T18,FALSE)</f>
        <v>0.28541752924702302</v>
      </c>
      <c r="K84" s="265">
        <f>VLOOKUP(G84,Résultats!$B$2:$AX$476,'T energie vecteurs'!T18,FALSE)</f>
        <v>0.34446943184985501</v>
      </c>
      <c r="L84" s="267">
        <f t="shared" si="18"/>
        <v>2.8148073574016781</v>
      </c>
      <c r="M84" s="19"/>
      <c r="N84" s="180" t="s">
        <v>25</v>
      </c>
      <c r="O84" s="36">
        <f>'[1]Bilan 2040'!$T$46/11.63</f>
        <v>0</v>
      </c>
      <c r="P84" s="35">
        <f>SUM('[1]Bilan 2040'!$T$41:$T$43)/11.63</f>
        <v>2.79232070662915</v>
      </c>
      <c r="Q84" s="35">
        <f>'[1]Bilan 2040'!$T$13/11.63</f>
        <v>0.54723304841648379</v>
      </c>
      <c r="R84" s="35">
        <f>('[1]Bilan 2040'!$T$22+'[1]Bilan 2040'!$T$30+SUM('[1]Bilan 2040'!$T$36:$T$40)+SUM('[1]Bilan 2040'!$T$44:$T$45)+'[1]Bilan 2040'!$T$47)/11.63</f>
        <v>0.43855300175211398</v>
      </c>
      <c r="S84" s="172">
        <f t="shared" si="19"/>
        <v>3.7781067567977473</v>
      </c>
    </row>
    <row r="85" spans="3:20" s="3" customFormat="1" x14ac:dyDescent="0.25">
      <c r="C85" s="29" t="s">
        <v>26</v>
      </c>
      <c r="D85" s="10"/>
      <c r="E85" s="10"/>
      <c r="F85" s="10"/>
      <c r="G85" s="10"/>
      <c r="H85" s="270">
        <f>SUM(H76,H79:H81)</f>
        <v>6.8697046694628225</v>
      </c>
      <c r="I85" s="270">
        <f>SUM(I76,I79:I81)</f>
        <v>85.009326087840094</v>
      </c>
      <c r="J85" s="270">
        <f>SUM(J76,J79:J81)</f>
        <v>36.612179613755927</v>
      </c>
      <c r="K85" s="270">
        <f>SUM(K76,K79:K81)</f>
        <v>46.375863104827253</v>
      </c>
      <c r="L85" s="271">
        <f t="shared" si="18"/>
        <v>174.86707347588612</v>
      </c>
      <c r="M85" s="106"/>
      <c r="N85" s="181" t="s">
        <v>26</v>
      </c>
      <c r="O85" s="40">
        <f>O76+O79+O80+O81+O84</f>
        <v>3.8874337769367404</v>
      </c>
      <c r="P85" s="38">
        <f>P76+P79+P80+P81+P84</f>
        <v>39.702333101799972</v>
      </c>
      <c r="Q85" s="38">
        <f>Q76+Q79+Q80+Q81+Q84</f>
        <v>43.524288849120879</v>
      </c>
      <c r="R85" s="38">
        <f>R76+R79+R80+R81+R84</f>
        <v>44.198180431013775</v>
      </c>
      <c r="S85" s="174">
        <f t="shared" si="19"/>
        <v>131.31223615887137</v>
      </c>
    </row>
    <row r="86" spans="3:20" s="3" customFormat="1" x14ac:dyDescent="0.25"/>
    <row r="87" spans="3:20" s="3" customFormat="1" x14ac:dyDescent="0.25"/>
    <row r="88" spans="3:20" ht="31.5" x14ac:dyDescent="0.35">
      <c r="C88" s="175">
        <v>2050</v>
      </c>
      <c r="D88" s="176"/>
      <c r="E88" s="176"/>
      <c r="F88" s="176"/>
      <c r="G88" s="176"/>
      <c r="H88" s="101" t="s">
        <v>36</v>
      </c>
      <c r="I88" s="101" t="s">
        <v>268</v>
      </c>
      <c r="J88" s="101" t="s">
        <v>38</v>
      </c>
      <c r="K88" s="101" t="s">
        <v>267</v>
      </c>
      <c r="L88" s="119" t="s">
        <v>1</v>
      </c>
      <c r="M88" s="25"/>
      <c r="N88" s="175">
        <v>2050</v>
      </c>
      <c r="O88" s="171" t="s">
        <v>36</v>
      </c>
      <c r="P88" s="101" t="s">
        <v>268</v>
      </c>
      <c r="Q88" s="101" t="s">
        <v>38</v>
      </c>
      <c r="R88" s="101" t="s">
        <v>267</v>
      </c>
      <c r="S88" s="119" t="s">
        <v>1</v>
      </c>
      <c r="T88" s="25"/>
    </row>
    <row r="89" spans="3:20" x14ac:dyDescent="0.25">
      <c r="C89" s="177" t="s">
        <v>18</v>
      </c>
      <c r="H89" s="8">
        <f>SUM(H90:H91)</f>
        <v>0</v>
      </c>
      <c r="I89" s="8">
        <f>SUM(I90:I91)</f>
        <v>29.920171961000001</v>
      </c>
      <c r="J89" s="8">
        <f>SUM(J90:J91)</f>
        <v>6.8111195540000002</v>
      </c>
      <c r="K89" s="8">
        <f>SUM(K90:K91)</f>
        <v>1.4248656793811001</v>
      </c>
      <c r="L89" s="122">
        <f>SUM(H89:K89)</f>
        <v>38.156157194381102</v>
      </c>
      <c r="M89" s="99"/>
      <c r="N89" s="180" t="s">
        <v>18</v>
      </c>
      <c r="O89" s="36">
        <f>'[1]Bilan 2050'!$X$46/11.63</f>
        <v>0</v>
      </c>
      <c r="P89" s="35">
        <f>SUM('[1]Bilan 2050'!$X$41:$X$43)/11.63</f>
        <v>20.444690116616325</v>
      </c>
      <c r="Q89" s="35">
        <f>'[1]Bilan 2050'!$X$13/11.63</f>
        <v>6.9492063867804656</v>
      </c>
      <c r="R89" s="35">
        <f>('[1]Bilan 2050'!$X$22+'[1]Bilan 2050'!$X$30+SUM('[1]Bilan 2050'!$X$36:$X$40)+SUM('[1]Bilan 2050'!$X$44:$X$45)+'[1]Bilan 2050'!$X$47)/11.63</f>
        <v>3.1240940704702966</v>
      </c>
      <c r="S89" s="172">
        <f>SUM(O89:R89)</f>
        <v>30.517990573867085</v>
      </c>
      <c r="T89" s="247"/>
    </row>
    <row r="90" spans="3:20" x14ac:dyDescent="0.25">
      <c r="C90" s="178" t="s">
        <v>19</v>
      </c>
      <c r="D90" t="s">
        <v>159</v>
      </c>
      <c r="E90" t="s">
        <v>160</v>
      </c>
      <c r="F90" t="s">
        <v>161</v>
      </c>
      <c r="G90" t="s">
        <v>162</v>
      </c>
      <c r="H90" s="19">
        <f>VLOOKUP(D90,Résultats!$B$2:$AX$476,'T energie vecteurs'!W5,FALSE)</f>
        <v>0</v>
      </c>
      <c r="I90" s="19">
        <f>VLOOKUP(E90,Résultats!$B$2:$AX$476,'T energie vecteurs'!W5,FALSE)</f>
        <v>8.135320321</v>
      </c>
      <c r="J90" s="19">
        <f>VLOOKUP(F90,Résultats!$B$2:$AX$476,'T energie vecteurs'!W5,FALSE)</f>
        <v>5.0564097080000003</v>
      </c>
      <c r="K90" s="19">
        <f>VLOOKUP(G90,Résultats!$B$2:$AX$476,'T energie vecteurs'!W5,FALSE)</f>
        <v>4.0904381100000001E-5</v>
      </c>
      <c r="L90" s="121">
        <f t="shared" ref="L90:L98" si="21">SUM(H90:K90)</f>
        <v>13.1917709333811</v>
      </c>
      <c r="M90" s="19"/>
      <c r="N90" s="178" t="s">
        <v>19</v>
      </c>
      <c r="O90" s="173"/>
      <c r="P90" s="19"/>
      <c r="Q90" s="55"/>
      <c r="R90" s="19"/>
      <c r="S90" s="121"/>
      <c r="T90" s="247"/>
    </row>
    <row r="91" spans="3:20" x14ac:dyDescent="0.25">
      <c r="C91" s="179" t="s">
        <v>20</v>
      </c>
      <c r="D91" t="s">
        <v>163</v>
      </c>
      <c r="E91" t="s">
        <v>164</v>
      </c>
      <c r="F91" t="s">
        <v>165</v>
      </c>
      <c r="G91" t="s">
        <v>166</v>
      </c>
      <c r="H91" s="19">
        <f>VLOOKUP(D91,Résultats!$B$2:$AX$476,'T energie vecteurs'!W5,FALSE)</f>
        <v>0</v>
      </c>
      <c r="I91" s="55">
        <f>VLOOKUP(E91,Résultats!$B$2:$AX$476,'T energie vecteurs'!W5,FALSE)</f>
        <v>21.784851639999999</v>
      </c>
      <c r="J91" s="19">
        <f>VLOOKUP(F91,Résultats!$B$2:$AX$476,'T energie vecteurs'!W5,FALSE)</f>
        <v>1.7547098459999999</v>
      </c>
      <c r="K91" s="19">
        <f>VLOOKUP(G91,Résultats!$B$2:$AX$476,'T energie vecteurs'!W5,FALSE)</f>
        <v>1.424824775</v>
      </c>
      <c r="L91" s="121">
        <f t="shared" si="21"/>
        <v>24.964386261000001</v>
      </c>
      <c r="M91" s="19"/>
      <c r="N91" s="179" t="s">
        <v>20</v>
      </c>
      <c r="O91" s="173"/>
      <c r="P91" s="19"/>
      <c r="Q91" s="55"/>
      <c r="R91" s="19"/>
      <c r="S91" s="121"/>
      <c r="T91" s="247"/>
    </row>
    <row r="92" spans="3:20" x14ac:dyDescent="0.25">
      <c r="C92" s="177" t="s">
        <v>21</v>
      </c>
      <c r="D92" t="s">
        <v>167</v>
      </c>
      <c r="E92" t="s">
        <v>168</v>
      </c>
      <c r="F92" t="s">
        <v>169</v>
      </c>
      <c r="G92" t="s">
        <v>170</v>
      </c>
      <c r="H92" s="8">
        <f>VLOOKUP(D92,Résultats!$B$2:$AX$476,'T energie vecteurs'!W5,FALSE)</f>
        <v>0.1304485578</v>
      </c>
      <c r="I92" s="8">
        <f>VLOOKUP(E92,Résultats!$B$2:$AX$476,'T energie vecteurs'!W5,FALSE)</f>
        <v>4.1849639290000002</v>
      </c>
      <c r="J92" s="8">
        <f>VLOOKUP(F92,Résultats!$B$2:$AX$476,'T energie vecteurs'!W5,FALSE)</f>
        <v>14.95571127</v>
      </c>
      <c r="K92" s="8">
        <f>VLOOKUP(G92,Résultats!$B$2:$AX$476,'T energie vecteurs'!W5,FALSE)+8</f>
        <v>17.727014261000001</v>
      </c>
      <c r="L92" s="122">
        <f t="shared" si="21"/>
        <v>36.998138017800002</v>
      </c>
      <c r="M92" s="99"/>
      <c r="N92" s="180" t="s">
        <v>21</v>
      </c>
      <c r="O92" s="36">
        <f>'[1]Bilan 2050'!$V$46/11.63</f>
        <v>0</v>
      </c>
      <c r="P92" s="35">
        <f>SUM('[1]Bilan 2050'!$V$41:$V$43)/11.63</f>
        <v>0.44793357100944881</v>
      </c>
      <c r="Q92" s="35">
        <f>'[1]Bilan 2050'!$V$13/11.63</f>
        <v>16.722069816294518</v>
      </c>
      <c r="R92" s="35">
        <f>('[1]Bilan 2050'!$V$22+'[1]Bilan 2050'!$V$30+SUM('[1]Bilan 2050'!$V$36:$V$40)+SUM('[1]Bilan 2050'!$V$44:$V$45)+'[1]Bilan 2050'!$V$47)/11.63</f>
        <v>20.626598768707204</v>
      </c>
      <c r="S92" s="172">
        <f t="shared" ref="S92:S98" si="22">SUM(O92:R92)</f>
        <v>37.796602156011176</v>
      </c>
      <c r="T92" s="247"/>
    </row>
    <row r="93" spans="3:20" x14ac:dyDescent="0.25">
      <c r="C93" s="177" t="s">
        <v>22</v>
      </c>
      <c r="D93" t="s">
        <v>171</v>
      </c>
      <c r="E93" t="s">
        <v>172</v>
      </c>
      <c r="F93" t="s">
        <v>173</v>
      </c>
      <c r="G93" t="s">
        <v>174</v>
      </c>
      <c r="H93" s="8">
        <f>VLOOKUP(D93,Résultats!$B$2:$AX$476,'T energie vecteurs'!W5,FALSE)</f>
        <v>0</v>
      </c>
      <c r="I93" s="8">
        <f>VLOOKUP(E93,Résultats!$B$2:$AX$476,'T energie vecteurs'!W5,FALSE)</f>
        <v>3.837051894</v>
      </c>
      <c r="J93" s="8">
        <f>VLOOKUP(F93,Résultats!$B$2:$AX$476,'T energie vecteurs'!W5,FALSE)</f>
        <v>12.372153450000001</v>
      </c>
      <c r="K93" s="8">
        <f>VLOOKUP(G93,Résultats!$B$2:$AX$476,'T energie vecteurs'!W5,FALSE)</f>
        <v>5.8235865149999997</v>
      </c>
      <c r="L93" s="122">
        <f t="shared" si="21"/>
        <v>22.032791859</v>
      </c>
      <c r="M93" s="99"/>
      <c r="N93" s="180" t="s">
        <v>22</v>
      </c>
      <c r="O93" s="36">
        <f>('[1]Bilan 2050'!$W$46)/11.63</f>
        <v>0</v>
      </c>
      <c r="P93" s="35">
        <f>SUM('[1]Bilan 2050'!$W$41:$W$43)/11.63</f>
        <v>0.19932306002356692</v>
      </c>
      <c r="Q93" s="35">
        <f>('[1]Bilan 2050'!$W$13)/11.63</f>
        <v>12.561375724275205</v>
      </c>
      <c r="R93" s="35">
        <f>('[1]Bilan 2050'!$W$22+'[1]Bilan 2050'!$W$30+SUM('[1]Bilan 2050'!$W$36:$W$40)+SUM('[1]Bilan 2050'!$W$44:$W$45)+'[1]Bilan 2050'!$W$47)/11.63</f>
        <v>6.8359123459815141</v>
      </c>
      <c r="S93" s="172">
        <f t="shared" si="22"/>
        <v>19.596611130280287</v>
      </c>
      <c r="T93" s="247"/>
    </row>
    <row r="94" spans="3:20" x14ac:dyDescent="0.25">
      <c r="C94" s="177" t="s">
        <v>23</v>
      </c>
      <c r="H94" s="8">
        <f>SUM(H95:H97)</f>
        <v>4.893721438</v>
      </c>
      <c r="I94" s="8">
        <f>SUM(I95:I97)</f>
        <v>25.212389884</v>
      </c>
      <c r="J94" s="8">
        <f>SUM(J95:J97)</f>
        <v>15.0858873697</v>
      </c>
      <c r="K94" s="8">
        <f>SUM(K95:K97)</f>
        <v>18.770674971599998</v>
      </c>
      <c r="L94" s="8">
        <f>SUM(L95:L97)</f>
        <v>63.962673663300002</v>
      </c>
      <c r="M94" s="99"/>
      <c r="N94" s="180" t="s">
        <v>485</v>
      </c>
      <c r="O94" s="36">
        <f>O95+O96</f>
        <v>3.7208173415817956</v>
      </c>
      <c r="P94" s="35">
        <f t="shared" ref="P94:R94" si="23">P95+P96</f>
        <v>10.357640817267992</v>
      </c>
      <c r="Q94" s="35">
        <f t="shared" si="23"/>
        <v>9.8880397220191174</v>
      </c>
      <c r="R94" s="35">
        <f t="shared" si="23"/>
        <v>12.816914942214364</v>
      </c>
      <c r="S94" s="172">
        <f t="shared" si="22"/>
        <v>36.783412823083268</v>
      </c>
      <c r="T94" s="247"/>
    </row>
    <row r="95" spans="3:20" x14ac:dyDescent="0.25">
      <c r="C95" s="179" t="s">
        <v>24</v>
      </c>
      <c r="D95" t="s">
        <v>175</v>
      </c>
      <c r="E95" t="s">
        <v>176</v>
      </c>
      <c r="F95" t="s">
        <v>177</v>
      </c>
      <c r="G95" t="s">
        <v>178</v>
      </c>
      <c r="H95" s="19">
        <f>VLOOKUP(D95,Résultats!$B$2:$AX$476,'T energie vecteurs'!W5,FALSE)</f>
        <v>3.5981094119999999</v>
      </c>
      <c r="I95" s="19">
        <f>VLOOKUP(E95,Résultats!$B$2:$AX$476,'T energie vecteurs'!W5,FALSE)</f>
        <v>18.493280670000001</v>
      </c>
      <c r="J95" s="19">
        <f>VLOOKUP(F95,Résultats!$B$2:$AX$476,'T energie vecteurs'!W5,FALSE)</f>
        <v>14.63429636</v>
      </c>
      <c r="K95" s="19">
        <f>VLOOKUP(G95,Résultats!$B$2:$AX$476,'T energie vecteurs'!W5,FALSE)</f>
        <v>15.44598453</v>
      </c>
      <c r="L95" s="121">
        <f t="shared" si="21"/>
        <v>52.171670972000001</v>
      </c>
      <c r="M95" s="19"/>
      <c r="N95" s="179" t="s">
        <v>486</v>
      </c>
      <c r="O95" s="173">
        <f>'[1]Bilan 2050'!$U$46/11.63</f>
        <v>0.31585492622281036</v>
      </c>
      <c r="P95" s="37">
        <f>SUM('[1]Bilan 2050'!$U$41:$U$43)/11.63</f>
        <v>1.7544463445123659</v>
      </c>
      <c r="Q95" s="37">
        <f>'[1]Bilan 2050'!$U$13/11.63</f>
        <v>9.8880397220191174</v>
      </c>
      <c r="R95" s="37">
        <f>('[1]Bilan 2050'!$U$22+'[1]Bilan 2050'!$U$30+SUM('[1]Bilan 2050'!$U$36:$U$40)+SUM('[1]Bilan 2050'!$U$44:$U$45)+'[1]Bilan 2050'!$U$47)/11.63</f>
        <v>11.51748338251616</v>
      </c>
      <c r="S95" s="121">
        <f t="shared" si="22"/>
        <v>23.475824375270456</v>
      </c>
      <c r="T95" s="247"/>
    </row>
    <row r="96" spans="3:20" x14ac:dyDescent="0.25">
      <c r="C96" s="179" t="s">
        <v>258</v>
      </c>
      <c r="D96" t="s">
        <v>259</v>
      </c>
      <c r="E96" t="s">
        <v>260</v>
      </c>
      <c r="F96" t="s">
        <v>261</v>
      </c>
      <c r="G96" t="s">
        <v>262</v>
      </c>
      <c r="H96" s="19">
        <f>VLOOKUP(D96,Résultats!$B$2:$AX$476,'T energie vecteurs'!W5,FALSE)</f>
        <v>1.2956120259999999</v>
      </c>
      <c r="I96" s="19">
        <f>VLOOKUP(E96,Résultats!$B$2:$AX$476,'T energie vecteurs'!W5,FALSE)</f>
        <v>3.0551885689999998</v>
      </c>
      <c r="J96" s="19">
        <f>VLOOKUP(F96,Résultats!$B$2:$AX$476,'T energie vecteurs'!W5,FALSE)</f>
        <v>0</v>
      </c>
      <c r="K96" s="19">
        <f>VLOOKUP(G96,Résultats!$B$2:$AX$476,'T energie vecteurs'!W5,FALSE)</f>
        <v>2.8895192440000002</v>
      </c>
      <c r="L96" s="121">
        <f t="shared" si="21"/>
        <v>7.2403198389999996</v>
      </c>
      <c r="M96" s="19"/>
      <c r="N96" s="179" t="s">
        <v>258</v>
      </c>
      <c r="O96" s="28">
        <f>'[1]Bilan 2050'!$E$52/11.63</f>
        <v>3.4049624153589853</v>
      </c>
      <c r="P96" s="19">
        <f>('[1]Bilan 2050'!$E$54+'[1]Bilan 2050'!$E$56)/11.63</f>
        <v>8.6031944727556251</v>
      </c>
      <c r="Q96" s="19">
        <v>0</v>
      </c>
      <c r="R96" s="19">
        <f>('[1]Bilan 2050'!$E$53+'[1]Bilan 2050'!$E$55+'[1]Bilan 2050'!$E$57)/11.63</f>
        <v>1.2994315596982036</v>
      </c>
      <c r="S96" s="121">
        <f t="shared" si="22"/>
        <v>13.307588447812815</v>
      </c>
      <c r="T96" s="247"/>
    </row>
    <row r="97" spans="3:20" x14ac:dyDescent="0.25">
      <c r="C97" s="179" t="s">
        <v>25</v>
      </c>
      <c r="D97" t="s">
        <v>179</v>
      </c>
      <c r="E97" t="s">
        <v>180</v>
      </c>
      <c r="F97" t="s">
        <v>181</v>
      </c>
      <c r="G97" t="s">
        <v>182</v>
      </c>
      <c r="H97" s="19">
        <f>VLOOKUP(D97,Résultats!$B$2:$AX$476,'T energie vecteurs'!W5,FALSE)</f>
        <v>0</v>
      </c>
      <c r="I97" s="19">
        <f>VLOOKUP(E97,Résultats!$B$2:$AX$476,'T energie vecteurs'!W5,FALSE)</f>
        <v>3.6639206450000001</v>
      </c>
      <c r="J97" s="19">
        <f>VLOOKUP(F97,Résultats!$B$2:$AX$476,'T energie vecteurs'!W5,FALSE)</f>
        <v>0.45159100969999999</v>
      </c>
      <c r="K97" s="19">
        <f>VLOOKUP(G97,Résultats!$B$2:$AX$476,'T energie vecteurs'!W5,FALSE)</f>
        <v>0.4351711976</v>
      </c>
      <c r="L97" s="121">
        <f t="shared" si="21"/>
        <v>4.5506828523000005</v>
      </c>
      <c r="M97" s="19"/>
      <c r="N97" s="180" t="s">
        <v>25</v>
      </c>
      <c r="O97" s="36">
        <f>'[1]Bilan 2050'!$T$46/11.63</f>
        <v>0</v>
      </c>
      <c r="P97" s="35">
        <f>SUM('[1]Bilan 2050'!$T$41:$T$43)/11.63</f>
        <v>2.6210382547955651</v>
      </c>
      <c r="Q97" s="35">
        <f>'[1]Bilan 2050'!$T$13/11.63</f>
        <v>0.47494021651696666</v>
      </c>
      <c r="R97" s="35">
        <f>('[1]Bilan 2050'!$T$22+'[1]Bilan 2050'!$T$30+SUM('[1]Bilan 2050'!$T$36:$T$40)+SUM('[1]Bilan 2050'!$T$44:$T$45)+'[1]Bilan 2050'!$T$47)/11.63</f>
        <v>0.5067259755592558</v>
      </c>
      <c r="S97" s="172">
        <f t="shared" si="22"/>
        <v>3.6027044468717877</v>
      </c>
      <c r="T97" s="247"/>
    </row>
    <row r="98" spans="3:20" x14ac:dyDescent="0.25">
      <c r="C98" s="29" t="s">
        <v>26</v>
      </c>
      <c r="D98" s="10"/>
      <c r="E98" s="10"/>
      <c r="F98" s="10"/>
      <c r="G98" s="10"/>
      <c r="H98" s="9">
        <f>SUM(H89,H92:H94)</f>
        <v>5.0241699958000003</v>
      </c>
      <c r="I98" s="9">
        <f>SUM(I89,I92:I94)</f>
        <v>63.154577668000002</v>
      </c>
      <c r="J98" s="9">
        <f>SUM(J89,J92:J94)</f>
        <v>49.224871643699998</v>
      </c>
      <c r="K98" s="9">
        <f>SUM(K89,K92:K94)</f>
        <v>43.746141426981097</v>
      </c>
      <c r="L98" s="124">
        <f t="shared" si="21"/>
        <v>161.14976073448111</v>
      </c>
      <c r="M98" s="106"/>
      <c r="N98" s="181" t="s">
        <v>26</v>
      </c>
      <c r="O98" s="40">
        <f>O89+O92+O93+O94+O97</f>
        <v>3.7208173415817956</v>
      </c>
      <c r="P98" s="38">
        <f>P89+P92+P93+P94+P97</f>
        <v>34.070625819712902</v>
      </c>
      <c r="Q98" s="38">
        <f>Q89+Q92+Q93+Q94+Q97</f>
        <v>46.595631865886276</v>
      </c>
      <c r="R98" s="38">
        <f>R89+R92+R93+R94+R97</f>
        <v>43.910246102932639</v>
      </c>
      <c r="S98" s="174">
        <f t="shared" si="22"/>
        <v>128.2973211301136</v>
      </c>
      <c r="T98" s="106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69"/>
      <c r="M99" s="3"/>
      <c r="O99" s="104"/>
      <c r="P99" s="104"/>
      <c r="Q99" s="104"/>
      <c r="R99" s="105"/>
      <c r="S99" s="69"/>
    </row>
    <row r="100" spans="3:2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x14ac:dyDescent="0.25">
      <c r="C102" s="84" t="s">
        <v>455</v>
      </c>
      <c r="D102" s="3"/>
      <c r="E102" s="3"/>
      <c r="F102" s="3">
        <f>0.1/0.028*51.84</f>
        <v>185.14285714285717</v>
      </c>
      <c r="G102" s="3"/>
      <c r="H102" s="3"/>
      <c r="I102" s="3"/>
      <c r="J102" s="3"/>
      <c r="K102" s="3"/>
      <c r="L102" s="3"/>
      <c r="M102" s="3"/>
      <c r="N102" s="84" t="s">
        <v>456</v>
      </c>
      <c r="O102" s="3"/>
      <c r="P102" s="3"/>
      <c r="Q102" s="3"/>
      <c r="R102" s="3"/>
      <c r="S102" s="3"/>
    </row>
    <row r="103" spans="3:20" s="3" customFormat="1" ht="31.5" x14ac:dyDescent="0.35">
      <c r="C103" s="175">
        <v>2050</v>
      </c>
      <c r="D103" s="176"/>
      <c r="E103" s="176"/>
      <c r="F103" s="176"/>
      <c r="G103" s="176"/>
      <c r="H103" s="101" t="s">
        <v>36</v>
      </c>
      <c r="I103" s="101" t="s">
        <v>268</v>
      </c>
      <c r="J103" s="101" t="s">
        <v>38</v>
      </c>
      <c r="K103" s="101" t="s">
        <v>267</v>
      </c>
      <c r="L103" s="119" t="s">
        <v>1</v>
      </c>
      <c r="N103" s="175">
        <v>2050</v>
      </c>
      <c r="O103" s="171" t="s">
        <v>36</v>
      </c>
      <c r="P103" s="101" t="s">
        <v>268</v>
      </c>
      <c r="Q103" s="101" t="s">
        <v>38</v>
      </c>
      <c r="R103" s="101" t="s">
        <v>267</v>
      </c>
      <c r="S103" s="119" t="s">
        <v>1</v>
      </c>
    </row>
    <row r="104" spans="3:20" s="3" customFormat="1" x14ac:dyDescent="0.25">
      <c r="C104" s="250" t="s">
        <v>18</v>
      </c>
      <c r="D104" s="251"/>
      <c r="E104" s="251"/>
      <c r="F104" s="251"/>
      <c r="G104" s="251"/>
      <c r="H104" s="252" t="e">
        <f>H89-#REF!</f>
        <v>#REF!</v>
      </c>
      <c r="I104" s="253" t="e">
        <f>I89-#REF!</f>
        <v>#REF!</v>
      </c>
      <c r="J104" s="253" t="e">
        <f>J89-#REF!</f>
        <v>#REF!</v>
      </c>
      <c r="K104" s="253" t="e">
        <f>K89-#REF!</f>
        <v>#REF!</v>
      </c>
      <c r="L104" s="254" t="e">
        <f>L89-#REF!</f>
        <v>#REF!</v>
      </c>
      <c r="N104" s="250" t="s">
        <v>18</v>
      </c>
      <c r="O104" s="252">
        <f>H89-O89</f>
        <v>0</v>
      </c>
      <c r="P104" s="253">
        <f t="shared" ref="P104:S113" si="24">I89-P89</f>
        <v>9.4754818443836761</v>
      </c>
      <c r="Q104" s="253">
        <f t="shared" si="24"/>
        <v>-0.13808683278046541</v>
      </c>
      <c r="R104" s="253">
        <f t="shared" si="24"/>
        <v>-1.6992283910891965</v>
      </c>
      <c r="S104" s="254">
        <f t="shared" si="24"/>
        <v>7.6381666205140171</v>
      </c>
    </row>
    <row r="105" spans="3:20" s="3" customFormat="1" x14ac:dyDescent="0.25">
      <c r="C105" s="178" t="s">
        <v>19</v>
      </c>
      <c r="D105" t="s">
        <v>457</v>
      </c>
      <c r="E105" t="s">
        <v>458</v>
      </c>
      <c r="F105" t="s">
        <v>459</v>
      </c>
      <c r="G105" t="s">
        <v>460</v>
      </c>
      <c r="H105" s="255" t="e">
        <f>H90-#REF!</f>
        <v>#REF!</v>
      </c>
      <c r="I105" s="55" t="e">
        <f>I90-#REF!</f>
        <v>#REF!</v>
      </c>
      <c r="J105" s="55" t="e">
        <f>J90-#REF!</f>
        <v>#REF!</v>
      </c>
      <c r="K105" s="55" t="e">
        <f>K90-#REF!</f>
        <v>#REF!</v>
      </c>
      <c r="L105" s="256" t="e">
        <f>L90-#REF!</f>
        <v>#REF!</v>
      </c>
      <c r="N105" s="178" t="s">
        <v>19</v>
      </c>
      <c r="O105" s="255">
        <f t="shared" ref="O105:O113" si="25">H90-O90</f>
        <v>0</v>
      </c>
      <c r="P105" s="55">
        <f t="shared" si="24"/>
        <v>8.135320321</v>
      </c>
      <c r="Q105" s="55">
        <f t="shared" si="24"/>
        <v>5.0564097080000003</v>
      </c>
      <c r="R105" s="55">
        <f t="shared" si="24"/>
        <v>4.0904381100000001E-5</v>
      </c>
      <c r="S105" s="256">
        <f t="shared" si="24"/>
        <v>13.1917709333811</v>
      </c>
    </row>
    <row r="106" spans="3:20" s="3" customFormat="1" x14ac:dyDescent="0.25">
      <c r="C106" s="179" t="s">
        <v>20</v>
      </c>
      <c r="D106" t="s">
        <v>461</v>
      </c>
      <c r="E106" t="s">
        <v>462</v>
      </c>
      <c r="F106" t="s">
        <v>463</v>
      </c>
      <c r="G106" t="s">
        <v>464</v>
      </c>
      <c r="H106" s="255" t="e">
        <f>H91-#REF!</f>
        <v>#REF!</v>
      </c>
      <c r="I106" s="55" t="e">
        <f>I91-#REF!</f>
        <v>#REF!</v>
      </c>
      <c r="J106" s="55" t="e">
        <f>J91-#REF!</f>
        <v>#REF!</v>
      </c>
      <c r="K106" s="55" t="e">
        <f>K91-#REF!</f>
        <v>#REF!</v>
      </c>
      <c r="L106" s="256" t="e">
        <f>L91-#REF!</f>
        <v>#REF!</v>
      </c>
      <c r="N106" s="179" t="s">
        <v>20</v>
      </c>
      <c r="O106" s="255">
        <f t="shared" si="25"/>
        <v>0</v>
      </c>
      <c r="P106" s="55">
        <f t="shared" si="24"/>
        <v>21.784851639999999</v>
      </c>
      <c r="Q106" s="55">
        <f t="shared" si="24"/>
        <v>1.7547098459999999</v>
      </c>
      <c r="R106" s="55">
        <f t="shared" si="24"/>
        <v>1.424824775</v>
      </c>
      <c r="S106" s="256">
        <f t="shared" si="24"/>
        <v>24.964386261000001</v>
      </c>
    </row>
    <row r="107" spans="3:20" s="3" customFormat="1" x14ac:dyDescent="0.25">
      <c r="C107" s="250" t="s">
        <v>21</v>
      </c>
      <c r="D107" s="251" t="s">
        <v>465</v>
      </c>
      <c r="E107" s="251" t="s">
        <v>466</v>
      </c>
      <c r="F107" s="251" t="s">
        <v>467</v>
      </c>
      <c r="G107" s="251" t="s">
        <v>468</v>
      </c>
      <c r="H107" s="257" t="e">
        <f>H92-#REF!</f>
        <v>#REF!</v>
      </c>
      <c r="I107" s="253" t="e">
        <f>I92-#REF!</f>
        <v>#REF!</v>
      </c>
      <c r="J107" s="253" t="e">
        <f>J92-#REF!</f>
        <v>#REF!</v>
      </c>
      <c r="K107" s="253" t="e">
        <f>K92-#REF!</f>
        <v>#REF!</v>
      </c>
      <c r="L107" s="254" t="e">
        <f>L92-#REF!</f>
        <v>#REF!</v>
      </c>
      <c r="N107" s="250" t="s">
        <v>21</v>
      </c>
      <c r="O107" s="257">
        <f t="shared" si="25"/>
        <v>0.1304485578</v>
      </c>
      <c r="P107" s="253">
        <f t="shared" si="24"/>
        <v>3.7370303579905513</v>
      </c>
      <c r="Q107" s="253">
        <f t="shared" si="24"/>
        <v>-1.7663585462945175</v>
      </c>
      <c r="R107" s="253">
        <f t="shared" si="24"/>
        <v>-2.8995845077072033</v>
      </c>
      <c r="S107" s="254">
        <f t="shared" si="24"/>
        <v>-0.79846413821117324</v>
      </c>
    </row>
    <row r="108" spans="3:20" s="3" customFormat="1" x14ac:dyDescent="0.25">
      <c r="C108" s="250" t="s">
        <v>22</v>
      </c>
      <c r="D108" s="251" t="s">
        <v>469</v>
      </c>
      <c r="E108" s="251" t="s">
        <v>470</v>
      </c>
      <c r="F108" s="251" t="s">
        <v>471</v>
      </c>
      <c r="G108" s="251" t="s">
        <v>472</v>
      </c>
      <c r="H108" s="257" t="e">
        <f>H93-#REF!</f>
        <v>#REF!</v>
      </c>
      <c r="I108" s="253" t="e">
        <f>I93-#REF!</f>
        <v>#REF!</v>
      </c>
      <c r="J108" s="253" t="e">
        <f>J93-#REF!</f>
        <v>#REF!</v>
      </c>
      <c r="K108" s="253" t="e">
        <f>K93-#REF!</f>
        <v>#REF!</v>
      </c>
      <c r="L108" s="254" t="e">
        <f>L93-#REF!</f>
        <v>#REF!</v>
      </c>
      <c r="N108" s="250" t="s">
        <v>22</v>
      </c>
      <c r="O108" s="257">
        <f t="shared" si="25"/>
        <v>0</v>
      </c>
      <c r="P108" s="253">
        <f t="shared" si="24"/>
        <v>3.6377288339764329</v>
      </c>
      <c r="Q108" s="253">
        <f t="shared" si="24"/>
        <v>-0.18922227427520433</v>
      </c>
      <c r="R108" s="253">
        <f t="shared" si="24"/>
        <v>-1.0123258309815144</v>
      </c>
      <c r="S108" s="254">
        <f t="shared" si="24"/>
        <v>2.4361807287197124</v>
      </c>
    </row>
    <row r="109" spans="3:20" s="3" customFormat="1" x14ac:dyDescent="0.25">
      <c r="C109" s="250" t="s">
        <v>23</v>
      </c>
      <c r="D109" s="251"/>
      <c r="E109" s="251"/>
      <c r="F109" s="251"/>
      <c r="G109" s="251"/>
      <c r="H109" s="257" t="e">
        <f>H94-#REF!</f>
        <v>#REF!</v>
      </c>
      <c r="I109" s="253" t="e">
        <f>I94-#REF!</f>
        <v>#REF!</v>
      </c>
      <c r="J109" s="253" t="e">
        <f>J94-#REF!</f>
        <v>#REF!</v>
      </c>
      <c r="K109" s="253" t="e">
        <f>K94-#REF!</f>
        <v>#REF!</v>
      </c>
      <c r="L109" s="254" t="e">
        <f>L94-#REF!</f>
        <v>#REF!</v>
      </c>
      <c r="N109" s="250" t="s">
        <v>23</v>
      </c>
      <c r="O109" s="257">
        <f t="shared" si="25"/>
        <v>1.1729040964182045</v>
      </c>
      <c r="P109" s="253">
        <f t="shared" si="24"/>
        <v>14.854749066732008</v>
      </c>
      <c r="Q109" s="253">
        <f t="shared" si="24"/>
        <v>5.1978476476808826</v>
      </c>
      <c r="R109" s="253">
        <f t="shared" si="24"/>
        <v>5.9537600293856343</v>
      </c>
      <c r="S109" s="254">
        <f t="shared" si="24"/>
        <v>27.179260840216735</v>
      </c>
    </row>
    <row r="110" spans="3:20" s="3" customFormat="1" x14ac:dyDescent="0.25">
      <c r="C110" s="179" t="s">
        <v>24</v>
      </c>
      <c r="D110" t="s">
        <v>473</v>
      </c>
      <c r="E110" t="s">
        <v>474</v>
      </c>
      <c r="F110" t="s">
        <v>475</v>
      </c>
      <c r="G110" t="s">
        <v>476</v>
      </c>
      <c r="H110" s="255" t="e">
        <f>H95-#REF!</f>
        <v>#REF!</v>
      </c>
      <c r="I110" s="258" t="e">
        <f>I95-#REF!</f>
        <v>#REF!</v>
      </c>
      <c r="J110" s="258" t="e">
        <f>J95-#REF!</f>
        <v>#REF!</v>
      </c>
      <c r="K110" s="258" t="e">
        <f>K95-#REF!</f>
        <v>#REF!</v>
      </c>
      <c r="L110" s="256" t="e">
        <f>L95-#REF!</f>
        <v>#REF!</v>
      </c>
      <c r="N110" s="179" t="s">
        <v>24</v>
      </c>
      <c r="O110" s="255">
        <f t="shared" si="25"/>
        <v>3.2822544857771896</v>
      </c>
      <c r="P110" s="258">
        <f t="shared" si="24"/>
        <v>16.738834325487634</v>
      </c>
      <c r="Q110" s="258">
        <f t="shared" si="24"/>
        <v>4.746256637980883</v>
      </c>
      <c r="R110" s="258">
        <f t="shared" si="24"/>
        <v>3.9285011474838409</v>
      </c>
      <c r="S110" s="256">
        <f t="shared" si="24"/>
        <v>28.695846596729545</v>
      </c>
    </row>
    <row r="111" spans="3:20" s="3" customFormat="1" x14ac:dyDescent="0.25">
      <c r="C111" s="179" t="s">
        <v>258</v>
      </c>
      <c r="D111" t="s">
        <v>477</v>
      </c>
      <c r="E111" t="s">
        <v>478</v>
      </c>
      <c r="F111" t="s">
        <v>479</v>
      </c>
      <c r="G111" t="s">
        <v>480</v>
      </c>
      <c r="H111" s="259" t="e">
        <f>H96-#REF!</f>
        <v>#REF!</v>
      </c>
      <c r="I111" s="55" t="e">
        <f>I96-#REF!</f>
        <v>#REF!</v>
      </c>
      <c r="J111" s="55" t="e">
        <f>J96-#REF!</f>
        <v>#REF!</v>
      </c>
      <c r="K111" s="55" t="e">
        <f>K96-#REF!</f>
        <v>#REF!</v>
      </c>
      <c r="L111" s="256" t="e">
        <f>L96-#REF!</f>
        <v>#REF!</v>
      </c>
      <c r="N111" s="179" t="s">
        <v>258</v>
      </c>
      <c r="O111" s="259">
        <f t="shared" si="25"/>
        <v>-2.1093503893589851</v>
      </c>
      <c r="P111" s="55">
        <f t="shared" si="24"/>
        <v>-5.5480059037556249</v>
      </c>
      <c r="Q111" s="55">
        <f t="shared" si="24"/>
        <v>0</v>
      </c>
      <c r="R111" s="55">
        <f t="shared" si="24"/>
        <v>1.5900876843017966</v>
      </c>
      <c r="S111" s="256">
        <f t="shared" si="24"/>
        <v>-6.0672686088128156</v>
      </c>
    </row>
    <row r="112" spans="3:20" s="3" customFormat="1" x14ac:dyDescent="0.25">
      <c r="C112" s="179" t="s">
        <v>25</v>
      </c>
      <c r="D112" t="s">
        <v>481</v>
      </c>
      <c r="E112" t="s">
        <v>482</v>
      </c>
      <c r="F112" t="s">
        <v>483</v>
      </c>
      <c r="G112" t="s">
        <v>484</v>
      </c>
      <c r="H112" s="255" t="e">
        <f>H97-#REF!</f>
        <v>#REF!</v>
      </c>
      <c r="I112" s="258" t="e">
        <f>I97-#REF!</f>
        <v>#REF!</v>
      </c>
      <c r="J112" s="258" t="e">
        <f>J97-#REF!</f>
        <v>#REF!</v>
      </c>
      <c r="K112" s="258" t="e">
        <f>K97-#REF!</f>
        <v>#REF!</v>
      </c>
      <c r="L112" s="256" t="e">
        <f>L97-#REF!</f>
        <v>#REF!</v>
      </c>
      <c r="N112" s="179" t="s">
        <v>25</v>
      </c>
      <c r="O112" s="255">
        <f t="shared" si="25"/>
        <v>0</v>
      </c>
      <c r="P112" s="258">
        <f t="shared" si="24"/>
        <v>1.0428823902044351</v>
      </c>
      <c r="Q112" s="258">
        <f t="shared" si="24"/>
        <v>-2.3349206816966672E-2</v>
      </c>
      <c r="R112" s="258">
        <f t="shared" si="24"/>
        <v>-7.15547779592558E-2</v>
      </c>
      <c r="S112" s="256">
        <f t="shared" si="24"/>
        <v>0.94797840542821277</v>
      </c>
    </row>
    <row r="113" spans="3:19" s="3" customFormat="1" x14ac:dyDescent="0.25">
      <c r="C113" s="260" t="s">
        <v>26</v>
      </c>
      <c r="D113" s="261"/>
      <c r="E113" s="261"/>
      <c r="F113" s="261"/>
      <c r="G113" s="261"/>
      <c r="H113" s="262" t="e">
        <f>H98-#REF!</f>
        <v>#REF!</v>
      </c>
      <c r="I113" s="263" t="e">
        <f>I98-#REF!</f>
        <v>#REF!</v>
      </c>
      <c r="J113" s="263" t="e">
        <f>J98-#REF!</f>
        <v>#REF!</v>
      </c>
      <c r="K113" s="263" t="e">
        <f>K98-#REF!</f>
        <v>#REF!</v>
      </c>
      <c r="L113" s="264" t="e">
        <f>L98-#REF!</f>
        <v>#REF!</v>
      </c>
      <c r="N113" s="260" t="s">
        <v>26</v>
      </c>
      <c r="O113" s="262">
        <f t="shared" si="25"/>
        <v>1.3033526542182048</v>
      </c>
      <c r="P113" s="263">
        <f t="shared" si="24"/>
        <v>29.0839518482871</v>
      </c>
      <c r="Q113" s="263">
        <f t="shared" si="24"/>
        <v>2.6292397778137229</v>
      </c>
      <c r="R113" s="263">
        <f t="shared" si="24"/>
        <v>-0.16410467595154188</v>
      </c>
      <c r="S113" s="264">
        <f t="shared" si="24"/>
        <v>32.852439604367504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B121"/>
  <sheetViews>
    <sheetView topLeftCell="A40" workbookViewId="0">
      <selection activeCell="E22" sqref="E22"/>
    </sheetView>
  </sheetViews>
  <sheetFormatPr baseColWidth="10" defaultRowHeight="15" x14ac:dyDescent="0.25"/>
  <cols>
    <col min="1" max="1" width="29.85546875" customWidth="1"/>
    <col min="5" max="6" width="11.42578125" customWidth="1"/>
    <col min="9" max="9" width="13.140625" customWidth="1"/>
    <col min="13" max="13" width="11.42578125" customWidth="1"/>
    <col min="16" max="16" width="13.42578125" customWidth="1"/>
    <col min="20" max="20" width="11.42578125" customWidth="1"/>
  </cols>
  <sheetData>
    <row r="1" spans="1:28" ht="23.25" x14ac:dyDescent="0.35">
      <c r="A1" s="1" t="s">
        <v>437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8" ht="18.75" x14ac:dyDescent="0.3">
      <c r="A2" s="6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5"/>
      <c r="S2" s="3"/>
      <c r="T2" s="3"/>
      <c r="U2" s="3"/>
      <c r="V2" s="69"/>
      <c r="W2" s="69"/>
      <c r="X2" s="3"/>
      <c r="Y2" s="3"/>
    </row>
    <row r="3" spans="1:28" ht="23.25" x14ac:dyDescent="0.35">
      <c r="A3" s="195" t="str">
        <f>Résultats!B1</f>
        <v>TEND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65"/>
      <c r="S3" s="3"/>
      <c r="T3" s="3"/>
      <c r="U3" s="3"/>
      <c r="V3" s="69"/>
      <c r="W3" s="69"/>
      <c r="X3" s="3"/>
      <c r="Y3" s="3"/>
    </row>
    <row r="4" spans="1:28" x14ac:dyDescent="0.25">
      <c r="A4" s="3"/>
      <c r="B4" s="67"/>
      <c r="C4" s="67"/>
      <c r="D4" s="67"/>
      <c r="E4" s="67"/>
      <c r="F4" s="68"/>
      <c r="G4" s="3"/>
      <c r="H4" s="3"/>
      <c r="I4" s="3"/>
      <c r="J4" s="43"/>
      <c r="K4" s="43"/>
      <c r="L4" s="43"/>
      <c r="M4" s="43"/>
      <c r="O4" s="12"/>
      <c r="Q4" s="43"/>
      <c r="R4" s="43"/>
      <c r="S4" s="43"/>
      <c r="T4" s="43"/>
      <c r="X4" s="43"/>
      <c r="Y4" s="43"/>
      <c r="Z4" s="43"/>
      <c r="AA4" s="43"/>
    </row>
    <row r="5" spans="1:28" ht="21" x14ac:dyDescent="0.35">
      <c r="A5" s="175">
        <v>2015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40</v>
      </c>
      <c r="G5" s="119" t="s">
        <v>1</v>
      </c>
      <c r="H5" s="3"/>
      <c r="I5" s="25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25">
      <c r="A6" s="196" t="s">
        <v>18</v>
      </c>
      <c r="B6" s="57">
        <f>B7+B8</f>
        <v>0</v>
      </c>
      <c r="C6" s="57">
        <f>C7+C8</f>
        <v>128.72112562678933</v>
      </c>
      <c r="D6" s="57">
        <f>D7+D8</f>
        <v>0.56874968943879578</v>
      </c>
      <c r="E6" s="57">
        <f>E7+E8</f>
        <v>0.471525211525887</v>
      </c>
      <c r="F6" s="57">
        <f>F7+F8</f>
        <v>0</v>
      </c>
      <c r="G6" s="197">
        <f t="shared" ref="G6:G15" si="0">SUM(B6:F6)</f>
        <v>129.76140052775401</v>
      </c>
      <c r="H6" s="3"/>
      <c r="I6" s="204"/>
      <c r="J6" s="51"/>
      <c r="K6" s="51" t="s">
        <v>440</v>
      </c>
      <c r="L6" s="51"/>
      <c r="M6" s="51"/>
      <c r="N6" s="53"/>
      <c r="O6" s="54"/>
      <c r="P6" s="54"/>
      <c r="Q6" s="54"/>
      <c r="R6" s="54"/>
      <c r="S6" s="54"/>
      <c r="T6" s="46"/>
      <c r="U6" s="53"/>
      <c r="V6" s="24"/>
      <c r="W6" s="45"/>
      <c r="X6" s="52"/>
      <c r="Y6" s="52"/>
      <c r="Z6" s="52"/>
      <c r="AA6" s="52"/>
      <c r="AB6" s="52"/>
    </row>
    <row r="7" spans="1:28" x14ac:dyDescent="0.25">
      <c r="A7" s="178" t="s">
        <v>19</v>
      </c>
      <c r="B7" s="19">
        <v>0</v>
      </c>
      <c r="C7" s="19">
        <f>'T energie usages'!I12*3.2*Résultats!L250</f>
        <v>78.278908172789315</v>
      </c>
      <c r="D7" s="19">
        <f>'T energie usages'!J12/'T energie usages'!J$20*(Résultats!N$159+Résultats!N$60+Résultats!N$161)/1000000</f>
        <v>5.4685939651722137E-3</v>
      </c>
      <c r="E7" s="19">
        <f>'T energie usages'!K12*2.394*Résultats!L251</f>
        <v>3.6806915886966386E-5</v>
      </c>
      <c r="F7" s="19">
        <v>0</v>
      </c>
      <c r="G7" s="121">
        <f t="shared" si="0"/>
        <v>78.284413573670378</v>
      </c>
      <c r="H7" s="3"/>
      <c r="I7" s="204"/>
      <c r="J7" s="51"/>
      <c r="K7" s="209"/>
      <c r="L7" s="210">
        <v>2020</v>
      </c>
      <c r="M7" s="210">
        <v>2030</v>
      </c>
      <c r="N7" s="211">
        <v>2050</v>
      </c>
      <c r="O7" s="54"/>
      <c r="P7" s="54"/>
      <c r="Q7" s="54"/>
      <c r="R7" s="54"/>
      <c r="S7" s="54"/>
      <c r="T7" s="46"/>
      <c r="U7" s="53"/>
      <c r="V7" s="24"/>
      <c r="W7" s="41"/>
      <c r="X7" s="52"/>
      <c r="Y7" s="52"/>
      <c r="Z7" s="52"/>
      <c r="AA7" s="52"/>
      <c r="AB7" s="52"/>
    </row>
    <row r="8" spans="1:28" x14ac:dyDescent="0.25">
      <c r="A8" s="179" t="s">
        <v>20</v>
      </c>
      <c r="B8" s="19">
        <v>0</v>
      </c>
      <c r="C8" s="19">
        <f>(Résultats!N$150+Résultats!N$151+Résultats!N$152+Résultats!N$153+Résultats!N$154)/1000000</f>
        <v>50.442217454000001</v>
      </c>
      <c r="D8" s="19">
        <f>'T energie usages'!J13/'T energie usages'!J$20*(Résultats!N$159+Résultats!N$160+Résultats!N$161)/1000000</f>
        <v>0.56328109547362359</v>
      </c>
      <c r="E8" s="19">
        <f>(Résultats!N$176+Résultats!N$177+Résultats!N$178+Résultats!N$179+Résultats!N$180)/1000000</f>
        <v>0.47148840461000002</v>
      </c>
      <c r="F8" s="19">
        <v>0</v>
      </c>
      <c r="G8" s="121">
        <f t="shared" si="0"/>
        <v>51.476986954083628</v>
      </c>
      <c r="H8" s="3"/>
      <c r="I8" s="204"/>
      <c r="J8" s="51"/>
      <c r="K8" s="212" t="s">
        <v>18</v>
      </c>
      <c r="L8" s="24">
        <f>G19</f>
        <v>131.42708919867701</v>
      </c>
      <c r="M8" s="24">
        <f>G45</f>
        <v>119.19293360482774</v>
      </c>
      <c r="N8" s="215">
        <f>G71</f>
        <v>90.226051825951458</v>
      </c>
      <c r="O8" s="54"/>
      <c r="P8" s="54"/>
      <c r="Q8" s="54"/>
      <c r="R8" s="54"/>
      <c r="S8" s="54"/>
      <c r="T8" s="46"/>
      <c r="U8" s="53"/>
      <c r="V8" s="24"/>
      <c r="W8" s="41"/>
      <c r="X8" s="52"/>
      <c r="Y8" s="52"/>
      <c r="Z8" s="52"/>
      <c r="AA8" s="52"/>
      <c r="AB8" s="52"/>
    </row>
    <row r="9" spans="1:28" x14ac:dyDescent="0.25">
      <c r="A9" s="196" t="s">
        <v>21</v>
      </c>
      <c r="B9" s="57">
        <f>Résultats!N$102/1000000</f>
        <v>0.8916495512</v>
      </c>
      <c r="C9" s="57">
        <f>'T energie usages'!I14*3.2*Résultats!L250</f>
        <v>22.203878859879385</v>
      </c>
      <c r="D9" s="57">
        <f>'T energie usages'!J14/'T energie usages'!J$20*(Résultats!N$159+Résultats!N$160+Résultats!N$161)/1000000</f>
        <v>6.8977286949964824</v>
      </c>
      <c r="E9" s="57">
        <f>('T energie usages'!K14-5)*2.394*Résultats!L251</f>
        <v>33.140795783572486</v>
      </c>
      <c r="F9" s="57">
        <v>0</v>
      </c>
      <c r="G9" s="197">
        <f t="shared" si="0"/>
        <v>63.134052889648352</v>
      </c>
      <c r="H9" s="3"/>
      <c r="I9" s="204"/>
      <c r="J9" s="51"/>
      <c r="K9" s="212" t="s">
        <v>438</v>
      </c>
      <c r="L9" s="24">
        <f>G22</f>
        <v>48.066845372329205</v>
      </c>
      <c r="M9" s="24">
        <f>G48</f>
        <v>36.432438885349569</v>
      </c>
      <c r="N9" s="215">
        <f>G74</f>
        <v>28.967306195007072</v>
      </c>
      <c r="O9" s="54"/>
      <c r="P9" s="54"/>
      <c r="Q9" s="54"/>
      <c r="R9" s="54"/>
      <c r="S9" s="54"/>
      <c r="T9" s="46"/>
      <c r="U9" s="53"/>
      <c r="V9" s="24"/>
      <c r="W9" s="45"/>
      <c r="X9" s="52"/>
      <c r="Y9" s="52"/>
      <c r="Z9" s="52"/>
      <c r="AA9" s="52"/>
      <c r="AB9" s="52"/>
    </row>
    <row r="10" spans="1:28" x14ac:dyDescent="0.25">
      <c r="A10" s="196" t="s">
        <v>22</v>
      </c>
      <c r="B10" s="57">
        <f>(Résultats!N$135+Résultats!N$136)/1000000</f>
        <v>0</v>
      </c>
      <c r="C10" s="57">
        <f>(Résultats!N$155+Résultats!N$156)/1000000</f>
        <v>11.8819926605</v>
      </c>
      <c r="D10" s="57">
        <f>'T energie usages'!J15/'T energie usages'!J$20*(Résultats!N$159+Résultats!N$160+Résultats!N$161)/1000000</f>
        <v>6.1870769291124406</v>
      </c>
      <c r="E10" s="57">
        <f>(Résultats!N$181+Résultats!N$182)/1000000</f>
        <v>17.391326775</v>
      </c>
      <c r="F10" s="57">
        <v>0</v>
      </c>
      <c r="G10" s="197">
        <f t="shared" si="0"/>
        <v>35.460396364612436</v>
      </c>
      <c r="H10" s="3"/>
      <c r="I10" s="204"/>
      <c r="J10" s="51"/>
      <c r="K10" s="213" t="s">
        <v>22</v>
      </c>
      <c r="L10" s="24">
        <f>G23</f>
        <v>25.093045547931801</v>
      </c>
      <c r="M10" s="24">
        <f>G49</f>
        <v>18.554740936927665</v>
      </c>
      <c r="N10" s="215">
        <f>G75</f>
        <v>21.323353548612381</v>
      </c>
      <c r="O10" s="54"/>
      <c r="P10" s="54"/>
      <c r="Q10" s="54"/>
      <c r="R10" s="54"/>
      <c r="S10" s="54"/>
      <c r="T10" s="46"/>
      <c r="U10" s="53"/>
      <c r="V10" s="24"/>
      <c r="W10" s="45"/>
      <c r="X10" s="52"/>
      <c r="Y10" s="52"/>
      <c r="Z10" s="52"/>
      <c r="AA10" s="52"/>
      <c r="AB10" s="52"/>
    </row>
    <row r="11" spans="1:28" x14ac:dyDescent="0.25">
      <c r="A11" s="196" t="s">
        <v>23</v>
      </c>
      <c r="B11" s="57">
        <f>B12+B13</f>
        <v>21.030130346500002</v>
      </c>
      <c r="C11" s="57">
        <f>C12+C13</f>
        <v>64.482274012584057</v>
      </c>
      <c r="D11" s="57">
        <f>D12+D13</f>
        <v>5.2857936988371801</v>
      </c>
      <c r="E11" s="57">
        <f>E12+E13</f>
        <v>28.765808864024592</v>
      </c>
      <c r="F11" s="57">
        <f>F12+F13</f>
        <v>12.099488490000001</v>
      </c>
      <c r="G11" s="197">
        <f t="shared" si="0"/>
        <v>131.66349541194583</v>
      </c>
      <c r="H11" s="3"/>
      <c r="I11" s="204"/>
      <c r="J11" s="51"/>
      <c r="K11" s="214" t="s">
        <v>439</v>
      </c>
      <c r="L11" s="216">
        <f>G24</f>
        <v>110.31673723138249</v>
      </c>
      <c r="M11" s="216">
        <f>G50</f>
        <v>117.80687383614134</v>
      </c>
      <c r="N11" s="217">
        <f>G76</f>
        <v>154.2627288318813</v>
      </c>
      <c r="O11" s="54"/>
      <c r="P11" s="54"/>
      <c r="Q11" s="54"/>
      <c r="R11" s="54"/>
      <c r="S11" s="54"/>
      <c r="T11" s="46"/>
      <c r="U11" s="53"/>
      <c r="V11" s="24"/>
      <c r="W11" s="45"/>
      <c r="X11" s="52"/>
      <c r="Y11" s="52"/>
      <c r="Z11" s="52"/>
      <c r="AA11" s="52"/>
      <c r="AB11" s="52"/>
    </row>
    <row r="12" spans="1:28" x14ac:dyDescent="0.25">
      <c r="A12" s="179" t="s">
        <v>24</v>
      </c>
      <c r="B12" s="19">
        <f>(Résultats!N$129+Résultats!N$130+Résultats!N$131+Résultats!N$132+Résultats!N$133+Résultats!N$134)/1000000</f>
        <v>21.030130346500002</v>
      </c>
      <c r="C12" s="19">
        <f>(Résultats!N$138+Résultats!N$140+Résultats!N$141+Résultats!N$142+Résultats!N$143+Résultats!N$144+Résultats!N$145+Résultats!N$146+Résultats!N$147+Résultats!N$148+Résultats!N$149)/1000000</f>
        <v>57.97267761258405</v>
      </c>
      <c r="D12" s="19">
        <f>'T energie usages'!J17/'T energie usages'!J$20*(Résultats!N$159+Résultats!N$160+Résultats!N$161)/1000000</f>
        <v>5.139273543905877</v>
      </c>
      <c r="E12" s="19">
        <f>(Résultats!N$164+Résultats!N$165+Résultats!N$166+Résultats!N$167+Résultats!N$168+Résultats!N$169+Résultats!N$170+Résultats!N$171+Résultats!N$172+Résultats!N$173+Résultats!N$174+Résultats!N$175+Résultats!N$183+Résultats!N$185)/1000000</f>
        <v>28.068796113424593</v>
      </c>
      <c r="F12" s="19">
        <f>Résultats!N$100/1000000</f>
        <v>12.099488490000001</v>
      </c>
      <c r="G12" s="121">
        <f t="shared" si="0"/>
        <v>124.31036610641452</v>
      </c>
      <c r="H12" s="3"/>
      <c r="I12" s="204"/>
      <c r="J12" s="51"/>
      <c r="K12" s="218" t="s">
        <v>1</v>
      </c>
      <c r="L12" s="219">
        <f>SUM(L8:L11)</f>
        <v>314.90371735032051</v>
      </c>
      <c r="M12" s="219">
        <f t="shared" ref="M12:N12" si="1">SUM(M8:M11)</f>
        <v>291.98698726324631</v>
      </c>
      <c r="N12" s="219">
        <f t="shared" si="1"/>
        <v>294.77944040145223</v>
      </c>
      <c r="O12" s="54"/>
      <c r="P12" s="54"/>
      <c r="Q12" s="54"/>
      <c r="R12" s="54"/>
      <c r="S12" s="54"/>
      <c r="T12" s="46"/>
      <c r="U12" s="53"/>
      <c r="V12" s="24"/>
      <c r="W12" s="41"/>
      <c r="X12" s="52"/>
      <c r="Y12" s="52"/>
      <c r="Z12" s="52"/>
      <c r="AA12" s="52"/>
      <c r="AB12" s="52"/>
    </row>
    <row r="13" spans="1:28" x14ac:dyDescent="0.25">
      <c r="A13" s="179" t="s">
        <v>25</v>
      </c>
      <c r="B13" s="19">
        <v>0</v>
      </c>
      <c r="C13" s="19">
        <f>(Résultats!N$139)/1000000</f>
        <v>6.5095964000000004</v>
      </c>
      <c r="D13" s="19">
        <f>'T energie usages'!J19/'T energie usages'!J$20*(Résultats!N$159+Résultats!N$160+Résultats!N$161)/1000000</f>
        <v>0.14652015493130316</v>
      </c>
      <c r="E13" s="19">
        <f>(Résultats!N$163)/1000000</f>
        <v>0.69701275060000001</v>
      </c>
      <c r="F13" s="19">
        <v>0</v>
      </c>
      <c r="G13" s="121">
        <f t="shared" si="0"/>
        <v>7.3531293055313034</v>
      </c>
      <c r="H13" s="3"/>
      <c r="I13" s="204"/>
      <c r="J13" s="51"/>
      <c r="K13" s="51"/>
      <c r="L13" s="51"/>
      <c r="M13" s="51"/>
      <c r="N13" s="53"/>
      <c r="O13" s="54"/>
      <c r="P13" s="54"/>
      <c r="Q13" s="54"/>
      <c r="R13" s="54"/>
      <c r="S13" s="54"/>
      <c r="T13" s="46"/>
      <c r="U13" s="53"/>
      <c r="V13" s="24"/>
      <c r="W13" s="41"/>
      <c r="X13" s="52"/>
      <c r="Y13" s="52"/>
      <c r="Z13" s="52"/>
      <c r="AA13" s="52"/>
      <c r="AB13" s="52"/>
    </row>
    <row r="14" spans="1:28" x14ac:dyDescent="0.25">
      <c r="A14" s="72" t="s">
        <v>41</v>
      </c>
      <c r="B14" s="58">
        <f>SUM(B9:B11)+B6</f>
        <v>21.921779897700002</v>
      </c>
      <c r="C14" s="58">
        <f>SUM(C9:C11)+C6</f>
        <v>227.28927115975279</v>
      </c>
      <c r="D14" s="58">
        <f>SUM(D9:D11)+D6</f>
        <v>18.939349012384902</v>
      </c>
      <c r="E14" s="58">
        <f>SUM(E9:E11)+E6</f>
        <v>79.76945663412296</v>
      </c>
      <c r="F14" s="58">
        <f>SUM(F9:F11)+F6</f>
        <v>12.099488490000001</v>
      </c>
      <c r="G14" s="198">
        <f t="shared" si="0"/>
        <v>360.01934519396065</v>
      </c>
      <c r="H14" s="3"/>
      <c r="I14" s="204"/>
      <c r="J14" s="51"/>
      <c r="K14" s="51"/>
      <c r="L14" s="51"/>
      <c r="M14" s="51"/>
      <c r="N14" s="53"/>
      <c r="O14" s="54"/>
      <c r="P14" s="54"/>
      <c r="Q14" s="54"/>
      <c r="R14" s="54"/>
      <c r="S14" s="54"/>
      <c r="T14" s="46"/>
      <c r="U14" s="53"/>
      <c r="V14" s="24"/>
      <c r="W14" s="47"/>
      <c r="X14" s="52"/>
      <c r="Y14" s="52"/>
      <c r="Z14" s="52"/>
      <c r="AA14" s="52"/>
      <c r="AB14" s="52"/>
    </row>
    <row r="15" spans="1:28" x14ac:dyDescent="0.25">
      <c r="A15" s="199" t="s">
        <v>43</v>
      </c>
      <c r="B15" s="202">
        <f>(Résultats!N$102+Résultats!N$129+Résultats!N$130+Résultats!N$131+Résultats!N$132+Résultats!N$133+Résultats!N$134+Résultats!N$135+Résultats!N$136)/1000000</f>
        <v>21.921779897700002</v>
      </c>
      <c r="C15" s="202">
        <f>(Résultats!N$104+Résultats!N$138+Résultats!N$139+Résultats!N$140+Résultats!N$141+Résultats!N$142+Résultats!N$143+Résultats!N$144+Résultats!N$145+Résultats!N$146+Résultats!N$147+Résultats!N$148+Résultats!N$149+Résultats!N$150+Résultats!N$151+Résultats!N$152+Résultats!N$153+Résultats!N$154+Résultats!N$155+Résultats!N$156)/1000000</f>
        <v>226.37833846708412</v>
      </c>
      <c r="D15" s="202">
        <f>(Résultats!N$159+Résultats!N$160+Résultats!N$161)/1000000</f>
        <v>18.941637864999997</v>
      </c>
      <c r="E15" s="202">
        <f>(Résultats!N$106+Résultats!N$163+Résultats!N$164+Résultats!N$165+Résultats!N$166+Résultats!N$167+Résultats!N$168+Résultats!N$169+Résultats!N$170+Résultats!N$171+Résultats!N$172+Résultats!N$173+Résultats!N$174+Résultats!N$175+Résultats!N$176+Résultats!N$177+Résultats!N$178+Résultats!N$179+Résultats!N$180+Résultats!N$181+Résultats!N$182+Résultats!N$183+Résultats!N$185)/1000000</f>
        <v>79.471385563634598</v>
      </c>
      <c r="F15" s="202">
        <f>Résultats!N$100/1000000</f>
        <v>12.099488490000001</v>
      </c>
      <c r="G15" s="203">
        <f t="shared" si="0"/>
        <v>358.81263028341874</v>
      </c>
      <c r="H15" s="3"/>
      <c r="I15" s="204"/>
      <c r="J15" s="51"/>
      <c r="K15" s="51"/>
      <c r="L15" s="51"/>
      <c r="M15" s="46"/>
      <c r="N15" s="24"/>
      <c r="O15" s="51"/>
      <c r="P15" s="51"/>
      <c r="Q15" s="51"/>
      <c r="R15" s="51"/>
      <c r="S15" s="46"/>
      <c r="T15" s="46"/>
      <c r="U15" s="24"/>
      <c r="V15" s="24"/>
      <c r="W15" s="48"/>
      <c r="X15" s="52"/>
      <c r="Y15" s="52"/>
      <c r="Z15" s="52"/>
      <c r="AA15" s="52"/>
      <c r="AB15" s="52"/>
    </row>
    <row r="16" spans="1:28" x14ac:dyDescent="0.25">
      <c r="A16" s="199"/>
      <c r="B16" s="200"/>
      <c r="C16" s="200"/>
      <c r="D16" s="200"/>
      <c r="E16" s="200"/>
      <c r="F16" s="200"/>
      <c r="G16" s="201">
        <f>Résultats!N$194/1000000</f>
        <v>358.81262950000001</v>
      </c>
      <c r="H16" s="3"/>
      <c r="I16" s="204"/>
      <c r="J16" s="51"/>
      <c r="K16" s="51"/>
      <c r="L16" s="51"/>
      <c r="M16" s="46"/>
      <c r="N16" s="50"/>
      <c r="O16" s="51"/>
      <c r="P16" s="51"/>
      <c r="Q16" s="51"/>
      <c r="R16" s="51"/>
      <c r="S16" s="46"/>
      <c r="T16" s="46"/>
      <c r="U16" s="50"/>
      <c r="V16" s="50"/>
      <c r="W16" s="49"/>
      <c r="X16" s="52"/>
      <c r="Y16" s="52"/>
      <c r="Z16" s="52"/>
      <c r="AA16" s="52"/>
      <c r="AB16" s="52"/>
    </row>
    <row r="17" spans="1:28" x14ac:dyDescent="0.25">
      <c r="A17" s="3"/>
      <c r="B17" s="64"/>
      <c r="C17" s="64"/>
      <c r="D17" s="64"/>
      <c r="E17" s="64"/>
      <c r="F17" s="64"/>
      <c r="G17" s="3"/>
      <c r="H17" s="3"/>
      <c r="I17" s="204"/>
      <c r="J17" s="51"/>
      <c r="K17" s="51"/>
      <c r="L17" s="51"/>
      <c r="M17" s="46"/>
      <c r="O17" s="51"/>
      <c r="P17" s="51"/>
      <c r="Q17" s="51"/>
      <c r="R17" s="51"/>
      <c r="S17" s="46"/>
      <c r="T17" s="46"/>
      <c r="X17" s="52"/>
      <c r="Y17" s="52"/>
      <c r="Z17" s="52"/>
      <c r="AA17" s="52"/>
      <c r="AB17" s="52"/>
    </row>
    <row r="18" spans="1:28" ht="21" x14ac:dyDescent="0.35">
      <c r="A18" s="175">
        <v>2020</v>
      </c>
      <c r="B18" s="4" t="s">
        <v>36</v>
      </c>
      <c r="C18" s="4" t="s">
        <v>37</v>
      </c>
      <c r="D18" s="4" t="s">
        <v>38</v>
      </c>
      <c r="E18" s="4" t="s">
        <v>39</v>
      </c>
      <c r="F18" s="4" t="s">
        <v>40</v>
      </c>
      <c r="G18" s="119" t="s">
        <v>1</v>
      </c>
      <c r="H18" s="3"/>
      <c r="I18" s="25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W18" s="44"/>
      <c r="X18" s="44"/>
      <c r="Y18" s="44"/>
      <c r="Z18" s="44"/>
      <c r="AA18" s="44"/>
      <c r="AB18" s="52"/>
    </row>
    <row r="19" spans="1:28" x14ac:dyDescent="0.25">
      <c r="A19" s="196" t="s">
        <v>18</v>
      </c>
      <c r="B19" s="57">
        <f>B20+B21</f>
        <v>0</v>
      </c>
      <c r="C19" s="57">
        <f>C20+C21</f>
        <v>130.64091836139517</v>
      </c>
      <c r="D19" s="57">
        <f>D20+D21</f>
        <v>0.47222616371235704</v>
      </c>
      <c r="E19" s="61">
        <f>E20+E21</f>
        <v>0.31394467356950373</v>
      </c>
      <c r="F19" s="57">
        <f>F20+F21</f>
        <v>0</v>
      </c>
      <c r="G19" s="197">
        <f>SUM(B19:F19)</f>
        <v>131.42708919867701</v>
      </c>
      <c r="H19" s="3"/>
      <c r="I19" s="204"/>
      <c r="J19" s="51"/>
      <c r="K19" s="51"/>
      <c r="L19" s="51"/>
      <c r="M19" s="51"/>
      <c r="N19" s="53"/>
      <c r="O19" s="54"/>
      <c r="P19" s="54"/>
      <c r="Q19" s="54"/>
      <c r="R19" s="54"/>
      <c r="S19" s="54"/>
      <c r="T19" s="46"/>
      <c r="U19" s="34"/>
      <c r="W19" s="45"/>
      <c r="X19" s="52"/>
      <c r="Y19" s="52"/>
      <c r="Z19" s="52"/>
      <c r="AA19" s="52"/>
      <c r="AB19" s="52"/>
    </row>
    <row r="20" spans="1:28" x14ac:dyDescent="0.25">
      <c r="A20" s="178" t="s">
        <v>19</v>
      </c>
      <c r="B20" s="19">
        <v>0</v>
      </c>
      <c r="C20" s="19">
        <f>'T energie usages'!I25*3.2*Résultats!S250</f>
        <v>74.312074410395155</v>
      </c>
      <c r="D20" s="19">
        <f>'T energie usages'!J25/'T energie usages'!J$33*(Résultats!S$159+Résultats!S$160+Résultats!S$161)/1000000</f>
        <v>2.0252715586378766E-2</v>
      </c>
      <c r="E20" s="55">
        <f>'T energie usages'!K25*2.394*Résultats!S251</f>
        <v>4.6829859503708232E-5</v>
      </c>
      <c r="F20" s="19">
        <v>0</v>
      </c>
      <c r="G20" s="121">
        <f>SUM(B20:F20)</f>
        <v>74.332373955841035</v>
      </c>
      <c r="H20" s="3"/>
      <c r="I20" s="204"/>
      <c r="J20" s="51"/>
      <c r="K20" s="51"/>
      <c r="L20" s="51"/>
      <c r="M20" s="51"/>
      <c r="N20" s="53"/>
      <c r="O20" s="54"/>
      <c r="P20" s="54"/>
      <c r="Q20" s="54"/>
      <c r="R20" s="54"/>
      <c r="S20" s="54"/>
      <c r="T20" s="46"/>
      <c r="U20" s="42"/>
      <c r="W20" s="41"/>
      <c r="X20" s="52"/>
      <c r="Y20" s="52"/>
      <c r="Z20" s="52"/>
      <c r="AA20" s="52"/>
      <c r="AB20" s="52"/>
    </row>
    <row r="21" spans="1:28" x14ac:dyDescent="0.25">
      <c r="A21" s="179" t="s">
        <v>20</v>
      </c>
      <c r="B21" s="19">
        <v>0</v>
      </c>
      <c r="C21" s="19">
        <f>(Résultats!S$150+Résultats!S$151+Résultats!S$152+Résultats!S$153+Résultats!S$154)/1000000</f>
        <v>56.328843950999996</v>
      </c>
      <c r="D21" s="19">
        <f>'T energie usages'!J26/'T energie usages'!J$33*(Résultats!S$159+Résultats!S$160+Résultats!S$161)/1000000</f>
        <v>0.45197344812597828</v>
      </c>
      <c r="E21" s="55">
        <f>(Résultats!S$176+Résultats!S$177+Résultats!S$178+Résultats!S$179+Résultats!S$180)/1000000</f>
        <v>0.31389784371000001</v>
      </c>
      <c r="F21" s="19">
        <v>0</v>
      </c>
      <c r="G21" s="121">
        <f>SUM(B21:F21)</f>
        <v>57.094715242835974</v>
      </c>
      <c r="H21" s="3"/>
      <c r="I21" s="204"/>
      <c r="J21" s="51"/>
      <c r="K21" s="51"/>
      <c r="L21" s="51"/>
      <c r="M21" s="51"/>
      <c r="N21" s="53"/>
      <c r="O21" s="54"/>
      <c r="P21" s="54"/>
      <c r="Q21" s="54"/>
      <c r="R21" s="54"/>
      <c r="S21" s="54"/>
      <c r="T21" s="46"/>
      <c r="U21" s="42"/>
      <c r="W21" s="41"/>
      <c r="X21" s="52"/>
      <c r="Y21" s="52"/>
      <c r="Z21" s="52"/>
      <c r="AA21" s="52"/>
      <c r="AB21" s="52"/>
    </row>
    <row r="22" spans="1:28" x14ac:dyDescent="0.25">
      <c r="A22" s="196" t="s">
        <v>21</v>
      </c>
      <c r="B22" s="57">
        <f>Résultats!S$102/1000000</f>
        <v>0.80004867270000002</v>
      </c>
      <c r="C22" s="57">
        <f>'T energie usages'!I27*3.2*Résultats!S250</f>
        <v>20.954050994624591</v>
      </c>
      <c r="D22" s="57">
        <f>'T energie usages'!J27/'T energie usages'!J$33*(Résultats!S$159+Résultats!S$160+Résultats!S$161)/1000000</f>
        <v>4.9791585206384035</v>
      </c>
      <c r="E22" s="57">
        <f>('T energie usages'!K27-7)*2.394*Résultats!S251</f>
        <v>21.333587184366209</v>
      </c>
      <c r="F22" s="57">
        <v>0</v>
      </c>
      <c r="G22" s="197">
        <f>SUM(B22:F22)</f>
        <v>48.066845372329205</v>
      </c>
      <c r="H22" s="3"/>
      <c r="I22" s="204"/>
      <c r="J22" s="51"/>
      <c r="K22" s="51"/>
      <c r="L22" s="51"/>
      <c r="M22" s="51"/>
      <c r="N22" s="53"/>
      <c r="O22" s="54"/>
      <c r="P22" s="54"/>
      <c r="Q22" s="54"/>
      <c r="R22" s="54"/>
      <c r="S22" s="54"/>
      <c r="T22" s="46"/>
      <c r="U22" s="34"/>
      <c r="W22" s="45"/>
      <c r="X22" s="52"/>
      <c r="Y22" s="52"/>
      <c r="Z22" s="52"/>
      <c r="AA22" s="52"/>
      <c r="AB22" s="52"/>
    </row>
    <row r="23" spans="1:28" x14ac:dyDescent="0.25">
      <c r="A23" s="196" t="s">
        <v>22</v>
      </c>
      <c r="B23" s="57">
        <f>(Résultats!S$135+Résultats!S$136)/1000000</f>
        <v>0</v>
      </c>
      <c r="C23" s="57">
        <f>(Résultats!S$155+Résultats!S$156)/1000000</f>
        <v>9.3010949031999886</v>
      </c>
      <c r="D23" s="57">
        <f>'T energie usages'!J28/'T energie usages'!J$33*(Résultats!S$159+Résultats!S$160+Résultats!S$161)/1000000</f>
        <v>4.1903936707318161</v>
      </c>
      <c r="E23" s="57">
        <f>(Résultats!S$181+Résultats!S$182)/1000000</f>
        <v>11.601556973999999</v>
      </c>
      <c r="F23" s="57">
        <v>0</v>
      </c>
      <c r="G23" s="197">
        <f t="shared" ref="G23:G28" si="2">SUM(B23:F23)</f>
        <v>25.093045547931801</v>
      </c>
      <c r="H23" s="3"/>
      <c r="I23" s="204"/>
      <c r="J23" s="51"/>
      <c r="K23" s="51"/>
      <c r="L23" s="51"/>
      <c r="M23" s="51"/>
      <c r="N23" s="53"/>
      <c r="O23" s="54"/>
      <c r="P23" s="54"/>
      <c r="Q23" s="54"/>
      <c r="R23" s="54"/>
      <c r="S23" s="54"/>
      <c r="T23" s="46"/>
      <c r="U23" s="34"/>
      <c r="W23" s="45"/>
      <c r="X23" s="52"/>
      <c r="Y23" s="52"/>
      <c r="Z23" s="52"/>
      <c r="AA23" s="52"/>
      <c r="AB23" s="52"/>
    </row>
    <row r="24" spans="1:28" x14ac:dyDescent="0.25">
      <c r="A24" s="196" t="s">
        <v>23</v>
      </c>
      <c r="B24" s="57">
        <f>B25+B26</f>
        <v>12.506776897499998</v>
      </c>
      <c r="C24" s="57">
        <f>C25+C26</f>
        <v>55.05638734718778</v>
      </c>
      <c r="D24" s="57">
        <f>D25+D26</f>
        <v>3.4635326279174214</v>
      </c>
      <c r="E24" s="57">
        <f>E25+E26</f>
        <v>24.587913208777294</v>
      </c>
      <c r="F24" s="57">
        <f>F25+F26</f>
        <v>14.702127150000001</v>
      </c>
      <c r="G24" s="197">
        <f t="shared" si="2"/>
        <v>110.31673723138249</v>
      </c>
      <c r="H24" s="3"/>
      <c r="I24" s="204"/>
      <c r="J24" s="51"/>
      <c r="K24" s="51"/>
      <c r="L24" s="51"/>
      <c r="M24" s="51"/>
      <c r="N24" s="53"/>
      <c r="O24" s="54"/>
      <c r="P24" s="54"/>
      <c r="Q24" s="54"/>
      <c r="R24" s="54"/>
      <c r="S24" s="54"/>
      <c r="T24" s="46"/>
      <c r="U24" s="34"/>
      <c r="W24" s="45"/>
      <c r="X24" s="52"/>
      <c r="Y24" s="52"/>
      <c r="Z24" s="52"/>
      <c r="AA24" s="52"/>
      <c r="AB24" s="52"/>
    </row>
    <row r="25" spans="1:28" x14ac:dyDescent="0.25">
      <c r="A25" s="179" t="s">
        <v>24</v>
      </c>
      <c r="B25" s="19">
        <f>(Résultats!S$129+Résultats!S$130+Résultats!S$131+Résultats!S$132+Résultats!S$133+Résultats!S$134)/1000000</f>
        <v>12.506776897499998</v>
      </c>
      <c r="C25" s="19">
        <f>(Résultats!S$138+Résultats!S$140+Résultats!S$141+Résultats!S$142+Résultats!S$143+Résultats!S$144+Résultats!S$145+Résultats!S$146+Résultats!S$147+Résultats!S$148+Résultats!V$149)/1000000</f>
        <v>47.667506734187782</v>
      </c>
      <c r="D25" s="19">
        <f>'T energie usages'!J30/'T energie usages'!J$33*(Résultats!S$159+Résultats!S$160+Résultats!S$161)/1000000</f>
        <v>3.3586004765286708</v>
      </c>
      <c r="E25" s="19">
        <f>(Résultats!S$164+Résultats!S$165+Résultats!S$166+Résultats!S$167+Résultats!S$168+Résultats!S$169+Résultats!S$170+Résultats!S$171+Résultats!S$172+Résultats!S$173+Résultats!S$174+Résultats!S$175+Résultats!S$183+Résultats!S$185)/1000000</f>
        <v>24.066639552077294</v>
      </c>
      <c r="F25" s="19">
        <f>Résultats!S$100/1000000</f>
        <v>14.702127150000001</v>
      </c>
      <c r="G25" s="121">
        <f t="shared" si="2"/>
        <v>102.30165081029374</v>
      </c>
      <c r="H25" s="3"/>
      <c r="I25" s="204"/>
      <c r="J25" s="51"/>
      <c r="K25" s="51"/>
      <c r="L25" s="51"/>
      <c r="M25" s="51"/>
      <c r="N25" s="53"/>
      <c r="O25" s="54"/>
      <c r="P25" s="54"/>
      <c r="Q25" s="54"/>
      <c r="R25" s="54"/>
      <c r="S25" s="54"/>
      <c r="T25" s="46"/>
      <c r="U25" s="42"/>
      <c r="W25" s="41"/>
      <c r="X25" s="52"/>
      <c r="Y25" s="52"/>
      <c r="Z25" s="52"/>
      <c r="AA25" s="52"/>
      <c r="AB25" s="52"/>
    </row>
    <row r="26" spans="1:28" x14ac:dyDescent="0.25">
      <c r="A26" s="179" t="s">
        <v>25</v>
      </c>
      <c r="B26" s="19">
        <v>0</v>
      </c>
      <c r="C26" s="19">
        <f>(Résultats!S$139)/1000000</f>
        <v>7.3888806129999995</v>
      </c>
      <c r="D26" s="19">
        <f>'T energie usages'!J32/'T energie usages'!J$33*(Résultats!S$159+Résultats!S$160+Résultats!S$161)/1000000</f>
        <v>0.10493215138875074</v>
      </c>
      <c r="E26" s="19">
        <f>(Résultats!S$163)/1000000</f>
        <v>0.52127365670000003</v>
      </c>
      <c r="F26" s="19">
        <v>0</v>
      </c>
      <c r="G26" s="121">
        <f t="shared" si="2"/>
        <v>8.0150864210887498</v>
      </c>
      <c r="H26" s="3"/>
      <c r="I26" s="204"/>
      <c r="J26" s="51"/>
      <c r="K26" s="51"/>
      <c r="L26" s="51"/>
      <c r="M26" s="51"/>
      <c r="N26" s="53"/>
      <c r="O26" s="54"/>
      <c r="P26" s="54"/>
      <c r="Q26" s="54"/>
      <c r="R26" s="54"/>
      <c r="S26" s="54"/>
      <c r="T26" s="46"/>
      <c r="U26" s="42"/>
      <c r="W26" s="41"/>
      <c r="X26" s="52"/>
      <c r="Y26" s="52"/>
      <c r="Z26" s="52"/>
      <c r="AA26" s="52"/>
      <c r="AB26" s="52"/>
    </row>
    <row r="27" spans="1:28" x14ac:dyDescent="0.25">
      <c r="A27" s="72" t="s">
        <v>41</v>
      </c>
      <c r="B27" s="58">
        <f>SUM(B22:B24)+B19</f>
        <v>13.306825570199997</v>
      </c>
      <c r="C27" s="58">
        <f>SUM(C22:C24)+C19</f>
        <v>215.95245160640752</v>
      </c>
      <c r="D27" s="58">
        <f>SUM(D22:D24)+D19</f>
        <v>13.105310982999997</v>
      </c>
      <c r="E27" s="58">
        <f>SUM(E22:E24)+E19</f>
        <v>57.837002040713003</v>
      </c>
      <c r="F27" s="58">
        <f>SUM(F22:F24)+F19</f>
        <v>14.702127150000001</v>
      </c>
      <c r="G27" s="198">
        <f t="shared" si="2"/>
        <v>314.90371735032056</v>
      </c>
      <c r="H27" s="3"/>
      <c r="I27" s="204"/>
      <c r="J27" s="51"/>
      <c r="K27" s="51"/>
      <c r="L27" s="51"/>
      <c r="M27" s="51"/>
      <c r="N27" s="53"/>
      <c r="O27" s="54"/>
      <c r="P27" s="54"/>
      <c r="Q27" s="54"/>
      <c r="R27" s="54"/>
      <c r="S27" s="54"/>
      <c r="T27" s="46"/>
      <c r="U27" s="48"/>
      <c r="W27" s="47"/>
      <c r="X27" s="52"/>
      <c r="Y27" s="52"/>
      <c r="Z27" s="52"/>
      <c r="AA27" s="52"/>
      <c r="AB27" s="52"/>
    </row>
    <row r="28" spans="1:28" x14ac:dyDescent="0.25">
      <c r="A28" s="199" t="s">
        <v>43</v>
      </c>
      <c r="B28" s="202">
        <f>(Résultats!S$102+Résultats!S$129+Résultats!S$130+Résultats!S$131+Résultats!S$132+Résultats!S$133+Résultats!S$134+Résultats!S$135+Résultats!S$136)/1000000</f>
        <v>13.306825570199997</v>
      </c>
      <c r="C28" s="202">
        <f>(Résultats!S$104+Résultats!S$138+Résultats!S$139+Résultats!S$140+Résultats!S$141+Résultats!S$142+Résultats!S$143+Résultats!S$144+Résultats!S$145+Résultats!S$146+Résultats!S$147+Résultats!S$148+Résultats!S$149+Résultats!S$150+Résultats!S$151+Résultats!S$152+Résultats!S$153+Résultats!S$154+Résultats!S$155+Résultats!S$156)/1000000</f>
        <v>216.01002087847689</v>
      </c>
      <c r="D28" s="202">
        <f>(Résultats!S$159+Résultats!S$160+Résultats!S$161)/1000000</f>
        <v>13.105310982999999</v>
      </c>
      <c r="E28" s="201">
        <f>(Résultats!S$106+Résultats!S$163+Résultats!S$164+Résultats!S$165+Résultats!S$166+Résultats!S$167+Résultats!S$168+Résultats!S$169+Résultats!S$170+Résultats!S$171+Résultats!S$172+Résultats!S$173+Résultats!S$174+Résultats!S$175+Résultats!S$176+Résultats!S$177+Résultats!S$178+Résultats!S$179+Résultats!S$180+Résultats!S$181+Résultats!S$182+Résultats!S$183)/1000000</f>
        <v>59.366334709987285</v>
      </c>
      <c r="F28" s="202">
        <f>Résultats!S$100/1000000</f>
        <v>14.702127150000001</v>
      </c>
      <c r="G28" s="203">
        <f t="shared" si="2"/>
        <v>316.49061929166419</v>
      </c>
      <c r="H28" s="3"/>
      <c r="I28" s="204"/>
      <c r="J28" s="51"/>
      <c r="K28" s="51"/>
      <c r="L28" s="51"/>
      <c r="M28" s="51"/>
      <c r="N28" s="24"/>
      <c r="O28" s="51"/>
      <c r="P28" s="51"/>
      <c r="Q28" s="51"/>
      <c r="R28" s="51"/>
      <c r="S28" s="51"/>
      <c r="T28" s="46"/>
      <c r="U28" s="24"/>
      <c r="V28" s="24"/>
      <c r="W28" s="24"/>
      <c r="X28" s="52"/>
      <c r="Y28" s="52"/>
      <c r="Z28" s="52"/>
      <c r="AA28" s="52"/>
      <c r="AB28" s="52"/>
    </row>
    <row r="29" spans="1:28" x14ac:dyDescent="0.25">
      <c r="A29" s="199"/>
      <c r="B29" s="200"/>
      <c r="C29" s="200"/>
      <c r="D29" s="200"/>
      <c r="E29" s="200"/>
      <c r="F29" s="200"/>
      <c r="G29" s="201">
        <f>Résultats!S$194/1000000</f>
        <v>316.76196189999996</v>
      </c>
      <c r="H29" s="3"/>
      <c r="I29" s="204"/>
      <c r="J29" s="51"/>
      <c r="K29" s="51"/>
      <c r="L29" s="51"/>
      <c r="M29" s="51"/>
      <c r="N29" s="24"/>
      <c r="O29" s="51"/>
      <c r="P29" s="51"/>
      <c r="Q29" s="51"/>
      <c r="R29" s="51"/>
      <c r="S29" s="51"/>
      <c r="T29" s="46"/>
      <c r="U29" s="24"/>
      <c r="V29" s="24"/>
      <c r="W29" s="24"/>
      <c r="X29" s="52"/>
      <c r="Y29" s="52"/>
      <c r="Z29" s="52"/>
      <c r="AA29" s="52"/>
      <c r="AB29" s="52"/>
    </row>
    <row r="30" spans="1:28" x14ac:dyDescent="0.25">
      <c r="A30" s="3"/>
      <c r="B30" s="63"/>
      <c r="C30" s="63"/>
      <c r="D30" s="63"/>
      <c r="E30" s="63"/>
      <c r="F30" s="64"/>
      <c r="G30" s="69"/>
      <c r="H30" s="3"/>
      <c r="I30" s="204"/>
      <c r="J30" s="51"/>
      <c r="K30" s="51"/>
      <c r="L30" s="51"/>
      <c r="N30" s="24"/>
      <c r="O30" s="51"/>
      <c r="P30" s="51"/>
      <c r="Q30" s="51"/>
      <c r="R30" s="51"/>
      <c r="S30" s="51"/>
      <c r="T30" s="46"/>
      <c r="U30" s="24"/>
      <c r="V30" s="24"/>
      <c r="W30" s="24"/>
      <c r="X30" s="52"/>
      <c r="Y30" s="52"/>
      <c r="Z30" s="52"/>
      <c r="AA30" s="52"/>
      <c r="AB30" s="52"/>
    </row>
    <row r="31" spans="1:28" ht="21" x14ac:dyDescent="0.35">
      <c r="A31" s="175">
        <v>2025</v>
      </c>
      <c r="B31" s="4" t="s">
        <v>36</v>
      </c>
      <c r="C31" s="4" t="s">
        <v>37</v>
      </c>
      <c r="D31" s="4" t="s">
        <v>38</v>
      </c>
      <c r="E31" s="4" t="s">
        <v>39</v>
      </c>
      <c r="F31" s="4" t="s">
        <v>40</v>
      </c>
      <c r="G31" s="119" t="s">
        <v>1</v>
      </c>
      <c r="H31" s="3"/>
      <c r="I31" s="2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24"/>
      <c r="W31" s="44"/>
      <c r="X31" s="44"/>
      <c r="Y31" s="44"/>
      <c r="Z31" s="44"/>
      <c r="AA31" s="44"/>
      <c r="AB31" s="52"/>
    </row>
    <row r="32" spans="1:28" x14ac:dyDescent="0.25">
      <c r="A32" s="196" t="s">
        <v>18</v>
      </c>
      <c r="B32" s="57">
        <f>B33+B34</f>
        <v>0</v>
      </c>
      <c r="C32" s="57">
        <f>C33+C34</f>
        <v>124.13063021728979</v>
      </c>
      <c r="D32" s="57">
        <f>D33+D34</f>
        <v>0.26294588814645259</v>
      </c>
      <c r="E32" s="61">
        <f>E33+E34</f>
        <v>0.30872687343500155</v>
      </c>
      <c r="F32" s="57">
        <f>F33+F34</f>
        <v>0</v>
      </c>
      <c r="G32" s="197">
        <f>SUM(B32:F32)</f>
        <v>124.70230297887124</v>
      </c>
      <c r="H32" s="3"/>
      <c r="I32" s="204"/>
      <c r="J32" s="51"/>
      <c r="K32" s="51"/>
      <c r="L32" s="51"/>
      <c r="M32" s="51"/>
      <c r="N32" s="53"/>
      <c r="O32" s="54"/>
      <c r="P32" s="54"/>
      <c r="Q32" s="54"/>
      <c r="R32" s="54"/>
      <c r="S32" s="54"/>
      <c r="T32" s="46"/>
      <c r="U32" s="34"/>
      <c r="V32" s="24"/>
      <c r="W32" s="45"/>
      <c r="X32" s="52"/>
      <c r="Y32" s="52"/>
      <c r="Z32" s="52"/>
      <c r="AA32" s="52"/>
      <c r="AB32" s="52"/>
    </row>
    <row r="33" spans="1:28" x14ac:dyDescent="0.25">
      <c r="A33" s="178" t="s">
        <v>19</v>
      </c>
      <c r="B33" s="19">
        <v>0</v>
      </c>
      <c r="C33" s="19">
        <f>'T energie usages'!I38*3.2*Résultats!X250</f>
        <v>68.119428836289785</v>
      </c>
      <c r="D33" s="19">
        <f>'T energie usages'!J38/'T energie usages'!J$46*(Résultats!X$159+Résultats!X$160+Résultats!X$161)/1000000</f>
        <v>5.1409837993156633E-2</v>
      </c>
      <c r="E33" s="55">
        <f>'T energie usages'!K38*2.394*Résultats!X251</f>
        <v>6.773568500158478E-5</v>
      </c>
      <c r="F33" s="19">
        <v>0</v>
      </c>
      <c r="G33" s="121">
        <f>SUM(B33:F33)</f>
        <v>68.170906409967955</v>
      </c>
      <c r="H33" s="3"/>
      <c r="I33" s="204"/>
      <c r="J33" s="51"/>
      <c r="K33" s="51"/>
      <c r="L33" s="51"/>
      <c r="M33" s="51"/>
      <c r="N33" s="53"/>
      <c r="O33" s="54"/>
      <c r="P33" s="54"/>
      <c r="Q33" s="54"/>
      <c r="R33" s="54"/>
      <c r="S33" s="54"/>
      <c r="T33" s="46"/>
      <c r="U33" s="42"/>
      <c r="V33" s="24"/>
      <c r="W33" s="41"/>
      <c r="X33" s="52"/>
      <c r="Y33" s="52"/>
      <c r="Z33" s="52"/>
      <c r="AA33" s="52"/>
      <c r="AB33" s="52"/>
    </row>
    <row r="34" spans="1:28" x14ac:dyDescent="0.25">
      <c r="A34" s="179" t="s">
        <v>20</v>
      </c>
      <c r="B34" s="19">
        <v>0</v>
      </c>
      <c r="C34" s="19">
        <f>(Résultats!X$150+Résultats!X$151+Résultats!X$152+Résultats!X$153+Résultats!X$154)/1000000</f>
        <v>56.011201380999999</v>
      </c>
      <c r="D34" s="19">
        <f>'T energie usages'!J39/'T energie usages'!J$46*(Résultats!X$159+Résultats!X$160+Résultats!X$161)/1000000</f>
        <v>0.21153605015329593</v>
      </c>
      <c r="E34" s="55">
        <f>(Résultats!X$176+Résultats!X$177+Résultats!X$178+Résultats!X$179+Résultats!X$180)/1000000</f>
        <v>0.30865913774999998</v>
      </c>
      <c r="F34" s="19">
        <v>0</v>
      </c>
      <c r="G34" s="121">
        <f>SUM(B34:F34)</f>
        <v>56.531396568903297</v>
      </c>
      <c r="H34" s="3"/>
      <c r="I34" s="204"/>
      <c r="J34" s="51"/>
      <c r="K34" s="51"/>
      <c r="L34" s="51"/>
      <c r="M34" s="51"/>
      <c r="N34" s="53"/>
      <c r="O34" s="54"/>
      <c r="P34" s="54"/>
      <c r="Q34" s="54"/>
      <c r="R34" s="54"/>
      <c r="S34" s="54"/>
      <c r="T34" s="46"/>
      <c r="U34" s="42"/>
      <c r="V34" s="24"/>
      <c r="W34" s="41"/>
      <c r="X34" s="52"/>
      <c r="Y34" s="52"/>
      <c r="Z34" s="52"/>
      <c r="AA34" s="52"/>
      <c r="AB34" s="52"/>
    </row>
    <row r="35" spans="1:28" x14ac:dyDescent="0.25">
      <c r="A35" s="196" t="s">
        <v>21</v>
      </c>
      <c r="B35" s="57">
        <f>Résultats!X$102/1000000</f>
        <v>0.68420905390000009</v>
      </c>
      <c r="C35" s="57">
        <f>'T energie usages'!I40*3.2*Résultats!X250</f>
        <v>18.073461379838729</v>
      </c>
      <c r="D35" s="57">
        <f>'T energie usages'!J40/'T energie usages'!J$46*(Résultats!X$159+Résultats!X$160+Résultats!X$161)/1000000</f>
        <v>2.2528949160900358</v>
      </c>
      <c r="E35" s="57">
        <f>('T energie usages'!K40-8)*2.394*Résultats!X251</f>
        <v>19.586374861800799</v>
      </c>
      <c r="F35" s="57">
        <v>0</v>
      </c>
      <c r="G35" s="197">
        <f>SUM(B35:F35)</f>
        <v>40.596940211629565</v>
      </c>
      <c r="H35" s="3"/>
      <c r="I35" s="204"/>
      <c r="J35" s="51"/>
      <c r="K35" s="51"/>
      <c r="L35" s="51"/>
      <c r="M35" s="51"/>
      <c r="N35" s="53"/>
      <c r="O35" s="54"/>
      <c r="P35" s="54"/>
      <c r="Q35" s="54"/>
      <c r="R35" s="54"/>
      <c r="S35" s="54"/>
      <c r="T35" s="46"/>
      <c r="U35" s="34"/>
      <c r="V35" s="24"/>
      <c r="W35" s="45"/>
      <c r="X35" s="52"/>
      <c r="Y35" s="52"/>
      <c r="Z35" s="52"/>
      <c r="AA35" s="52"/>
      <c r="AB35" s="52"/>
    </row>
    <row r="36" spans="1:28" x14ac:dyDescent="0.25">
      <c r="A36" s="196" t="s">
        <v>22</v>
      </c>
      <c r="B36" s="57">
        <f>(Résultats!X$135+Résultats!X$136)/1000000</f>
        <v>0</v>
      </c>
      <c r="C36" s="57">
        <f>(Résultats!X$155+Résultats!X$156)/1000000</f>
        <v>8.2886266206000005</v>
      </c>
      <c r="D36" s="57">
        <f>'T energie usages'!J41/'T energie usages'!J$46*(Résultats!X$159+Résultats!X$160+Résultats!X$161)/1000000</f>
        <v>1.6596517638197543</v>
      </c>
      <c r="E36" s="57">
        <f>(Résultats!X$181+Résultats!X$182)/1000000</f>
        <v>8.6944214320000004</v>
      </c>
      <c r="F36" s="57">
        <v>0</v>
      </c>
      <c r="G36" s="197">
        <f t="shared" ref="G36:G41" si="3">SUM(B36:F36)</f>
        <v>18.642699816419757</v>
      </c>
      <c r="H36" s="3"/>
      <c r="I36" s="204"/>
      <c r="J36" s="51"/>
      <c r="K36" s="51"/>
      <c r="L36" s="51"/>
      <c r="M36" s="51"/>
      <c r="N36" s="53"/>
      <c r="O36" s="54"/>
      <c r="P36" s="54"/>
      <c r="Q36" s="54"/>
      <c r="R36" s="54"/>
      <c r="S36" s="54"/>
      <c r="T36" s="46"/>
      <c r="U36" s="34"/>
      <c r="V36" s="24"/>
      <c r="W36" s="45"/>
      <c r="X36" s="52"/>
      <c r="Y36" s="52"/>
      <c r="Z36" s="52"/>
      <c r="AA36" s="52"/>
      <c r="AB36" s="52"/>
    </row>
    <row r="37" spans="1:28" x14ac:dyDescent="0.25">
      <c r="A37" s="196" t="s">
        <v>23</v>
      </c>
      <c r="B37" s="57">
        <f>B38+B39</f>
        <v>12.637986621200001</v>
      </c>
      <c r="C37" s="57">
        <f>C38+C39</f>
        <v>60.139458374919741</v>
      </c>
      <c r="D37" s="57">
        <f>D38+D39</f>
        <v>1.5810469549437571</v>
      </c>
      <c r="E37" s="57">
        <f>E38+E39</f>
        <v>22.507845598415003</v>
      </c>
      <c r="F37" s="57">
        <f>F38+F39</f>
        <v>15.752627380000002</v>
      </c>
      <c r="G37" s="197">
        <f t="shared" si="3"/>
        <v>112.61896492947851</v>
      </c>
      <c r="H37" s="3"/>
      <c r="I37" s="204"/>
      <c r="J37" s="51"/>
      <c r="K37" s="51"/>
      <c r="L37" s="51"/>
      <c r="M37" s="51"/>
      <c r="N37" s="53"/>
      <c r="O37" s="54"/>
      <c r="P37" s="54"/>
      <c r="Q37" s="54"/>
      <c r="R37" s="54"/>
      <c r="S37" s="54"/>
      <c r="T37" s="46"/>
      <c r="U37" s="34"/>
      <c r="V37" s="24"/>
      <c r="W37" s="45"/>
      <c r="X37" s="52"/>
      <c r="Y37" s="52"/>
      <c r="Z37" s="52"/>
      <c r="AA37" s="52"/>
      <c r="AB37" s="52"/>
    </row>
    <row r="38" spans="1:28" x14ac:dyDescent="0.25">
      <c r="A38" s="179" t="s">
        <v>24</v>
      </c>
      <c r="B38" s="19">
        <f>(Résultats!X$129+Résultats!X$130+Résultats!X$131+Résultats!X$132+Résultats!X$133+Résultats!X$134)/1000000</f>
        <v>12.637986621200001</v>
      </c>
      <c r="C38" s="19">
        <f>(Résultats!X$138+Résultats!X$140+Résultats!X$141+Résultats!X$142+Résultats!X$143+Résultats!X$144+Résultats!X$145+Résultats!X$146+Résultats!X$147+Résultats!X$148+Résultats!X149)/1000000</f>
        <v>52.746626571919741</v>
      </c>
      <c r="D38" s="19">
        <f>'T energie usages'!J43/'T energie usages'!J$46*(Résultats!X$159+Résultats!X$160+Résultats!X$161)/1000000</f>
        <v>1.5305574263928896</v>
      </c>
      <c r="E38" s="19">
        <f>(Résultats!X$164+Résultats!X$165+Résultats!X$166+Résultats!X$167+Résultats!X$168+Résultats!X$169+Résultats!X$170+Résultats!X$171+Résultats!X$172+Résultats!X$173+Résultats!X$174+Résultats!X$175+Résultats!X$183+Résultats!X$185)/1000000</f>
        <v>21.994382585415003</v>
      </c>
      <c r="F38" s="19">
        <f>Résultats!X$100/1000000</f>
        <v>15.752627380000002</v>
      </c>
      <c r="G38" s="121">
        <f t="shared" si="3"/>
        <v>104.66218058492765</v>
      </c>
      <c r="H38" s="3"/>
      <c r="I38" s="204"/>
      <c r="J38" s="51"/>
      <c r="K38" s="51"/>
      <c r="L38" s="51"/>
      <c r="M38" s="51"/>
      <c r="N38" s="53"/>
      <c r="O38" s="54"/>
      <c r="P38" s="54"/>
      <c r="Q38" s="54"/>
      <c r="R38" s="54"/>
      <c r="S38" s="54"/>
      <c r="T38" s="46"/>
      <c r="U38" s="42"/>
      <c r="V38" s="24"/>
      <c r="W38" s="41"/>
      <c r="X38" s="52"/>
      <c r="Y38" s="52"/>
      <c r="Z38" s="52"/>
      <c r="AA38" s="52"/>
      <c r="AB38" s="52"/>
    </row>
    <row r="39" spans="1:28" x14ac:dyDescent="0.25">
      <c r="A39" s="179" t="s">
        <v>25</v>
      </c>
      <c r="B39" s="19">
        <v>0</v>
      </c>
      <c r="C39" s="19">
        <f>(Résultats!X$139)/1000000</f>
        <v>7.392831803</v>
      </c>
      <c r="D39" s="19">
        <f>'T energie usages'!J45/'T energie usages'!J$46*(Résultats!X$159+Résultats!X$160+Résultats!X$161)/1000000</f>
        <v>5.048952855086758E-2</v>
      </c>
      <c r="E39" s="19">
        <f>(Résultats!X$163)/1000000</f>
        <v>0.51346301299999997</v>
      </c>
      <c r="F39" s="19">
        <v>0</v>
      </c>
      <c r="G39" s="121">
        <f t="shared" si="3"/>
        <v>7.9567843445508677</v>
      </c>
      <c r="H39" s="3"/>
      <c r="I39" s="204"/>
      <c r="J39" s="51"/>
      <c r="K39" s="51"/>
      <c r="L39" s="51"/>
      <c r="M39" s="51"/>
      <c r="N39" s="53"/>
      <c r="O39" s="54"/>
      <c r="P39" s="54"/>
      <c r="Q39" s="54"/>
      <c r="R39" s="54"/>
      <c r="S39" s="54"/>
      <c r="T39" s="46"/>
      <c r="U39" s="42"/>
      <c r="V39" s="24"/>
      <c r="W39" s="41"/>
      <c r="X39" s="52"/>
      <c r="Y39" s="52"/>
      <c r="Z39" s="52"/>
      <c r="AA39" s="52"/>
      <c r="AB39" s="52"/>
    </row>
    <row r="40" spans="1:28" x14ac:dyDescent="0.25">
      <c r="A40" s="72" t="s">
        <v>41</v>
      </c>
      <c r="B40" s="58">
        <f>SUM(B35:B37)+B32</f>
        <v>13.322195675100001</v>
      </c>
      <c r="C40" s="58">
        <f>SUM(C35:C37)+C32</f>
        <v>210.63217659264825</v>
      </c>
      <c r="D40" s="58">
        <f>SUM(D35:D37)+D32</f>
        <v>5.7565395229999998</v>
      </c>
      <c r="E40" s="58">
        <f>SUM(E35:E37)+E32</f>
        <v>51.097368765650799</v>
      </c>
      <c r="F40" s="58">
        <f>SUM(F35:F37)+F32</f>
        <v>15.752627380000002</v>
      </c>
      <c r="G40" s="198">
        <f t="shared" si="3"/>
        <v>296.56090793639902</v>
      </c>
      <c r="H40" s="3"/>
      <c r="I40" s="204"/>
      <c r="J40" s="51"/>
      <c r="K40" s="51"/>
      <c r="L40" s="51"/>
      <c r="M40" s="51"/>
      <c r="N40" s="53"/>
      <c r="O40" s="54"/>
      <c r="P40" s="54"/>
      <c r="Q40" s="54"/>
      <c r="R40" s="54"/>
      <c r="S40" s="54"/>
      <c r="T40" s="46"/>
      <c r="U40" s="48"/>
      <c r="V40" s="24"/>
      <c r="W40" s="47"/>
      <c r="X40" s="52"/>
      <c r="Y40" s="52"/>
      <c r="Z40" s="52"/>
      <c r="AA40" s="52"/>
      <c r="AB40" s="52"/>
    </row>
    <row r="41" spans="1:28" x14ac:dyDescent="0.25">
      <c r="A41" s="199" t="s">
        <v>43</v>
      </c>
      <c r="B41" s="202">
        <f>(Résultats!X$102+Résultats!X$129+Résultats!X$130+Résultats!X$131+Résultats!X$132+Résultats!X$133+Résultats!X$134+Résultats!X$135+Résultats!X$136)/1000000</f>
        <v>13.3221956751</v>
      </c>
      <c r="C41" s="202">
        <f>(Résultats!X$104+Résultats!X$139+Résultats!X$140+Résultats!X$141+Résultats!X$142+Résultats!X$143+Résultats!X$144+Résultats!X$145+Résultats!X$146+Résultats!X$147+Résultats!X$148+Résultats!X$149+Résultats!X$150+Résultats!X$151+Résultats!X$152+Résultats!X$153+Résultats!X$154+Résultats!X$155+Résultats!X$156++Résultats!X$157)/1000000</f>
        <v>210.68426254651979</v>
      </c>
      <c r="D41" s="202">
        <f>(Résultats!X$159+Résultats!X$160+Résultats!X$161)/1000000</f>
        <v>5.7565395229999998</v>
      </c>
      <c r="E41" s="201">
        <f>(Résultats!X$106+Résultats!X$163+Résultats!X$164+Résultats!X$165+Résultats!X$166+Résultats!X$167+Résultats!X$168+Résultats!X$169+Résultats!X$170+Résultats!X$171+Résultats!X$172+Résultats!X$173+Résultats!X$174+Résultats!X$175+Résultats!X$176+Résultats!X$177+Résultats!X$178+Résultats!X$179+Résultats!X$180+Résultats!X$181+Résultats!X$182+Résultats!X$183)/1000000</f>
        <v>51.020531319864993</v>
      </c>
      <c r="F41" s="202">
        <f>Résultats!X$100/1000000</f>
        <v>15.752627380000002</v>
      </c>
      <c r="G41" s="203">
        <f t="shared" si="3"/>
        <v>296.53615644448473</v>
      </c>
      <c r="H41" s="3"/>
      <c r="I41" s="204"/>
      <c r="J41" s="51"/>
      <c r="K41" s="51"/>
      <c r="L41" s="51"/>
      <c r="M41" s="46"/>
      <c r="N41" s="24"/>
      <c r="O41" s="51"/>
      <c r="P41" s="51"/>
      <c r="Q41" s="51"/>
      <c r="R41" s="51"/>
      <c r="S41" s="46"/>
      <c r="T41" s="46"/>
      <c r="U41" s="24"/>
      <c r="V41" s="24"/>
      <c r="W41" s="24"/>
      <c r="X41" s="52"/>
      <c r="Y41" s="52"/>
      <c r="Z41" s="52"/>
      <c r="AA41" s="52"/>
      <c r="AB41" s="52"/>
    </row>
    <row r="42" spans="1:28" x14ac:dyDescent="0.25">
      <c r="A42" s="199"/>
      <c r="B42" s="200"/>
      <c r="C42" s="200"/>
      <c r="D42" s="200"/>
      <c r="E42" s="200"/>
      <c r="F42" s="200"/>
      <c r="G42" s="201">
        <f>Résultats!X$194/1000000</f>
        <v>296.75126139999998</v>
      </c>
      <c r="H42" s="3"/>
      <c r="I42" s="204"/>
      <c r="J42" s="51"/>
      <c r="K42" s="51"/>
      <c r="L42" s="51"/>
      <c r="M42" s="46"/>
      <c r="N42" s="24"/>
      <c r="O42" s="51"/>
      <c r="P42" s="51"/>
      <c r="Q42" s="51"/>
      <c r="R42" s="51"/>
      <c r="S42" s="46"/>
      <c r="T42" s="46"/>
      <c r="U42" s="24"/>
      <c r="V42" s="24"/>
      <c r="W42" s="24"/>
      <c r="X42" s="52"/>
      <c r="Y42" s="52"/>
      <c r="Z42" s="52"/>
      <c r="AA42" s="52"/>
      <c r="AB42" s="52"/>
    </row>
    <row r="43" spans="1:28" x14ac:dyDescent="0.25">
      <c r="A43" s="3"/>
      <c r="B43" s="64"/>
      <c r="C43" s="64"/>
      <c r="D43" s="64"/>
      <c r="E43" s="64"/>
      <c r="F43" s="64"/>
      <c r="G43" s="69"/>
      <c r="H43" s="3"/>
      <c r="I43" s="204"/>
      <c r="J43" s="51"/>
      <c r="K43" s="51"/>
      <c r="L43" s="51"/>
      <c r="M43" s="46"/>
      <c r="N43" s="24"/>
      <c r="O43" s="51"/>
      <c r="P43" s="51"/>
      <c r="Q43" s="51"/>
      <c r="R43" s="51"/>
      <c r="S43" s="46"/>
      <c r="T43" s="46"/>
      <c r="U43" s="24"/>
      <c r="V43" s="24"/>
      <c r="W43" s="48"/>
      <c r="X43" s="52"/>
      <c r="Y43" s="52"/>
      <c r="Z43" s="52"/>
      <c r="AA43" s="52"/>
      <c r="AB43" s="52"/>
    </row>
    <row r="44" spans="1:28" ht="21" x14ac:dyDescent="0.35">
      <c r="A44" s="175">
        <v>2030</v>
      </c>
      <c r="B44" s="4" t="s">
        <v>36</v>
      </c>
      <c r="C44" s="4" t="s">
        <v>37</v>
      </c>
      <c r="D44" s="4" t="s">
        <v>38</v>
      </c>
      <c r="E44" s="4" t="s">
        <v>39</v>
      </c>
      <c r="F44" s="4" t="s">
        <v>40</v>
      </c>
      <c r="G44" s="119" t="s">
        <v>1</v>
      </c>
      <c r="H44" s="3"/>
      <c r="I44" s="25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W44" s="44"/>
      <c r="X44" s="44"/>
      <c r="Y44" s="44"/>
      <c r="Z44" s="44"/>
      <c r="AA44" s="44"/>
      <c r="AB44" s="52"/>
    </row>
    <row r="45" spans="1:28" x14ac:dyDescent="0.25">
      <c r="A45" s="196" t="s">
        <v>18</v>
      </c>
      <c r="B45" s="57">
        <f>B46+B47</f>
        <v>0</v>
      </c>
      <c r="C45" s="57">
        <f>C46+C47</f>
        <v>118.56791130284701</v>
      </c>
      <c r="D45" s="57">
        <f>D46+D47</f>
        <v>0.31591319825212222</v>
      </c>
      <c r="E45" s="61">
        <f>E46+E47</f>
        <v>0.30910910372861683</v>
      </c>
      <c r="F45" s="57">
        <f>F46+F47</f>
        <v>0</v>
      </c>
      <c r="G45" s="197">
        <f>SUM(B45:F45)</f>
        <v>119.19293360482774</v>
      </c>
      <c r="H45" s="3"/>
      <c r="I45" s="204"/>
      <c r="J45" s="51"/>
      <c r="K45" s="51"/>
      <c r="L45" s="51"/>
      <c r="M45" s="51"/>
      <c r="N45" s="53"/>
      <c r="O45" s="54"/>
      <c r="P45" s="54"/>
      <c r="Q45" s="54"/>
      <c r="R45" s="54"/>
      <c r="S45" s="54"/>
      <c r="T45" s="46"/>
      <c r="U45" s="34"/>
      <c r="W45" s="45"/>
      <c r="X45" s="52"/>
      <c r="Y45" s="52"/>
      <c r="Z45" s="52"/>
      <c r="AA45" s="52"/>
      <c r="AB45" s="52"/>
    </row>
    <row r="46" spans="1:28" x14ac:dyDescent="0.25">
      <c r="A46" s="178" t="s">
        <v>19</v>
      </c>
      <c r="B46" s="19">
        <v>0</v>
      </c>
      <c r="C46" s="19">
        <f>'T energie usages'!I51*3.2*Résultats!AC250</f>
        <v>61.597056179847016</v>
      </c>
      <c r="D46" s="19">
        <f>'T energie usages'!J51/'T energie usages'!J$59*(Résultats!AC$159+Résultats!AC$160+Résultats!AC$161)/1000000</f>
        <v>0.11765871321419218</v>
      </c>
      <c r="E46" s="55">
        <f>'T energie usages'!K51*2.394*Résultats!AC251</f>
        <v>8.5847738616790607E-5</v>
      </c>
      <c r="F46" s="19">
        <v>0</v>
      </c>
      <c r="G46" s="121">
        <f>SUM(B46:F46)</f>
        <v>61.714800740799824</v>
      </c>
      <c r="H46" s="3"/>
      <c r="I46" s="204"/>
      <c r="J46" s="51"/>
      <c r="K46" s="51"/>
      <c r="L46" s="51"/>
      <c r="M46" s="51"/>
      <c r="N46" s="53"/>
      <c r="O46" s="54"/>
      <c r="P46" s="54"/>
      <c r="Q46" s="54"/>
      <c r="R46" s="54"/>
      <c r="S46" s="54"/>
      <c r="T46" s="46"/>
      <c r="U46" s="42"/>
      <c r="W46" s="41"/>
      <c r="X46" s="52"/>
      <c r="Y46" s="52"/>
      <c r="Z46" s="52"/>
      <c r="AA46" s="52"/>
      <c r="AB46" s="52"/>
    </row>
    <row r="47" spans="1:28" x14ac:dyDescent="0.25">
      <c r="A47" s="179" t="s">
        <v>20</v>
      </c>
      <c r="B47" s="19">
        <v>0</v>
      </c>
      <c r="C47" s="19">
        <f>(Résultats!AC$150+Résultats!AC$151+Résultats!AC$152+Résultats!AC$153+Résultats!AC$154)/1000000</f>
        <v>56.970855122999993</v>
      </c>
      <c r="D47" s="19">
        <f>'T energie usages'!J52/'T energie usages'!J$59*(Résultats!AC$159+Résultats!AC$160+Résultats!AC$161)/1000000</f>
        <v>0.19825448503793003</v>
      </c>
      <c r="E47" s="55">
        <f>(Résultats!AC$176+Résultats!AC$177+Résultats!AC$178+Résultats!AC$179+Résultats!AC$180)/1000000</f>
        <v>0.30902325599000002</v>
      </c>
      <c r="F47" s="19">
        <v>0</v>
      </c>
      <c r="G47" s="121">
        <f>SUM(B47:F47)</f>
        <v>57.47813286402792</v>
      </c>
      <c r="H47" s="3"/>
      <c r="I47" s="204"/>
      <c r="J47" s="51"/>
      <c r="K47" s="51"/>
      <c r="L47" s="51"/>
      <c r="M47" s="51"/>
      <c r="N47" s="53"/>
      <c r="O47" s="54"/>
      <c r="P47" s="54"/>
      <c r="Q47" s="54"/>
      <c r="R47" s="54"/>
      <c r="S47" s="54"/>
      <c r="T47" s="46"/>
      <c r="U47" s="42"/>
      <c r="W47" s="41"/>
      <c r="X47" s="52"/>
      <c r="Y47" s="52"/>
      <c r="Z47" s="52"/>
      <c r="AA47" s="52"/>
      <c r="AB47" s="52"/>
    </row>
    <row r="48" spans="1:28" x14ac:dyDescent="0.25">
      <c r="A48" s="196" t="s">
        <v>21</v>
      </c>
      <c r="B48" s="57">
        <f>Résultats!AC$102/1000000</f>
        <v>0.58063546999999993</v>
      </c>
      <c r="C48" s="57">
        <f>'T energie usages'!I53*3.2*Résultats!AC250</f>
        <v>16.471055946955989</v>
      </c>
      <c r="D48" s="57">
        <f>'T energie usages'!J53/'T energie usages'!J$59*(Résultats!AC$159+Résultats!AC$160+Résultats!AC$161)/1000000</f>
        <v>2.0437105200157455</v>
      </c>
      <c r="E48" s="57">
        <f>('T energie usages'!K53-8)*2.394*Résultats!AC251</f>
        <v>17.337036948377833</v>
      </c>
      <c r="F48" s="57">
        <v>0</v>
      </c>
      <c r="G48" s="197">
        <f>SUM(B48:F48)</f>
        <v>36.432438885349569</v>
      </c>
      <c r="H48" s="3"/>
      <c r="I48" s="204"/>
      <c r="J48" s="51"/>
      <c r="K48" s="51"/>
      <c r="L48" s="51"/>
      <c r="M48" s="51"/>
      <c r="N48" s="53"/>
      <c r="O48" s="54"/>
      <c r="P48" s="54"/>
      <c r="Q48" s="54"/>
      <c r="R48" s="54"/>
      <c r="S48" s="54"/>
      <c r="T48" s="46"/>
      <c r="U48" s="34"/>
      <c r="W48" s="45"/>
      <c r="X48" s="52"/>
      <c r="Y48" s="52"/>
      <c r="Z48" s="52"/>
      <c r="AA48" s="52"/>
      <c r="AB48" s="52"/>
    </row>
    <row r="49" spans="1:28" x14ac:dyDescent="0.25">
      <c r="A49" s="196" t="s">
        <v>22</v>
      </c>
      <c r="B49" s="57">
        <f>(Résultats!AC$135+Résultats!AC$136)/1000000</f>
        <v>0</v>
      </c>
      <c r="C49" s="57">
        <f>(Résultats!AC$155+Résultats!AC$156)/1000000</f>
        <v>8.7713352019999995</v>
      </c>
      <c r="D49" s="57">
        <f>'T energie usages'!J54/'T energie usages'!J$59*(Résultats!AC$159+Résultats!AC$160+Résultats!AC$161)/1000000</f>
        <v>1.5188928249276659</v>
      </c>
      <c r="E49" s="57">
        <f>(Résultats!AC$181+Résultats!AC$182)/1000000</f>
        <v>8.2645129100000005</v>
      </c>
      <c r="F49" s="57">
        <v>0</v>
      </c>
      <c r="G49" s="197">
        <f t="shared" ref="G49:G53" si="4">SUM(B49:F49)</f>
        <v>18.554740936927665</v>
      </c>
      <c r="H49" s="3"/>
      <c r="I49" s="204"/>
      <c r="J49" s="51"/>
      <c r="K49" s="51"/>
      <c r="L49" s="51"/>
      <c r="M49" s="51"/>
      <c r="N49" s="53"/>
      <c r="O49" s="54"/>
      <c r="P49" s="54"/>
      <c r="Q49" s="54"/>
      <c r="R49" s="54"/>
      <c r="S49" s="54"/>
      <c r="T49" s="46"/>
      <c r="U49" s="34"/>
      <c r="W49" s="45"/>
      <c r="X49" s="52"/>
      <c r="Y49" s="52"/>
      <c r="Z49" s="52"/>
      <c r="AA49" s="52"/>
      <c r="AB49" s="52"/>
    </row>
    <row r="50" spans="1:28" x14ac:dyDescent="0.25">
      <c r="A50" s="196" t="s">
        <v>23</v>
      </c>
      <c r="B50" s="57">
        <f>B51+B52</f>
        <v>13.704641760399999</v>
      </c>
      <c r="C50" s="57">
        <f>C51+C52</f>
        <v>64.171891448354728</v>
      </c>
      <c r="D50" s="57">
        <f>D51+D52</f>
        <v>1.5226744972044675</v>
      </c>
      <c r="E50" s="57">
        <f>E51+E52</f>
        <v>22.346002870182151</v>
      </c>
      <c r="F50" s="57">
        <f>F51+F52</f>
        <v>16.06166326</v>
      </c>
      <c r="G50" s="197">
        <f t="shared" si="4"/>
        <v>117.80687383614134</v>
      </c>
      <c r="H50" s="3"/>
      <c r="I50" s="204"/>
      <c r="J50" s="51"/>
      <c r="K50" s="51"/>
      <c r="L50" s="51"/>
      <c r="M50" s="51"/>
      <c r="N50" s="53"/>
      <c r="O50" s="54"/>
      <c r="P50" s="54"/>
      <c r="Q50" s="54"/>
      <c r="R50" s="54"/>
      <c r="S50" s="54"/>
      <c r="T50" s="46"/>
      <c r="U50" s="34"/>
      <c r="W50" s="45"/>
      <c r="X50" s="52"/>
      <c r="Y50" s="52"/>
      <c r="Z50" s="52"/>
      <c r="AA50" s="52"/>
      <c r="AB50" s="52"/>
    </row>
    <row r="51" spans="1:28" x14ac:dyDescent="0.25">
      <c r="A51" s="179" t="s">
        <v>24</v>
      </c>
      <c r="B51" s="19">
        <f>(Résultats!AC$129+Résultats!AC$130+Résultats!AC$131+Résultats!AC$132+Résultats!AC$133+Résultats!AC$134)/1000000</f>
        <v>13.704641760399999</v>
      </c>
      <c r="C51" s="19">
        <f>(Résultats!AC$138+Résultats!AC$140+Résultats!AC$141+Résultats!AC$142+Résultats!AC$143+Résultats!AC$144+Résultats!AC$145+Résultats!AC$146+Résultats!AC$147+Résultats!AC$148+Résultats!AC$149)/1000000</f>
        <v>56.461229093354731</v>
      </c>
      <c r="D51" s="19">
        <f>'T energie usages'!J56/'T energie usages'!J$59*(Résultats!AC$159+Résultats!AC$160+Résultats!AC$161)/1000000</f>
        <v>1.4751186117098993</v>
      </c>
      <c r="E51" s="19">
        <f>(Résultats!AC$164+Résultats!AC$165+Résultats!AC$166+Résultats!AC$167+Résultats!AC$168+Résultats!AC$169+Résultats!AC$170+Résultats!AC$171+Résultats!AC$172+Résultats!AC$173+Résultats!AC$174+Résultats!AC$175+Résultats!AC$183+Résultats!AC$185)/1000000</f>
        <v>21.833779252782151</v>
      </c>
      <c r="F51" s="19">
        <f>Résultats!AC$100/1000000</f>
        <v>16.06166326</v>
      </c>
      <c r="G51" s="121">
        <f t="shared" si="4"/>
        <v>109.53643197824678</v>
      </c>
      <c r="H51" s="3"/>
      <c r="I51" s="204"/>
      <c r="J51" s="51"/>
      <c r="K51" s="51"/>
      <c r="L51" s="51"/>
      <c r="M51" s="51"/>
      <c r="N51" s="53"/>
      <c r="O51" s="54"/>
      <c r="P51" s="54"/>
      <c r="Q51" s="54"/>
      <c r="R51" s="54"/>
      <c r="S51" s="54"/>
      <c r="T51" s="46"/>
      <c r="U51" s="42"/>
      <c r="W51" s="41"/>
      <c r="X51" s="52"/>
      <c r="Y51" s="52"/>
      <c r="Z51" s="52"/>
      <c r="AA51" s="52"/>
      <c r="AB51" s="52"/>
    </row>
    <row r="52" spans="1:28" x14ac:dyDescent="0.25">
      <c r="A52" s="179" t="s">
        <v>25</v>
      </c>
      <c r="B52" s="19">
        <v>0</v>
      </c>
      <c r="C52" s="19">
        <f>(Résultats!AC$139)/1000000</f>
        <v>7.7106623550000002</v>
      </c>
      <c r="D52" s="19">
        <f>'T energie usages'!J58/'T energie usages'!J$59*(Résultats!AC$159+Résultats!AC$160+Résultats!AC$161)/1000000</f>
        <v>4.7555885494568094E-2</v>
      </c>
      <c r="E52" s="19">
        <f>(Résultats!AC$163)/1000000</f>
        <v>0.5122236174</v>
      </c>
      <c r="F52" s="19">
        <v>0</v>
      </c>
      <c r="G52" s="121">
        <f t="shared" si="4"/>
        <v>8.2704418578945678</v>
      </c>
      <c r="H52" s="3"/>
      <c r="I52" s="204"/>
      <c r="J52" s="51"/>
      <c r="K52" s="51"/>
      <c r="L52" s="51"/>
      <c r="M52" s="51"/>
      <c r="N52" s="53"/>
      <c r="O52" s="54"/>
      <c r="P52" s="54"/>
      <c r="Q52" s="54"/>
      <c r="R52" s="54"/>
      <c r="S52" s="54"/>
      <c r="T52" s="46"/>
      <c r="U52" s="42"/>
      <c r="W52" s="41"/>
      <c r="X52" s="52"/>
      <c r="Y52" s="52"/>
      <c r="Z52" s="52"/>
      <c r="AA52" s="52"/>
      <c r="AB52" s="52"/>
    </row>
    <row r="53" spans="1:28" x14ac:dyDescent="0.25">
      <c r="A53" s="72" t="s">
        <v>41</v>
      </c>
      <c r="B53" s="58">
        <f>SUM(B48:B50)+B45</f>
        <v>14.2852772304</v>
      </c>
      <c r="C53" s="58">
        <f>SUM(C48:C50)+C45</f>
        <v>207.98219390015771</v>
      </c>
      <c r="D53" s="58">
        <f>SUM(D48:D50)+D45</f>
        <v>5.4011910404000014</v>
      </c>
      <c r="E53" s="58">
        <f>SUM(E48:E50)+E45</f>
        <v>48.2566618322886</v>
      </c>
      <c r="F53" s="58">
        <f>SUM(F48:F50)+F45</f>
        <v>16.06166326</v>
      </c>
      <c r="G53" s="198">
        <f t="shared" si="4"/>
        <v>291.98698726324631</v>
      </c>
      <c r="H53" s="3"/>
      <c r="I53" s="204"/>
      <c r="J53" s="51"/>
      <c r="K53" s="51"/>
      <c r="L53" s="51"/>
      <c r="M53" s="51"/>
      <c r="N53" s="53"/>
      <c r="O53" s="54"/>
      <c r="P53" s="54"/>
      <c r="Q53" s="54"/>
      <c r="R53" s="54"/>
      <c r="S53" s="54"/>
      <c r="T53" s="46"/>
      <c r="U53" s="48"/>
      <c r="W53" s="47"/>
      <c r="X53" s="52"/>
      <c r="Y53" s="52"/>
      <c r="Z53" s="52"/>
      <c r="AA53" s="52"/>
      <c r="AB53" s="52"/>
    </row>
    <row r="54" spans="1:28" x14ac:dyDescent="0.25">
      <c r="A54" s="199" t="s">
        <v>43</v>
      </c>
      <c r="B54" s="202">
        <f>(Résultats!AC$102+Résultats!AC$129+Résultats!AC$130+Résultats!AC$131+Résultats!AC$132+Résultats!AC$133+Résultats!AC$134+Résultats!AC$135+Résultats!AC$136)/1000000</f>
        <v>14.2852772304</v>
      </c>
      <c r="C54" s="202">
        <f>(Résultats!AC$104+Résultats!AC$138+Résultats!AC$139+Résultats!AC$140+Résultats!AC$141+Résultats!AC$142+Résultats!AC$143+Résultats!AC$144+Résultats!AC$145+Résultats!AC$146+Résultats!AC$147+Résultats!AC$148+Résultats!AC$149+Résultats!AC$150+Résultats!AC$151+Résultats!AC$152+Résultats!AC$153+Résultats!AC$154+Résultats!AC$155+Résultats!AC$156)/1000000</f>
        <v>208.02937060335475</v>
      </c>
      <c r="D54" s="202">
        <f>(Résultats!AC$159+Résultats!AC$160+Résultats!AC$161)/1000000</f>
        <v>5.4011910404000005</v>
      </c>
      <c r="E54" s="201">
        <f>(Résultats!AC$106+Résultats!AC$163+Résultats!AC$164+Résultats!AC$165+Résultats!AC$166+Résultats!AC$167+Résultats!AC$168+Résultats!AC$169+Résultats!AC$170+Résultats!AC$171+Résultats!AC$172+Résultats!AC$173+Résultats!AC$174+Résultats!AC$175+Résultats!AC$176+Résultats!AC$177+Résultats!AC$178+Résultats!AC$179+Résultats!AC$180+Résultats!AC$181+Résultats!AC$182+Résultats!AC$183)/1000000</f>
        <v>48.179828485572145</v>
      </c>
      <c r="F54" s="202">
        <f>Résultats!AC$100/1000000</f>
        <v>16.06166326</v>
      </c>
      <c r="G54" s="203">
        <f>SUM(B54:F54)</f>
        <v>291.95733061972686</v>
      </c>
      <c r="H54" s="3"/>
      <c r="I54" s="204"/>
      <c r="J54" s="51"/>
      <c r="K54" s="51"/>
      <c r="L54" s="51"/>
      <c r="M54" s="46"/>
      <c r="O54" s="51"/>
      <c r="P54" s="51"/>
      <c r="Q54" s="51"/>
      <c r="R54" s="51"/>
      <c r="S54" s="46"/>
      <c r="T54" s="46"/>
      <c r="X54" s="52"/>
      <c r="Y54" s="52"/>
      <c r="Z54" s="52"/>
      <c r="AA54" s="52"/>
      <c r="AB54" s="52"/>
    </row>
    <row r="55" spans="1:28" x14ac:dyDescent="0.25">
      <c r="A55" s="199"/>
      <c r="B55" s="200"/>
      <c r="C55" s="200"/>
      <c r="D55" s="200"/>
      <c r="E55" s="200"/>
      <c r="F55" s="200"/>
      <c r="G55" s="201">
        <f>Résultats!AC$194/1000000</f>
        <v>292.15655219999996</v>
      </c>
      <c r="H55" s="3"/>
      <c r="I55" s="204"/>
      <c r="J55" s="51"/>
      <c r="K55" s="51"/>
      <c r="L55" s="51"/>
      <c r="M55" s="46"/>
      <c r="O55" s="51"/>
      <c r="P55" s="51"/>
      <c r="Q55" s="51"/>
      <c r="R55" s="51"/>
      <c r="S55" s="46"/>
      <c r="T55" s="46"/>
      <c r="W55" s="48"/>
      <c r="X55" s="52"/>
      <c r="Y55" s="52"/>
      <c r="Z55" s="52"/>
      <c r="AA55" s="52"/>
      <c r="AB55" s="52"/>
    </row>
    <row r="56" spans="1:28" x14ac:dyDescent="0.25">
      <c r="A56" s="3"/>
      <c r="B56" s="64"/>
      <c r="C56" s="64"/>
      <c r="D56" s="64"/>
      <c r="E56" s="64"/>
      <c r="F56" s="64"/>
      <c r="G56" s="3"/>
      <c r="H56" s="3"/>
      <c r="I56" s="204"/>
      <c r="J56" s="51"/>
      <c r="K56" s="51"/>
      <c r="L56" s="51"/>
      <c r="M56" s="46"/>
      <c r="O56" s="51"/>
      <c r="P56" s="51"/>
      <c r="Q56" s="51"/>
      <c r="R56" s="51"/>
      <c r="S56" s="46"/>
      <c r="T56" s="46"/>
      <c r="W56" s="49"/>
      <c r="X56" s="52"/>
      <c r="Y56" s="52"/>
      <c r="Z56" s="52"/>
      <c r="AA56" s="52"/>
      <c r="AB56" s="52"/>
    </row>
    <row r="57" spans="1:28" ht="21" x14ac:dyDescent="0.35">
      <c r="A57" s="175">
        <v>2035</v>
      </c>
      <c r="B57" s="4" t="s">
        <v>36</v>
      </c>
      <c r="C57" s="4" t="s">
        <v>37</v>
      </c>
      <c r="D57" s="4" t="s">
        <v>38</v>
      </c>
      <c r="E57" s="4" t="s">
        <v>39</v>
      </c>
      <c r="F57" s="4" t="s">
        <v>40</v>
      </c>
      <c r="G57" s="119" t="s">
        <v>1</v>
      </c>
      <c r="H57" s="3"/>
      <c r="I57" s="2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W57" s="44"/>
      <c r="X57" s="44"/>
      <c r="Y57" s="44"/>
      <c r="Z57" s="44"/>
      <c r="AA57" s="44"/>
      <c r="AB57" s="52"/>
    </row>
    <row r="58" spans="1:28" x14ac:dyDescent="0.25">
      <c r="A58" s="196" t="s">
        <v>18</v>
      </c>
      <c r="B58" s="57">
        <f>B59+B60</f>
        <v>0</v>
      </c>
      <c r="C58" s="57">
        <f>C59+C60</f>
        <v>110.89514111876403</v>
      </c>
      <c r="D58" s="57">
        <f>D59+D60</f>
        <v>0.4240176140513372</v>
      </c>
      <c r="E58" s="61">
        <f>E59+E60</f>
        <v>0.82547715066958371</v>
      </c>
      <c r="F58" s="57">
        <f>F59+F60</f>
        <v>0</v>
      </c>
      <c r="G58" s="197">
        <f t="shared" ref="G58:G67" si="5">SUM(B58:F58)</f>
        <v>112.14463588348495</v>
      </c>
      <c r="H58" s="3"/>
      <c r="I58" s="204"/>
      <c r="J58" s="51"/>
      <c r="K58" s="51"/>
      <c r="L58" s="51"/>
      <c r="M58" s="51"/>
      <c r="N58" s="53"/>
      <c r="O58" s="51"/>
      <c r="P58" s="51"/>
      <c r="Q58" s="51"/>
      <c r="R58" s="51"/>
      <c r="S58" s="51"/>
      <c r="T58" s="46"/>
      <c r="U58" s="34"/>
      <c r="W58" s="45"/>
      <c r="X58" s="52"/>
      <c r="Y58" s="52"/>
      <c r="Z58" s="52"/>
      <c r="AA58" s="52"/>
      <c r="AB58" s="52"/>
    </row>
    <row r="59" spans="1:28" x14ac:dyDescent="0.25">
      <c r="A59" s="178" t="s">
        <v>19</v>
      </c>
      <c r="B59" s="19">
        <v>0</v>
      </c>
      <c r="C59" s="19">
        <f>'T energie usages'!I64*3.2*Résultats!AH250</f>
        <v>53.716872560764024</v>
      </c>
      <c r="D59" s="19">
        <f>'T energie usages'!J64/'T energie usages'!J$72*(Résultats!AH$159+Résultats!AH$160+Résultats!AH$161)/1000000</f>
        <v>0.22500832245726501</v>
      </c>
      <c r="E59" s="55">
        <f>'T energie usages'!K64*2.394*Résultats!AH251</f>
        <v>9.0756589583651184E-5</v>
      </c>
      <c r="F59" s="19">
        <v>0</v>
      </c>
      <c r="G59" s="121">
        <f t="shared" si="5"/>
        <v>53.941971639810873</v>
      </c>
      <c r="H59" s="3"/>
      <c r="I59" s="204"/>
      <c r="J59" s="51"/>
      <c r="K59" s="51"/>
      <c r="L59" s="51"/>
      <c r="M59" s="51"/>
      <c r="N59" s="53"/>
      <c r="O59" s="51"/>
      <c r="P59" s="51"/>
      <c r="Q59" s="51"/>
      <c r="R59" s="51"/>
      <c r="S59" s="51"/>
      <c r="T59" s="46"/>
      <c r="U59" s="42"/>
      <c r="W59" s="41"/>
      <c r="X59" s="52"/>
      <c r="Y59" s="52"/>
      <c r="Z59" s="52"/>
      <c r="AA59" s="52"/>
      <c r="AB59" s="52"/>
    </row>
    <row r="60" spans="1:28" x14ac:dyDescent="0.25">
      <c r="A60" s="179" t="s">
        <v>20</v>
      </c>
      <c r="B60" s="19">
        <v>0</v>
      </c>
      <c r="C60" s="19">
        <f>(Résultats!AH$150+Résultats!AH$151+Résultats!AH$152+Résultats!AH$153+Résultats!AH$154)/1000000</f>
        <v>57.178268557999999</v>
      </c>
      <c r="D60" s="19">
        <f>'T energie usages'!J65/'T energie usages'!J$72*(Résultats!AH$159+Résultats!AH$160+Résultats!AH$161)/1000000</f>
        <v>0.19900929159407216</v>
      </c>
      <c r="E60" s="55">
        <f>(Résultats!AH$176+Résultats!AH$177+Résultats!AH$178+Résultats!AH$179+Résultats!AH$180)/1000000</f>
        <v>0.82538639408000003</v>
      </c>
      <c r="F60" s="19">
        <v>0</v>
      </c>
      <c r="G60" s="121">
        <f t="shared" si="5"/>
        <v>58.202664243674072</v>
      </c>
      <c r="H60" s="3"/>
      <c r="I60" s="204"/>
      <c r="J60" s="51"/>
      <c r="K60" s="51"/>
      <c r="L60" s="51"/>
      <c r="M60" s="51"/>
      <c r="N60" s="53"/>
      <c r="O60" s="51"/>
      <c r="P60" s="51"/>
      <c r="Q60" s="51"/>
      <c r="R60" s="51"/>
      <c r="S60" s="51"/>
      <c r="T60" s="46"/>
      <c r="U60" s="42"/>
      <c r="W60" s="41"/>
      <c r="X60" s="52"/>
      <c r="Y60" s="52"/>
      <c r="Z60" s="52"/>
      <c r="AA60" s="52"/>
      <c r="AB60" s="52"/>
    </row>
    <row r="61" spans="1:28" x14ac:dyDescent="0.25">
      <c r="A61" s="196" t="s">
        <v>21</v>
      </c>
      <c r="B61" s="57">
        <f>Résultats!AH$102/1000000</f>
        <v>0.52162041540000004</v>
      </c>
      <c r="C61" s="57">
        <f>'T energie usages'!I66*3.2*Résultats!AH250</f>
        <v>15.564636651858967</v>
      </c>
      <c r="D61" s="57">
        <f>'T energie usages'!J66/'T energie usages'!J$72*(Résultats!AH$159+Résultats!AH$160+Résultats!AH$161)/1000000</f>
        <v>1.9985373138962133</v>
      </c>
      <c r="E61" s="57">
        <f>('T energie usages'!K66-8)*2.394*Résultats!AH251</f>
        <v>15.555148670764227</v>
      </c>
      <c r="F61" s="57">
        <v>0</v>
      </c>
      <c r="G61" s="197">
        <f t="shared" si="5"/>
        <v>33.63994305191941</v>
      </c>
      <c r="H61" s="3"/>
      <c r="I61" s="204"/>
      <c r="J61" s="51"/>
      <c r="K61" s="51"/>
      <c r="L61" s="51"/>
      <c r="M61" s="51"/>
      <c r="N61" s="53"/>
      <c r="O61" s="51"/>
      <c r="P61" s="51"/>
      <c r="Q61" s="51"/>
      <c r="R61" s="51"/>
      <c r="S61" s="51"/>
      <c r="T61" s="46"/>
      <c r="U61" s="34"/>
      <c r="W61" s="45"/>
      <c r="X61" s="52"/>
      <c r="Y61" s="52"/>
      <c r="Z61" s="52"/>
      <c r="AA61" s="52"/>
      <c r="AB61" s="52"/>
    </row>
    <row r="62" spans="1:28" x14ac:dyDescent="0.25">
      <c r="A62" s="196" t="s">
        <v>22</v>
      </c>
      <c r="B62" s="57">
        <f>(Résultats!AH$135+Résultats!AH$136)/1000000</f>
        <v>0</v>
      </c>
      <c r="C62" s="57">
        <f>(Résultats!AH$155+Résultats!AH$156)/1000000</f>
        <v>9.6090708002999996</v>
      </c>
      <c r="D62" s="57">
        <f>'T energie usages'!J67/'T energie usages'!J$72*(Résultats!AH$159+Résultats!AH$160+Résultats!AH$161)/1000000</f>
        <v>1.5404589985720945</v>
      </c>
      <c r="E62" s="57">
        <f>(Résultats!AH$181+Résultats!AH$182)/1000000</f>
        <v>8.001412972999999</v>
      </c>
      <c r="F62" s="57">
        <v>0</v>
      </c>
      <c r="G62" s="197">
        <f t="shared" si="5"/>
        <v>19.150942771872096</v>
      </c>
      <c r="H62" s="3"/>
      <c r="I62" s="204"/>
      <c r="J62" s="51"/>
      <c r="K62" s="51"/>
      <c r="L62" s="51"/>
      <c r="M62" s="51"/>
      <c r="N62" s="53"/>
      <c r="O62" s="51"/>
      <c r="P62" s="51"/>
      <c r="Q62" s="51"/>
      <c r="R62" s="51"/>
      <c r="S62" s="51"/>
      <c r="T62" s="46"/>
      <c r="U62" s="34"/>
      <c r="W62" s="45"/>
      <c r="X62" s="52"/>
      <c r="Y62" s="52"/>
      <c r="Z62" s="52"/>
      <c r="AA62" s="52"/>
      <c r="AB62" s="52"/>
    </row>
    <row r="63" spans="1:28" x14ac:dyDescent="0.25">
      <c r="A63" s="196" t="s">
        <v>23</v>
      </c>
      <c r="B63" s="57">
        <f>B64+B65</f>
        <v>15.069526814</v>
      </c>
      <c r="C63" s="57">
        <f>C64+C65</f>
        <v>70.811774085501924</v>
      </c>
      <c r="D63" s="57">
        <f>D64+D65</f>
        <v>1.6014663925803545</v>
      </c>
      <c r="E63" s="57">
        <f>E64+E65</f>
        <v>22.558411573507861</v>
      </c>
      <c r="F63" s="57">
        <f>F64+F65</f>
        <v>16.779579519999999</v>
      </c>
      <c r="G63" s="197">
        <f t="shared" si="5"/>
        <v>126.82075838559012</v>
      </c>
      <c r="H63" s="3"/>
      <c r="I63" s="204"/>
      <c r="J63" s="51"/>
      <c r="K63" s="51"/>
      <c r="L63" s="51"/>
      <c r="M63" s="51"/>
      <c r="N63" s="53"/>
      <c r="O63" s="51"/>
      <c r="P63" s="51"/>
      <c r="Q63" s="51"/>
      <c r="R63" s="51"/>
      <c r="S63" s="51"/>
      <c r="T63" s="46"/>
      <c r="U63" s="34"/>
      <c r="W63" s="45"/>
      <c r="X63" s="52"/>
      <c r="Y63" s="52"/>
      <c r="Z63" s="52"/>
      <c r="AA63" s="52"/>
      <c r="AB63" s="52"/>
    </row>
    <row r="64" spans="1:28" x14ac:dyDescent="0.25">
      <c r="A64" s="179" t="s">
        <v>24</v>
      </c>
      <c r="B64" s="99">
        <f>(Résultats!AH$129+Résultats!AH$130+Résultats!AH$131+Résultats!AH$132+Résultats!AH$133+Résultats!AH$134)/1000000</f>
        <v>15.069526814</v>
      </c>
      <c r="C64" s="19">
        <f>(Résultats!AH$138+Résultats!AH$140+Résultats!AH$141+Résultats!AH$142+Résultats!AH$143+Résultats!AH$144+Résultats!AH$145+Résultats!AH$146+Résultats!AH$147+Résultats!AH$148+Résultats!AH$149)/1000000</f>
        <v>62.305028285501926</v>
      </c>
      <c r="D64" s="19">
        <f>'T energie usages'!J69/'T energie usages'!J$72*(Résultats!AH$159+Résultats!AH$160+Résultats!AH$161)/1000000</f>
        <v>1.5524463828209616</v>
      </c>
      <c r="E64" s="19">
        <f>(Résultats!AH$164+Résultats!AH$165+Résultats!AH$166+Résultats!AH$167+Résultats!AH$168+Résultats!AH$169+Résultats!AH$170+Résultats!AH$171+Résultats!AH$172+Résultats!AH$173+Résultats!AH$174+Résultats!AH$175+Résultats!AH$183+Résultats!AH$185)/1000000</f>
        <v>22.045391709607863</v>
      </c>
      <c r="F64" s="19">
        <f>Résultats!AH$100/1000000</f>
        <v>16.779579519999999</v>
      </c>
      <c r="G64" s="121">
        <f t="shared" si="5"/>
        <v>117.75197271193073</v>
      </c>
      <c r="H64" s="3"/>
      <c r="I64" s="204"/>
      <c r="K64" s="51"/>
      <c r="L64" s="51"/>
      <c r="M64" s="51"/>
      <c r="N64" s="53"/>
      <c r="O64" s="51"/>
      <c r="P64" s="51"/>
      <c r="Q64" s="51"/>
      <c r="R64" s="51"/>
      <c r="S64" s="51"/>
      <c r="T64" s="46"/>
      <c r="U64" s="42"/>
      <c r="W64" s="41"/>
      <c r="X64" s="52"/>
      <c r="Y64" s="52"/>
      <c r="Z64" s="52"/>
      <c r="AA64" s="52"/>
      <c r="AB64" s="52"/>
    </row>
    <row r="65" spans="1:28" x14ac:dyDescent="0.25">
      <c r="A65" s="179" t="s">
        <v>25</v>
      </c>
      <c r="B65" s="19">
        <v>0</v>
      </c>
      <c r="C65" s="19">
        <f>(Résultats!AH$139)/1000000</f>
        <v>8.5067458000000009</v>
      </c>
      <c r="D65" s="19">
        <f>'T energie usages'!J71/'T energie usages'!J$72*(Résultats!AH$159+Résultats!AH$160+Résultats!AH$161)/1000000</f>
        <v>4.9020009759392975E-2</v>
      </c>
      <c r="E65" s="19">
        <f>(Résultats!AH$163)/1000000</f>
        <v>0.51301986389999998</v>
      </c>
      <c r="F65" s="19">
        <v>0</v>
      </c>
      <c r="G65" s="121">
        <f t="shared" si="5"/>
        <v>9.068785673659395</v>
      </c>
      <c r="H65" s="3"/>
      <c r="I65" s="204"/>
      <c r="K65" s="51"/>
      <c r="L65" s="51"/>
      <c r="M65" s="51"/>
      <c r="N65" s="53"/>
      <c r="O65" s="51"/>
      <c r="P65" s="51"/>
      <c r="Q65" s="51"/>
      <c r="R65" s="51"/>
      <c r="S65" s="51"/>
      <c r="T65" s="46"/>
      <c r="U65" s="42"/>
      <c r="W65" s="41"/>
      <c r="X65" s="52"/>
      <c r="Y65" s="52"/>
      <c r="Z65" s="52"/>
      <c r="AA65" s="52"/>
      <c r="AB65" s="52"/>
    </row>
    <row r="66" spans="1:28" x14ac:dyDescent="0.25">
      <c r="A66" s="72" t="s">
        <v>41</v>
      </c>
      <c r="B66" s="58">
        <f>SUM(B61:B63)+B58</f>
        <v>15.591147229399999</v>
      </c>
      <c r="C66" s="58">
        <f>SUM(C61:C63)+C58</f>
        <v>206.88062265642492</v>
      </c>
      <c r="D66" s="58">
        <f>SUM(D61:D63)+D58</f>
        <v>5.5644803190999994</v>
      </c>
      <c r="E66" s="58">
        <f>SUM(E61:E63)+E58</f>
        <v>46.940450367941672</v>
      </c>
      <c r="F66" s="58">
        <f>SUM(F61:F63)+F58</f>
        <v>16.779579519999999</v>
      </c>
      <c r="G66" s="205">
        <f t="shared" si="5"/>
        <v>291.75628009286663</v>
      </c>
      <c r="H66" s="3"/>
      <c r="I66" s="106"/>
      <c r="J66" s="100"/>
      <c r="K66" s="51"/>
      <c r="L66" s="51"/>
      <c r="M66" s="51"/>
      <c r="N66" s="53"/>
      <c r="O66" s="51"/>
      <c r="P66" s="51"/>
      <c r="Q66" s="51"/>
      <c r="R66" s="51"/>
      <c r="S66" s="51"/>
      <c r="T66" s="46"/>
      <c r="U66" s="48"/>
      <c r="W66" s="47"/>
      <c r="X66" s="52"/>
      <c r="Y66" s="52"/>
      <c r="Z66" s="52"/>
      <c r="AA66" s="52"/>
      <c r="AB66" s="52"/>
    </row>
    <row r="67" spans="1:28" x14ac:dyDescent="0.25">
      <c r="A67" s="199" t="s">
        <v>43</v>
      </c>
      <c r="B67" s="202">
        <f>(Résultats!AH$102+Résultats!AH$129+Résultats!AH$130+Résultats!AH$131+Résultats!AH$132+Résultats!AH$133+Résultats!AH$134+Résultats!AH$135+Résultats!AH$136)/1000000</f>
        <v>15.591147229399999</v>
      </c>
      <c r="C67" s="202">
        <f>(Résultats!AH$104+Résultats!AH$138+Résultats!AH$139+Résultats!AH$140+Résultats!AH$141+Résultats!AH$142+Résultats!AH$143+Résultats!AH$144+Résultats!AH$145+Résultats!AH$146+Résultats!AH$147+Résultats!AH$148+Résultats!AH$149+Résultats!AH$150+Résultats!AH$151+Résultats!AH$152+Résultats!AH$153+Résultats!AH$154+Résultats!AH$155+Résultats!AH$156)/1000000</f>
        <v>206.92248960380189</v>
      </c>
      <c r="D67" s="202">
        <f>(Résultats!AH$159+Résultats!AH$160+Résultats!AH$161)/1000000</f>
        <v>5.5644803191000003</v>
      </c>
      <c r="E67" s="201">
        <f>(Résultats!AH$106+Résultats!AH$163+Résultats!AH$164+Résultats!AH$165+Résultats!AH$166+Résultats!AH$167+Résultats!AH$168+Résultats!AH$169+Résultats!AH$170+Résultats!AH$171+Résultats!AH$172+Résultats!AH$173+Résultats!AH$174+Résultats!AH$175+Résultats!AH$176+Résultats!AH$177+Résultats!AH$178+Résultats!AH$179+Résultats!AH$180+Résultats!AH$181+Résultats!AH$182+Résultats!AH$183)/1000000</f>
        <v>46.859293624987863</v>
      </c>
      <c r="F67" s="202">
        <f>Résultats!AH$100/1000000</f>
        <v>16.779579519999999</v>
      </c>
      <c r="G67" s="203">
        <f t="shared" si="5"/>
        <v>291.71699029728973</v>
      </c>
      <c r="H67" s="3"/>
      <c r="I67" s="69"/>
      <c r="K67" s="24"/>
      <c r="L67" s="51"/>
    </row>
    <row r="68" spans="1:28" x14ac:dyDescent="0.25">
      <c r="A68" s="199"/>
      <c r="B68" s="199"/>
      <c r="C68" s="199"/>
      <c r="D68" s="199"/>
      <c r="E68" s="199"/>
      <c r="F68" s="199"/>
      <c r="G68" s="201">
        <f>Résultats!AH$194/1000000</f>
        <v>291.90795639999999</v>
      </c>
      <c r="H68" s="3"/>
      <c r="I68" s="69"/>
      <c r="K68" s="24"/>
      <c r="L68" s="51"/>
    </row>
    <row r="69" spans="1:28" x14ac:dyDescent="0.25">
      <c r="A69" s="3"/>
      <c r="B69" s="3"/>
      <c r="C69" s="3"/>
      <c r="D69" s="3"/>
      <c r="E69" s="3"/>
      <c r="F69" s="3"/>
      <c r="G69" s="3"/>
      <c r="H69" s="3"/>
      <c r="I69" s="69"/>
      <c r="K69" s="24"/>
      <c r="L69" s="51"/>
    </row>
    <row r="70" spans="1:28" ht="21" x14ac:dyDescent="0.35">
      <c r="A70" s="175">
        <v>2050</v>
      </c>
      <c r="B70" s="4" t="s">
        <v>36</v>
      </c>
      <c r="C70" s="4" t="s">
        <v>37</v>
      </c>
      <c r="D70" s="4" t="s">
        <v>38</v>
      </c>
      <c r="E70" s="4" t="s">
        <v>39</v>
      </c>
      <c r="F70" s="4" t="s">
        <v>40</v>
      </c>
      <c r="G70" s="119" t="s">
        <v>1</v>
      </c>
      <c r="H70" s="3"/>
      <c r="I70" s="3"/>
    </row>
    <row r="71" spans="1:28" x14ac:dyDescent="0.25">
      <c r="A71" s="196" t="s">
        <v>18</v>
      </c>
      <c r="B71" s="57">
        <f>B72+B73</f>
        <v>0.25508399510000002</v>
      </c>
      <c r="C71" s="57">
        <f>C72+C73</f>
        <v>86.605503048363076</v>
      </c>
      <c r="D71" s="57">
        <f>D72+D73</f>
        <v>1.4937005926332265</v>
      </c>
      <c r="E71" s="57">
        <f>E72+E73</f>
        <v>1.8717641898551605</v>
      </c>
      <c r="F71" s="57">
        <f>F72+F73</f>
        <v>0</v>
      </c>
      <c r="G71" s="197">
        <f t="shared" ref="G71:G80" si="6">SUM(B71:F71)</f>
        <v>90.226051825951458</v>
      </c>
      <c r="H71" s="3"/>
      <c r="I71" s="3"/>
    </row>
    <row r="72" spans="1:28" x14ac:dyDescent="0.25">
      <c r="A72" s="178" t="s">
        <v>19</v>
      </c>
      <c r="B72" s="19">
        <f>Résultats!AF$118/1000000</f>
        <v>0.25508399510000002</v>
      </c>
      <c r="C72" s="19">
        <f>'T energie usages'!I90*3.2*Résultats!AW250</f>
        <v>24.38019783796307</v>
      </c>
      <c r="D72" s="19">
        <f>'T energie usages'!J90/'T energie usages'!J$98*(Résultats!AW$159+Résultats!AW$160+Résultats!AW$161)/1000000</f>
        <v>1.108887036493208</v>
      </c>
      <c r="E72" s="19">
        <f>'T energie usages'!K90*2.394*Résultats!AW251</f>
        <v>5.3599405160775982E-5</v>
      </c>
      <c r="F72" s="19">
        <v>0</v>
      </c>
      <c r="G72" s="121">
        <f t="shared" si="6"/>
        <v>25.744222468961439</v>
      </c>
      <c r="H72" s="3"/>
      <c r="I72" s="3"/>
    </row>
    <row r="73" spans="1:28" x14ac:dyDescent="0.25">
      <c r="A73" s="179" t="s">
        <v>20</v>
      </c>
      <c r="B73" s="19">
        <v>0</v>
      </c>
      <c r="C73" s="19">
        <f>(Résultats!AW$150+Résultats!AW$151+Résultats!AW$152+Résultats!AW$153+Résultats!AW$154)/1000000</f>
        <v>62.225305210400002</v>
      </c>
      <c r="D73" s="19">
        <f>'T energie usages'!J91/'T energie usages'!J$98*(Résultats!AW$159+Résultats!AW$160+Résultats!AW$161)/1000000</f>
        <v>0.38481355614001866</v>
      </c>
      <c r="E73" s="19">
        <f>(Résultats!AW$176+Résultats!AW$177+Résultats!AW$178+Résultats!AW$179+Résultats!AW$180)/1000000</f>
        <v>1.8717105904499998</v>
      </c>
      <c r="F73" s="19">
        <v>0</v>
      </c>
      <c r="G73" s="121">
        <f t="shared" si="6"/>
        <v>64.481829356990019</v>
      </c>
      <c r="H73" s="3"/>
      <c r="I73" s="3"/>
    </row>
    <row r="74" spans="1:28" x14ac:dyDescent="0.25">
      <c r="A74" s="196" t="s">
        <v>21</v>
      </c>
      <c r="B74" s="57">
        <f>Résultats!AW$102/1000000</f>
        <v>0.39995527819999999</v>
      </c>
      <c r="C74" s="57">
        <f>'T energie usages'!I92*3.2*Résultats!AW250</f>
        <v>12.541638744129699</v>
      </c>
      <c r="D74" s="57">
        <f>'T energie usages'!J92/'T energie usages'!J$98*(Résultats!AW$159+Résultats!AW$160+Résultats!AW$161)/1000000</f>
        <v>3.279835952098519</v>
      </c>
      <c r="E74" s="57">
        <f>('T energie usages'!K92-8)*2.394*Résultats!AW251</f>
        <v>12.745876220578854</v>
      </c>
      <c r="F74" s="57">
        <v>0</v>
      </c>
      <c r="G74" s="197">
        <f t="shared" si="6"/>
        <v>28.967306195007072</v>
      </c>
      <c r="H74" s="3"/>
      <c r="I74" s="3"/>
    </row>
    <row r="75" spans="1:28" x14ac:dyDescent="0.25">
      <c r="A75" s="196" t="s">
        <v>22</v>
      </c>
      <c r="B75" s="57">
        <f>(Résultats!AW$135+Résultats!AW$136)/1000000</f>
        <v>0</v>
      </c>
      <c r="C75" s="57">
        <f>(Résultats!AW$155+Résultats!AW$156)/1000000</f>
        <v>10.9599885876</v>
      </c>
      <c r="D75" s="57">
        <f>'T energie usages'!J93/'T energie usages'!J$98*(Résultats!AW$159+Résultats!AW$160+Résultats!AW$161)/1000000</f>
        <v>2.7132533490123825</v>
      </c>
      <c r="E75" s="57">
        <f>(Résultats!AW$181+Résultats!AW$182)/1000000</f>
        <v>7.6501116119999999</v>
      </c>
      <c r="F75" s="57">
        <v>0</v>
      </c>
      <c r="G75" s="197">
        <f t="shared" si="6"/>
        <v>21.323353548612381</v>
      </c>
      <c r="H75" s="3"/>
      <c r="I75" s="3"/>
    </row>
    <row r="76" spans="1:28" x14ac:dyDescent="0.25">
      <c r="A76" s="196" t="s">
        <v>23</v>
      </c>
      <c r="B76" s="57">
        <f>B77+B78</f>
        <v>19.5748857476</v>
      </c>
      <c r="C76" s="57">
        <f>C77+C78</f>
        <v>86.383786984526196</v>
      </c>
      <c r="D76" s="57">
        <f>D77+D78</f>
        <v>3.3083839926558718</v>
      </c>
      <c r="E76" s="57">
        <f>E77+E78</f>
        <v>25.161852397099235</v>
      </c>
      <c r="F76" s="57">
        <f>F77+F78</f>
        <v>19.83381971</v>
      </c>
      <c r="G76" s="197">
        <f t="shared" si="6"/>
        <v>154.2627288318813</v>
      </c>
      <c r="H76" s="3"/>
      <c r="I76" s="3"/>
    </row>
    <row r="77" spans="1:28" x14ac:dyDescent="0.25">
      <c r="A77" s="179" t="s">
        <v>24</v>
      </c>
      <c r="B77" s="19">
        <f>(Résultats!AW$129+Résultats!AW$130+Résultats!AW$131+Résultats!AW$132+Résultats!AW$133+Résultats!AW$134)/1000000</f>
        <v>19.5748857476</v>
      </c>
      <c r="C77" s="19">
        <f>(Résultats!AW$138+Résultats!AW$140+Résultats!AW$141+Résultats!AW$142+Résultats!AW$143+Résultats!AW$144+Résultats!AW$145+Résultats!AW$146+Résultats!AW$147+Résultats!AW$148+Résultats!AW$149)/1000000</f>
        <v>75.918322994526193</v>
      </c>
      <c r="D77" s="19">
        <f>'T energie usages'!J95/'T energie usages'!J$98*(Résultats!AW$159+Résultats!AW$160+Résultats!AW$161)/1000000</f>
        <v>3.2093486206485511</v>
      </c>
      <c r="E77" s="19">
        <f>(Résultats!AW162+Résultats!AW$164+Résultats!AW$165+Résultats!AW$166+Résultats!AW$167+Résultats!AW$168+Résultats!AW$169+Résultats!AW$170+Résultats!AW$171+Résultats!AW$172+Résultats!AW$173+Résultats!AW$174+Résultats!AW$175+Résultats!AW$183)/1000000</f>
        <v>24.590192952599235</v>
      </c>
      <c r="F77" s="19">
        <f>Résultats!AW$100/1000000</f>
        <v>19.83381971</v>
      </c>
      <c r="G77" s="121">
        <f t="shared" si="6"/>
        <v>143.12657002537401</v>
      </c>
      <c r="H77" s="3"/>
      <c r="I77" s="3"/>
    </row>
    <row r="78" spans="1:28" x14ac:dyDescent="0.25">
      <c r="A78" s="179" t="s">
        <v>25</v>
      </c>
      <c r="B78" s="19">
        <v>0</v>
      </c>
      <c r="C78" s="19">
        <f>(Résultats!AW$139)/1000000</f>
        <v>10.46546399</v>
      </c>
      <c r="D78" s="19">
        <f>'T energie usages'!J97/'T energie usages'!J$98*(Résultats!AW$159+Résultats!AW$160+Résultats!AW$161)/1000000</f>
        <v>9.9035372007320849E-2</v>
      </c>
      <c r="E78" s="19">
        <f>(Résultats!AW$163)/1000000</f>
        <v>0.57165944449999995</v>
      </c>
      <c r="F78" s="19">
        <v>0</v>
      </c>
      <c r="G78" s="121">
        <f t="shared" si="6"/>
        <v>11.136158806507321</v>
      </c>
      <c r="H78" s="3"/>
      <c r="I78" s="3"/>
    </row>
    <row r="79" spans="1:28" x14ac:dyDescent="0.25">
      <c r="A79" s="72" t="s">
        <v>41</v>
      </c>
      <c r="B79" s="58">
        <f>SUM(B74:B76)+B71</f>
        <v>20.229925020900001</v>
      </c>
      <c r="C79" s="58">
        <f>SUM(C74:C76)+C71</f>
        <v>196.49091736461895</v>
      </c>
      <c r="D79" s="58">
        <f>SUM(D74:D76)+D71</f>
        <v>10.795173886399999</v>
      </c>
      <c r="E79" s="60">
        <f>SUM(E74:E76)+E71</f>
        <v>47.429604419533256</v>
      </c>
      <c r="F79" s="58">
        <f>SUM(F74:F76)+F71</f>
        <v>19.83381971</v>
      </c>
      <c r="G79" s="198">
        <f t="shared" si="6"/>
        <v>294.77944040145218</v>
      </c>
      <c r="H79" s="3"/>
      <c r="I79" s="3"/>
    </row>
    <row r="80" spans="1:28" x14ac:dyDescent="0.25">
      <c r="A80" s="199" t="s">
        <v>43</v>
      </c>
      <c r="B80" s="202">
        <f>(Résultats!AW$102+Résultats!AW$129+Résultats!AW$130+Résultats!AW$131+Résultats!AW$132+Résultats!AW$133+Résultats!AW$134+Résultats!AW$135+Résultats!AW$136)/1000000</f>
        <v>19.974841025799996</v>
      </c>
      <c r="C80" s="202">
        <f>(Résultats!AW$104+Résultats!AW$138+Résultats!AW$139+Résultats!AW$140+Résultats!AW$141+Résultats!AW$142+Résultats!AW$143+Résultats!AW$144+Résultats!AW$145+Résultats!AW$146+Résultats!AW$147+Résultats!AW$148+Résultats!AW$149+Résultats!AW$150+Résultats!AW$151+Résultats!AW$152+Résultats!AW$153+Résultats!AW$154+Résultats!AW$155+Résultats!AW$156)/1000000</f>
        <v>196.51322929252615</v>
      </c>
      <c r="D80" s="202">
        <f>(Résultats!AW$159+Résultats!AW$160+Résultats!AW$161)/1000000</f>
        <v>10.795173886399999</v>
      </c>
      <c r="E80" s="201">
        <f>(Résultats!AW$106+Résultats!AW162+Résultats!AW$163+Résultats!AW$164+Résultats!AW$165+Résultats!AW$166+Résultats!AW$167+Résultats!AW$168+Résultats!AW$169+Résultats!AW$170+Résultats!AW$171+Résultats!AW$172+Résultats!AW$173+Résultats!AW$174+Résultats!AW$175+Résultats!AW$176+Résultats!AW$177+Résultats!AW$178+Résultats!AW$179+Résultats!AW$180+Résultats!AW181+Résultats!AW182+Résultats!AW183)/1000000</f>
        <v>47.519582399549229</v>
      </c>
      <c r="F80" s="202">
        <f>Résultats!AW100/1000000</f>
        <v>19.83381971</v>
      </c>
      <c r="G80" s="203">
        <f t="shared" si="6"/>
        <v>294.63664631427537</v>
      </c>
      <c r="H80" s="3"/>
      <c r="I80" s="71"/>
    </row>
    <row r="81" spans="1:9" x14ac:dyDescent="0.25">
      <c r="A81" s="199"/>
      <c r="B81" s="202"/>
      <c r="C81" s="202"/>
      <c r="D81" s="202"/>
      <c r="E81" s="199"/>
      <c r="F81" s="199"/>
      <c r="G81" s="201">
        <f>Résultats!AW194/1000000</f>
        <v>294.6366458</v>
      </c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F85" s="24"/>
    </row>
    <row r="86" spans="1:9" x14ac:dyDescent="0.25">
      <c r="G86" s="39"/>
    </row>
    <row r="87" spans="1:9" x14ac:dyDescent="0.25">
      <c r="B87" s="24"/>
      <c r="G87" s="39"/>
    </row>
    <row r="88" spans="1:9" x14ac:dyDescent="0.25">
      <c r="B88" s="24"/>
      <c r="G88" s="39"/>
    </row>
    <row r="89" spans="1:9" x14ac:dyDescent="0.25">
      <c r="B89" s="24"/>
      <c r="G89" s="39"/>
    </row>
    <row r="90" spans="1:9" x14ac:dyDescent="0.25">
      <c r="B90" s="24"/>
      <c r="G90" s="39"/>
    </row>
    <row r="91" spans="1:9" x14ac:dyDescent="0.25">
      <c r="B91" s="24"/>
      <c r="G91" s="39"/>
    </row>
    <row r="92" spans="1:9" x14ac:dyDescent="0.25">
      <c r="B92" s="24"/>
    </row>
    <row r="93" spans="1:9" x14ac:dyDescent="0.25">
      <c r="B93" s="24"/>
    </row>
    <row r="94" spans="1:9" x14ac:dyDescent="0.25">
      <c r="B94" s="24"/>
    </row>
    <row r="95" spans="1:9" x14ac:dyDescent="0.25">
      <c r="B95" s="24"/>
    </row>
    <row r="96" spans="1:9" x14ac:dyDescent="0.25">
      <c r="B96" s="24"/>
    </row>
    <row r="97" spans="2:4" x14ac:dyDescent="0.25">
      <c r="B97" s="24"/>
    </row>
    <row r="98" spans="2:4" x14ac:dyDescent="0.25">
      <c r="B98" s="24"/>
    </row>
    <row r="99" spans="2:4" x14ac:dyDescent="0.25">
      <c r="B99" s="24"/>
    </row>
    <row r="100" spans="2:4" x14ac:dyDescent="0.25">
      <c r="B100" s="24"/>
    </row>
    <row r="101" spans="2:4" x14ac:dyDescent="0.25">
      <c r="B101" s="24"/>
    </row>
    <row r="102" spans="2:4" x14ac:dyDescent="0.25">
      <c r="B102" s="24"/>
    </row>
    <row r="104" spans="2:4" x14ac:dyDescent="0.25">
      <c r="B104" s="24"/>
    </row>
    <row r="105" spans="2:4" x14ac:dyDescent="0.25">
      <c r="B105" s="24"/>
    </row>
    <row r="106" spans="2:4" x14ac:dyDescent="0.25">
      <c r="B106" s="24"/>
    </row>
    <row r="107" spans="2:4" x14ac:dyDescent="0.25">
      <c r="B107" s="24"/>
    </row>
    <row r="108" spans="2:4" x14ac:dyDescent="0.25">
      <c r="B108" s="24"/>
    </row>
    <row r="109" spans="2:4" x14ac:dyDescent="0.25">
      <c r="B109" s="24"/>
    </row>
    <row r="110" spans="2:4" x14ac:dyDescent="0.25">
      <c r="B110" s="24"/>
    </row>
    <row r="111" spans="2:4" x14ac:dyDescent="0.25">
      <c r="B111" s="24"/>
    </row>
    <row r="112" spans="2:4" x14ac:dyDescent="0.25">
      <c r="B112" s="24"/>
      <c r="C112" s="21"/>
      <c r="D112" s="21"/>
    </row>
    <row r="113" spans="2:2" x14ac:dyDescent="0.25">
      <c r="B113" s="24"/>
    </row>
    <row r="114" spans="2:2" x14ac:dyDescent="0.25">
      <c r="B114" s="24"/>
    </row>
    <row r="115" spans="2:2" x14ac:dyDescent="0.25">
      <c r="B115" s="24"/>
    </row>
    <row r="116" spans="2:2" x14ac:dyDescent="0.25">
      <c r="B116" s="24"/>
    </row>
    <row r="117" spans="2:2" x14ac:dyDescent="0.25">
      <c r="B117" s="24"/>
    </row>
    <row r="118" spans="2:2" x14ac:dyDescent="0.25">
      <c r="B118" s="24"/>
    </row>
    <row r="119" spans="2:2" x14ac:dyDescent="0.25">
      <c r="B119" s="24"/>
    </row>
    <row r="120" spans="2:2" x14ac:dyDescent="0.25">
      <c r="B120" s="24"/>
    </row>
    <row r="121" spans="2:2" x14ac:dyDescent="0.25">
      <c r="B121" s="24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AN108"/>
  <sheetViews>
    <sheetView topLeftCell="X1" zoomScale="80" zoomScaleNormal="80" workbookViewId="0">
      <selection activeCell="AF17" sqref="AF17"/>
    </sheetView>
  </sheetViews>
  <sheetFormatPr baseColWidth="10" defaultRowHeight="15" x14ac:dyDescent="0.25"/>
  <cols>
    <col min="2" max="2" width="17.140625" customWidth="1"/>
    <col min="3" max="3" width="28.140625" bestFit="1" customWidth="1"/>
    <col min="4" max="4" width="41" hidden="1" customWidth="1"/>
    <col min="5" max="8" width="20.140625" hidden="1" customWidth="1"/>
    <col min="9" max="39" width="20.140625" customWidth="1"/>
    <col min="40" max="40" width="13" customWidth="1"/>
  </cols>
  <sheetData>
    <row r="1" spans="1:39" ht="23.25" x14ac:dyDescent="0.35">
      <c r="A1" s="15" t="s">
        <v>384</v>
      </c>
      <c r="C1" s="15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ht="23.25" x14ac:dyDescent="0.35">
      <c r="A2" s="1"/>
      <c r="C2" s="231"/>
      <c r="E2" s="239">
        <f>Résultats!E1</f>
        <v>4</v>
      </c>
      <c r="F2" s="239">
        <f>Résultats!N1</f>
        <v>13</v>
      </c>
      <c r="G2" s="239">
        <f>F2+3</f>
        <v>16</v>
      </c>
      <c r="H2" s="239">
        <f t="shared" ref="H2:AA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 t="shared" si="0"/>
        <v>29</v>
      </c>
      <c r="U2" s="239">
        <f t="shared" si="0"/>
        <v>30</v>
      </c>
      <c r="V2" s="239">
        <f t="shared" si="0"/>
        <v>31</v>
      </c>
      <c r="W2" s="239">
        <f t="shared" si="0"/>
        <v>32</v>
      </c>
      <c r="X2" s="239">
        <f>S2+5</f>
        <v>33</v>
      </c>
      <c r="Y2" s="239">
        <f t="shared" si="0"/>
        <v>34</v>
      </c>
      <c r="Z2" s="239">
        <f t="shared" ref="Z2" si="1">U2+5</f>
        <v>35</v>
      </c>
      <c r="AA2" s="239">
        <f t="shared" si="0"/>
        <v>36</v>
      </c>
      <c r="AB2" s="239">
        <f t="shared" ref="AB2" si="2">W2+5</f>
        <v>37</v>
      </c>
      <c r="AC2" s="239">
        <f>X2+5</f>
        <v>38</v>
      </c>
      <c r="AD2" s="239">
        <f t="shared" ref="AD2:AG2" si="3">Y2+5</f>
        <v>39</v>
      </c>
      <c r="AE2" s="239">
        <f t="shared" si="3"/>
        <v>40</v>
      </c>
      <c r="AF2" s="239">
        <f t="shared" si="3"/>
        <v>41</v>
      </c>
      <c r="AG2" s="239">
        <f t="shared" si="3"/>
        <v>42</v>
      </c>
      <c r="AH2" s="239">
        <f>AC2+5</f>
        <v>43</v>
      </c>
      <c r="AI2" s="239">
        <f t="shared" ref="AI2:AL2" si="4">AD2+5</f>
        <v>44</v>
      </c>
      <c r="AJ2" s="239">
        <f t="shared" si="4"/>
        <v>45</v>
      </c>
      <c r="AK2" s="239">
        <f t="shared" si="4"/>
        <v>46</v>
      </c>
      <c r="AL2" s="239">
        <f t="shared" si="4"/>
        <v>47</v>
      </c>
      <c r="AM2" s="239">
        <f>AH2+5</f>
        <v>48</v>
      </c>
    </row>
    <row r="3" spans="1:39" ht="23.25" x14ac:dyDescent="0.35">
      <c r="B3" s="1"/>
      <c r="C3" s="230"/>
      <c r="D3" s="176"/>
      <c r="E3" s="118">
        <v>2006</v>
      </c>
      <c r="F3" s="118">
        <v>2015</v>
      </c>
      <c r="G3" s="118">
        <v>2018</v>
      </c>
      <c r="H3" s="118">
        <v>2019</v>
      </c>
      <c r="I3" s="118">
        <v>2020</v>
      </c>
      <c r="J3" s="26">
        <v>2021</v>
      </c>
      <c r="K3" s="4">
        <v>2022</v>
      </c>
      <c r="L3" s="4">
        <v>2023</v>
      </c>
      <c r="M3" s="4">
        <v>2024</v>
      </c>
      <c r="N3" s="118">
        <v>2025</v>
      </c>
      <c r="O3" s="26">
        <v>2026</v>
      </c>
      <c r="P3" s="4">
        <v>2027</v>
      </c>
      <c r="Q3" s="4">
        <v>2028</v>
      </c>
      <c r="R3" s="4">
        <v>2029</v>
      </c>
      <c r="S3" s="118">
        <v>2030</v>
      </c>
      <c r="T3" s="4">
        <v>2031</v>
      </c>
      <c r="U3" s="118">
        <v>2032</v>
      </c>
      <c r="V3" s="4">
        <v>2033</v>
      </c>
      <c r="W3" s="118">
        <v>2034</v>
      </c>
      <c r="X3" s="4">
        <v>2035</v>
      </c>
      <c r="Y3" s="118">
        <v>2036</v>
      </c>
      <c r="Z3" s="4">
        <v>2037</v>
      </c>
      <c r="AA3" s="118">
        <v>2038</v>
      </c>
      <c r="AB3" s="4">
        <v>2039</v>
      </c>
      <c r="AC3" s="119">
        <v>2040</v>
      </c>
      <c r="AD3" s="4">
        <v>2041</v>
      </c>
      <c r="AE3" s="119">
        <v>2042</v>
      </c>
      <c r="AF3" s="4">
        <v>2043</v>
      </c>
      <c r="AG3" s="119">
        <v>2044</v>
      </c>
      <c r="AH3" s="4">
        <v>2045</v>
      </c>
      <c r="AI3" s="119">
        <v>2046</v>
      </c>
      <c r="AJ3" s="4">
        <v>2047</v>
      </c>
      <c r="AK3" s="119">
        <v>2048</v>
      </c>
      <c r="AL3" s="4">
        <v>2049</v>
      </c>
      <c r="AM3" s="119">
        <v>2050</v>
      </c>
    </row>
    <row r="4" spans="1:39" x14ac:dyDescent="0.25">
      <c r="A4" s="182" t="str">
        <f>Résultats!B1</f>
        <v>TEND</v>
      </c>
      <c r="C4" s="232" t="s">
        <v>386</v>
      </c>
      <c r="D4" s="82" t="s">
        <v>72</v>
      </c>
      <c r="E4" s="83">
        <f t="shared" ref="E4:F4" si="5">E44</f>
        <v>32001.800439999999</v>
      </c>
      <c r="F4" s="83">
        <f t="shared" si="5"/>
        <v>33963.92974</v>
      </c>
      <c r="G4" s="83">
        <f>G44</f>
        <v>34255.391009999999</v>
      </c>
      <c r="H4" s="83">
        <f t="shared" ref="H4:AM4" si="6">H44</f>
        <v>34333.114009999998</v>
      </c>
      <c r="I4" s="83">
        <f t="shared" si="6"/>
        <v>34664.492700000003</v>
      </c>
      <c r="J4" s="83">
        <f t="shared" si="6"/>
        <v>34956.187980000002</v>
      </c>
      <c r="K4" s="83">
        <f t="shared" si="6"/>
        <v>35116.030050000001</v>
      </c>
      <c r="L4" s="83">
        <f t="shared" si="6"/>
        <v>35229.844510000003</v>
      </c>
      <c r="M4" s="83">
        <f t="shared" si="6"/>
        <v>35278.914680000002</v>
      </c>
      <c r="N4" s="83">
        <f t="shared" si="6"/>
        <v>35281.671280000002</v>
      </c>
      <c r="O4" s="83">
        <f t="shared" si="6"/>
        <v>35334.629289999997</v>
      </c>
      <c r="P4" s="83">
        <f t="shared" si="6"/>
        <v>35439.274550000002</v>
      </c>
      <c r="Q4" s="83">
        <f t="shared" si="6"/>
        <v>35585.102720000003</v>
      </c>
      <c r="R4" s="83">
        <f t="shared" si="6"/>
        <v>35758.465429999997</v>
      </c>
      <c r="S4" s="83">
        <f t="shared" si="6"/>
        <v>35949.997920000002</v>
      </c>
      <c r="T4" s="83">
        <f t="shared" si="6"/>
        <v>36147.994259999999</v>
      </c>
      <c r="U4" s="83">
        <f t="shared" si="6"/>
        <v>36347.699679999998</v>
      </c>
      <c r="V4" s="83">
        <f t="shared" si="6"/>
        <v>36546.462440000003</v>
      </c>
      <c r="W4" s="83">
        <f t="shared" si="6"/>
        <v>36743.512020000002</v>
      </c>
      <c r="X4" s="83">
        <f t="shared" si="6"/>
        <v>36939.941460000002</v>
      </c>
      <c r="Y4" s="83">
        <f t="shared" si="6"/>
        <v>37133.813009999998</v>
      </c>
      <c r="Z4" s="83">
        <f t="shared" si="6"/>
        <v>37327.438800000004</v>
      </c>
      <c r="AA4" s="83">
        <f t="shared" si="6"/>
        <v>37522.545989999999</v>
      </c>
      <c r="AB4" s="83">
        <f t="shared" si="6"/>
        <v>37720.838259999997</v>
      </c>
      <c r="AC4" s="83">
        <f t="shared" si="6"/>
        <v>37923.087160000003</v>
      </c>
      <c r="AD4" s="83">
        <f t="shared" si="6"/>
        <v>38136.425069999998</v>
      </c>
      <c r="AE4" s="83">
        <f t="shared" si="6"/>
        <v>38359.628649999999</v>
      </c>
      <c r="AF4" s="83">
        <f t="shared" si="6"/>
        <v>38590.035450000003</v>
      </c>
      <c r="AG4" s="83">
        <f t="shared" si="6"/>
        <v>38826.085099999997</v>
      </c>
      <c r="AH4" s="83">
        <f t="shared" si="6"/>
        <v>39065.658620000002</v>
      </c>
      <c r="AI4" s="83">
        <f t="shared" si="6"/>
        <v>39306.748460000003</v>
      </c>
      <c r="AJ4" s="83">
        <f t="shared" si="6"/>
        <v>39549.088949999998</v>
      </c>
      <c r="AK4" s="83">
        <f t="shared" si="6"/>
        <v>39792.308879999997</v>
      </c>
      <c r="AL4" s="83">
        <f t="shared" si="6"/>
        <v>40036.073210000002</v>
      </c>
      <c r="AM4" s="129">
        <f t="shared" si="6"/>
        <v>40282.72393</v>
      </c>
    </row>
    <row r="5" spans="1:39" x14ac:dyDescent="0.25">
      <c r="C5" s="232" t="s">
        <v>387</v>
      </c>
      <c r="D5" s="82" t="s">
        <v>391</v>
      </c>
      <c r="E5" s="185"/>
      <c r="F5" s="185"/>
      <c r="G5" s="185">
        <f t="shared" ref="G5:AM5" si="7">G4/1000</f>
        <v>34.255391009999997</v>
      </c>
      <c r="H5" s="185">
        <f t="shared" si="7"/>
        <v>34.333114009999996</v>
      </c>
      <c r="I5" s="185">
        <f t="shared" si="7"/>
        <v>34.664492700000004</v>
      </c>
      <c r="J5" s="185">
        <f t="shared" si="7"/>
        <v>34.956187980000003</v>
      </c>
      <c r="K5" s="185">
        <f t="shared" si="7"/>
        <v>35.116030049999999</v>
      </c>
      <c r="L5" s="185">
        <f t="shared" si="7"/>
        <v>35.22984451</v>
      </c>
      <c r="M5" s="185">
        <f t="shared" si="7"/>
        <v>35.27891468</v>
      </c>
      <c r="N5" s="185">
        <f t="shared" si="7"/>
        <v>35.281671280000005</v>
      </c>
      <c r="O5" s="185">
        <f t="shared" si="7"/>
        <v>35.334629289999995</v>
      </c>
      <c r="P5" s="185">
        <f t="shared" si="7"/>
        <v>35.43927455</v>
      </c>
      <c r="Q5" s="185">
        <f t="shared" si="7"/>
        <v>35.585102720000002</v>
      </c>
      <c r="R5" s="185">
        <f t="shared" si="7"/>
        <v>35.758465429999994</v>
      </c>
      <c r="S5" s="185">
        <f t="shared" si="7"/>
        <v>35.949997920000001</v>
      </c>
      <c r="T5" s="185">
        <f t="shared" si="7"/>
        <v>36.147994259999997</v>
      </c>
      <c r="U5" s="185">
        <f t="shared" si="7"/>
        <v>36.347699679999998</v>
      </c>
      <c r="V5" s="185">
        <f t="shared" si="7"/>
        <v>36.546462440000006</v>
      </c>
      <c r="W5" s="185">
        <f t="shared" si="7"/>
        <v>36.743512020000004</v>
      </c>
      <c r="X5" s="185">
        <f t="shared" si="7"/>
        <v>36.93994146</v>
      </c>
      <c r="Y5" s="185">
        <f t="shared" si="7"/>
        <v>37.133813009999997</v>
      </c>
      <c r="Z5" s="185">
        <f t="shared" si="7"/>
        <v>37.327438800000003</v>
      </c>
      <c r="AA5" s="185">
        <f t="shared" si="7"/>
        <v>37.522545989999998</v>
      </c>
      <c r="AB5" s="185">
        <f t="shared" si="7"/>
        <v>37.720838259999994</v>
      </c>
      <c r="AC5" s="185">
        <f t="shared" si="7"/>
        <v>37.923087160000001</v>
      </c>
      <c r="AD5" s="185">
        <f t="shared" si="7"/>
        <v>38.136425069999994</v>
      </c>
      <c r="AE5" s="185">
        <f t="shared" si="7"/>
        <v>38.359628649999998</v>
      </c>
      <c r="AF5" s="185">
        <f t="shared" si="7"/>
        <v>38.590035450000002</v>
      </c>
      <c r="AG5" s="185">
        <f t="shared" si="7"/>
        <v>38.826085099999993</v>
      </c>
      <c r="AH5" s="185">
        <f t="shared" si="7"/>
        <v>39.065658620000001</v>
      </c>
      <c r="AI5" s="185">
        <f t="shared" si="7"/>
        <v>39.306748460000001</v>
      </c>
      <c r="AJ5" s="185">
        <f t="shared" si="7"/>
        <v>39.549088949999998</v>
      </c>
      <c r="AK5" s="185">
        <f t="shared" si="7"/>
        <v>39.79230888</v>
      </c>
      <c r="AL5" s="185">
        <f t="shared" si="7"/>
        <v>40.036073210000005</v>
      </c>
      <c r="AM5" s="233">
        <f t="shared" si="7"/>
        <v>40.282723930000003</v>
      </c>
    </row>
    <row r="6" spans="1:39" x14ac:dyDescent="0.25">
      <c r="C6" s="188" t="s">
        <v>388</v>
      </c>
      <c r="D6" s="3" t="s">
        <v>392</v>
      </c>
      <c r="E6" s="186"/>
      <c r="F6" s="186"/>
      <c r="G6" s="186">
        <f>G93</f>
        <v>4.9178930595426889E-3</v>
      </c>
      <c r="H6" s="186">
        <f t="shared" ref="H6:AM6" si="8">H93</f>
        <v>6.0791121317806734E-3</v>
      </c>
      <c r="I6" s="186">
        <f t="shared" si="8"/>
        <v>8.5699726798540449E-3</v>
      </c>
      <c r="J6" s="186">
        <f t="shared" si="8"/>
        <v>1.3125767536852568E-2</v>
      </c>
      <c r="K6" s="186">
        <f t="shared" si="8"/>
        <v>2.093814652035246E-2</v>
      </c>
      <c r="L6" s="186">
        <f t="shared" si="8"/>
        <v>2.9339596650975963E-2</v>
      </c>
      <c r="M6" s="186">
        <f t="shared" si="8"/>
        <v>3.837872934247534E-2</v>
      </c>
      <c r="N6" s="186">
        <f t="shared" si="8"/>
        <v>4.8212361951352548E-2</v>
      </c>
      <c r="O6" s="186">
        <f t="shared" si="8"/>
        <v>5.9292517683012039E-2</v>
      </c>
      <c r="P6" s="186">
        <f t="shared" si="8"/>
        <v>7.176718599054957E-2</v>
      </c>
      <c r="Q6" s="186">
        <f t="shared" si="8"/>
        <v>8.5730232086288036E-2</v>
      </c>
      <c r="R6" s="186">
        <f t="shared" si="8"/>
        <v>0.10124298379322259</v>
      </c>
      <c r="S6" s="186">
        <f t="shared" si="8"/>
        <v>0.11836255163265946</v>
      </c>
      <c r="T6" s="186">
        <f t="shared" si="8"/>
        <v>0.13710274067637856</v>
      </c>
      <c r="U6" s="186">
        <f t="shared" si="8"/>
        <v>0.15748193306300587</v>
      </c>
      <c r="V6" s="186">
        <f t="shared" si="8"/>
        <v>0.17949444288266383</v>
      </c>
      <c r="W6" s="186">
        <f t="shared" si="8"/>
        <v>0.20310709011533404</v>
      </c>
      <c r="X6" s="186">
        <f t="shared" si="8"/>
        <v>0.22825838333096266</v>
      </c>
      <c r="Y6" s="186">
        <f t="shared" si="8"/>
        <v>0.25482059085749648</v>
      </c>
      <c r="Z6" s="186">
        <f t="shared" si="8"/>
        <v>0.28265933611282218</v>
      </c>
      <c r="AA6" s="186">
        <f t="shared" si="8"/>
        <v>0.3115990099156915</v>
      </c>
      <c r="AB6" s="186">
        <f t="shared" si="8"/>
        <v>0.34143354029481743</v>
      </c>
      <c r="AC6" s="186">
        <f t="shared" si="8"/>
        <v>0.37192629124553578</v>
      </c>
      <c r="AD6" s="186">
        <f t="shared" si="8"/>
        <v>0.40288515275876124</v>
      </c>
      <c r="AE6" s="186">
        <f t="shared" si="8"/>
        <v>0.43403506540462822</v>
      </c>
      <c r="AF6" s="186">
        <f t="shared" si="8"/>
        <v>0.46509593553638467</v>
      </c>
      <c r="AG6" s="186">
        <f t="shared" si="8"/>
        <v>0.4958157378066429</v>
      </c>
      <c r="AH6" s="186">
        <f t="shared" si="8"/>
        <v>0.52596199951127309</v>
      </c>
      <c r="AI6" s="186">
        <f t="shared" si="8"/>
        <v>0.55533318489096928</v>
      </c>
      <c r="AJ6" s="186">
        <f t="shared" si="8"/>
        <v>0.58377410081907843</v>
      </c>
      <c r="AK6" s="186">
        <f t="shared" si="8"/>
        <v>0.61115909065088669</v>
      </c>
      <c r="AL6" s="186">
        <f t="shared" si="8"/>
        <v>0.63739243871764317</v>
      </c>
      <c r="AM6" s="234">
        <f t="shared" si="8"/>
        <v>0.66242438387159985</v>
      </c>
    </row>
    <row r="7" spans="1:39" x14ac:dyDescent="0.25">
      <c r="C7" s="235" t="s">
        <v>393</v>
      </c>
      <c r="D7" s="7" t="s">
        <v>416</v>
      </c>
      <c r="E7" s="236"/>
      <c r="F7" s="236"/>
      <c r="G7" s="236">
        <f>G101</f>
        <v>0.99508210693169952</v>
      </c>
      <c r="H7" s="236">
        <f t="shared" ref="H7:AM7" si="9">H101</f>
        <v>0.99392088786530675</v>
      </c>
      <c r="I7" s="236">
        <f t="shared" si="9"/>
        <v>0.9914300274759249</v>
      </c>
      <c r="J7" s="236">
        <f t="shared" si="9"/>
        <v>0.98687423267484098</v>
      </c>
      <c r="K7" s="236">
        <f t="shared" si="9"/>
        <v>0.97906185354799236</v>
      </c>
      <c r="L7" s="236">
        <f t="shared" si="9"/>
        <v>0.970660403292254</v>
      </c>
      <c r="M7" s="236">
        <f t="shared" si="9"/>
        <v>0.96162127060083358</v>
      </c>
      <c r="N7" s="236">
        <f t="shared" si="9"/>
        <v>0.9517876379352741</v>
      </c>
      <c r="O7" s="236">
        <f t="shared" si="9"/>
        <v>0.9407074823735897</v>
      </c>
      <c r="P7" s="236">
        <f t="shared" si="9"/>
        <v>0.92823281395301571</v>
      </c>
      <c r="Q7" s="236">
        <f t="shared" si="9"/>
        <v>0.91426976777320368</v>
      </c>
      <c r="R7" s="236">
        <f t="shared" si="9"/>
        <v>0.89875701609491587</v>
      </c>
      <c r="S7" s="236">
        <f t="shared" si="9"/>
        <v>0.88163744822825851</v>
      </c>
      <c r="T7" s="236">
        <f t="shared" si="9"/>
        <v>0.86289725940661366</v>
      </c>
      <c r="U7" s="236">
        <f t="shared" si="9"/>
        <v>0.84251806715709066</v>
      </c>
      <c r="V7" s="236">
        <f t="shared" si="9"/>
        <v>0.8205055572541482</v>
      </c>
      <c r="W7" s="236">
        <f t="shared" si="9"/>
        <v>0.79689290980301875</v>
      </c>
      <c r="X7" s="236">
        <f t="shared" si="9"/>
        <v>0.77174161661489538</v>
      </c>
      <c r="Y7" s="236">
        <f t="shared" si="9"/>
        <v>0.7451794091963625</v>
      </c>
      <c r="Z7" s="236">
        <f t="shared" si="9"/>
        <v>0.71734066388717777</v>
      </c>
      <c r="AA7" s="236">
        <f t="shared" si="9"/>
        <v>0.68840099008430844</v>
      </c>
      <c r="AB7" s="236">
        <f t="shared" si="9"/>
        <v>0.65856645970518257</v>
      </c>
      <c r="AC7" s="236">
        <f t="shared" si="9"/>
        <v>0.62807370901815573</v>
      </c>
      <c r="AD7" s="236">
        <f t="shared" si="9"/>
        <v>0.59711484724123887</v>
      </c>
      <c r="AE7" s="236">
        <f t="shared" si="9"/>
        <v>0.56596493459537189</v>
      </c>
      <c r="AF7" s="236">
        <f t="shared" si="9"/>
        <v>0.53490406446361527</v>
      </c>
      <c r="AG7" s="236">
        <f t="shared" si="9"/>
        <v>0.50418426193579846</v>
      </c>
      <c r="AH7" s="236">
        <f t="shared" si="9"/>
        <v>0.47403800048872691</v>
      </c>
      <c r="AI7" s="236">
        <f t="shared" si="9"/>
        <v>0.44466681510903078</v>
      </c>
      <c r="AJ7" s="236">
        <f t="shared" si="9"/>
        <v>0.41622589918092162</v>
      </c>
      <c r="AK7" s="236">
        <f t="shared" si="9"/>
        <v>0.38884090909780861</v>
      </c>
      <c r="AL7" s="236">
        <f t="shared" si="9"/>
        <v>0.36260756103258207</v>
      </c>
      <c r="AM7" s="237">
        <f t="shared" si="9"/>
        <v>0.3375756161284002</v>
      </c>
    </row>
    <row r="8" spans="1:39" x14ac:dyDescent="0.25">
      <c r="C8" s="183" t="s">
        <v>385</v>
      </c>
      <c r="E8" s="184"/>
      <c r="F8" s="184"/>
      <c r="G8" s="184">
        <f>SUM(G6:G7)</f>
        <v>0.99999999999124223</v>
      </c>
      <c r="H8" s="184">
        <f t="shared" ref="H8:AM8" si="10">SUM(H6:H7)</f>
        <v>0.99999999999708744</v>
      </c>
      <c r="I8" s="184">
        <f t="shared" si="10"/>
        <v>1.0000000001557789</v>
      </c>
      <c r="J8" s="184">
        <f t="shared" si="10"/>
        <v>1.0000000002116936</v>
      </c>
      <c r="K8" s="184">
        <f t="shared" si="10"/>
        <v>1.0000000000683449</v>
      </c>
      <c r="L8" s="184">
        <f t="shared" si="10"/>
        <v>0.99999999994322997</v>
      </c>
      <c r="M8" s="184">
        <f t="shared" si="10"/>
        <v>0.9999999999433089</v>
      </c>
      <c r="N8" s="184">
        <f t="shared" si="10"/>
        <v>0.99999999988662669</v>
      </c>
      <c r="O8" s="184">
        <f t="shared" si="10"/>
        <v>1.0000000000566018</v>
      </c>
      <c r="P8" s="184">
        <f t="shared" si="10"/>
        <v>0.99999999994356525</v>
      </c>
      <c r="Q8" s="184">
        <f t="shared" si="10"/>
        <v>0.99999999985949173</v>
      </c>
      <c r="R8" s="184">
        <f t="shared" si="10"/>
        <v>0.99999999988813848</v>
      </c>
      <c r="S8" s="184">
        <f t="shared" si="10"/>
        <v>0.99999999986091792</v>
      </c>
      <c r="T8" s="184">
        <f t="shared" si="10"/>
        <v>1.0000000000829923</v>
      </c>
      <c r="U8" s="184">
        <f t="shared" si="10"/>
        <v>1.0000000002200966</v>
      </c>
      <c r="V8" s="184">
        <f t="shared" si="10"/>
        <v>1.0000000001368121</v>
      </c>
      <c r="W8" s="184">
        <f t="shared" si="10"/>
        <v>0.99999999991835276</v>
      </c>
      <c r="X8" s="184">
        <f t="shared" si="10"/>
        <v>0.99999999994585798</v>
      </c>
      <c r="Y8" s="184">
        <f t="shared" si="10"/>
        <v>1.0000000000538589</v>
      </c>
      <c r="Z8" s="184">
        <f t="shared" si="10"/>
        <v>1</v>
      </c>
      <c r="AA8" s="184">
        <f t="shared" si="10"/>
        <v>1</v>
      </c>
      <c r="AB8" s="184">
        <f t="shared" si="10"/>
        <v>1</v>
      </c>
      <c r="AC8" s="184">
        <f t="shared" si="10"/>
        <v>1.0000000002636915</v>
      </c>
      <c r="AD8" s="184">
        <f t="shared" si="10"/>
        <v>1</v>
      </c>
      <c r="AE8" s="184">
        <f t="shared" si="10"/>
        <v>1</v>
      </c>
      <c r="AF8" s="184">
        <f t="shared" si="10"/>
        <v>1</v>
      </c>
      <c r="AG8" s="184">
        <f t="shared" si="10"/>
        <v>0.99999999974244136</v>
      </c>
      <c r="AH8" s="184">
        <f t="shared" si="10"/>
        <v>1</v>
      </c>
      <c r="AI8" s="184">
        <f t="shared" si="10"/>
        <v>1</v>
      </c>
      <c r="AJ8" s="184">
        <f t="shared" si="10"/>
        <v>1</v>
      </c>
      <c r="AK8" s="184">
        <f t="shared" si="10"/>
        <v>0.99999999974869525</v>
      </c>
      <c r="AL8" s="184">
        <f t="shared" si="10"/>
        <v>0.99999999975022524</v>
      </c>
      <c r="AM8" s="184">
        <f t="shared" si="10"/>
        <v>1</v>
      </c>
    </row>
    <row r="12" spans="1:39" x14ac:dyDescent="0.25">
      <c r="C12" s="187"/>
      <c r="E12" s="26"/>
      <c r="F12" s="26"/>
      <c r="G12" s="26"/>
      <c r="H12" s="26"/>
      <c r="I12" s="26">
        <v>2020</v>
      </c>
      <c r="J12" s="119">
        <v>2030</v>
      </c>
      <c r="K12" s="119">
        <v>2050</v>
      </c>
    </row>
    <row r="13" spans="1:39" x14ac:dyDescent="0.25">
      <c r="C13" s="188" t="s">
        <v>388</v>
      </c>
      <c r="E13" s="168"/>
      <c r="F13" s="168"/>
      <c r="G13" s="168"/>
      <c r="H13" s="168"/>
      <c r="I13" s="168">
        <f>I93</f>
        <v>8.5699726798540449E-3</v>
      </c>
      <c r="J13" s="169">
        <f>S93</f>
        <v>0.11836255163265946</v>
      </c>
      <c r="K13" s="169">
        <f>AM93</f>
        <v>0.66242438387159985</v>
      </c>
    </row>
    <row r="14" spans="1:39" x14ac:dyDescent="0.25">
      <c r="C14" s="189" t="s">
        <v>374</v>
      </c>
      <c r="E14" s="190"/>
      <c r="F14" s="190"/>
      <c r="G14" s="190"/>
      <c r="H14" s="190"/>
      <c r="I14" s="190">
        <f>I93</f>
        <v>8.5699726798540449E-3</v>
      </c>
      <c r="J14" s="190">
        <f>S93</f>
        <v>0.11836255163265946</v>
      </c>
      <c r="K14" s="190">
        <f>AM93</f>
        <v>0.66242438387159985</v>
      </c>
    </row>
    <row r="15" spans="1:39" x14ac:dyDescent="0.25">
      <c r="C15" s="188" t="s">
        <v>389</v>
      </c>
      <c r="E15" s="168"/>
      <c r="F15" s="168"/>
      <c r="G15" s="168"/>
      <c r="H15" s="168"/>
      <c r="I15" s="168">
        <f>I101</f>
        <v>0.9914300274759249</v>
      </c>
      <c r="J15" s="168">
        <f>S101</f>
        <v>0.88163744822825851</v>
      </c>
      <c r="K15" s="169">
        <f>AM101</f>
        <v>0.3375756161284002</v>
      </c>
    </row>
    <row r="16" spans="1:39" x14ac:dyDescent="0.25">
      <c r="C16" s="189" t="s">
        <v>371</v>
      </c>
      <c r="E16" s="191"/>
      <c r="F16" s="191"/>
      <c r="G16" s="191"/>
      <c r="H16" s="191"/>
      <c r="I16" s="191">
        <f>I102+I103</f>
        <v>0.17621775300637815</v>
      </c>
      <c r="J16" s="191">
        <f>S102+S103</f>
        <v>0.21062231457842598</v>
      </c>
      <c r="K16" s="191">
        <f>AM102+AM103</f>
        <v>9.9914415271271345E-2</v>
      </c>
    </row>
    <row r="17" spans="1:39" x14ac:dyDescent="0.25">
      <c r="C17" s="192" t="s">
        <v>372</v>
      </c>
      <c r="E17" s="190"/>
      <c r="F17" s="190"/>
      <c r="G17" s="190"/>
      <c r="H17" s="190"/>
      <c r="I17" s="190">
        <f>I104+I105+I106</f>
        <v>0.71137273095013442</v>
      </c>
      <c r="J17" s="190">
        <f>S104+S105+S106</f>
        <v>0.61280979003183211</v>
      </c>
      <c r="K17" s="190">
        <f>AM104+AM105+AM106</f>
        <v>0.22246574421264564</v>
      </c>
    </row>
    <row r="18" spans="1:39" x14ac:dyDescent="0.25">
      <c r="C18" s="192" t="s">
        <v>373</v>
      </c>
      <c r="E18" s="190"/>
      <c r="F18" s="190"/>
      <c r="G18" s="190"/>
      <c r="H18" s="190"/>
      <c r="I18" s="190">
        <f>I107+I108</f>
        <v>0.10383954338094208</v>
      </c>
      <c r="J18" s="190">
        <f>S107+S108</f>
        <v>5.8205343681978161E-2</v>
      </c>
      <c r="K18" s="190">
        <f>AM107+AM108</f>
        <v>1.5195456753711143E-2</v>
      </c>
    </row>
    <row r="19" spans="1:39" x14ac:dyDescent="0.25">
      <c r="C19" s="193" t="s">
        <v>385</v>
      </c>
      <c r="E19" s="194"/>
      <c r="F19" s="194"/>
      <c r="G19" s="194"/>
      <c r="H19" s="194"/>
      <c r="I19" s="194">
        <f>SUM(I16:I18)</f>
        <v>0.99143002733745456</v>
      </c>
      <c r="J19" s="194">
        <f>SUM(J16:J18)</f>
        <v>0.88163744829223623</v>
      </c>
      <c r="K19" s="194">
        <f>SUM(K16:K18)</f>
        <v>0.33757561623762811</v>
      </c>
    </row>
    <row r="23" spans="1:39" ht="23.25" x14ac:dyDescent="0.35">
      <c r="B23" s="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ht="23.25" x14ac:dyDescent="0.35">
      <c r="A24" s="15" t="s">
        <v>394</v>
      </c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25">
      <c r="C25" s="12"/>
      <c r="D25" s="12"/>
      <c r="E25" s="118">
        <v>2006</v>
      </c>
      <c r="F25" s="118">
        <v>2015</v>
      </c>
      <c r="G25" s="118">
        <v>2018</v>
      </c>
      <c r="H25" s="118">
        <v>2019</v>
      </c>
      <c r="I25" s="118">
        <v>2020</v>
      </c>
      <c r="J25" s="26">
        <v>2021</v>
      </c>
      <c r="K25" s="4">
        <v>2022</v>
      </c>
      <c r="L25" s="4">
        <v>2023</v>
      </c>
      <c r="M25" s="4">
        <v>2024</v>
      </c>
      <c r="N25" s="118">
        <v>2025</v>
      </c>
      <c r="O25" s="26">
        <v>2026</v>
      </c>
      <c r="P25" s="4">
        <v>2027</v>
      </c>
      <c r="Q25" s="4">
        <v>2028</v>
      </c>
      <c r="R25" s="4">
        <v>2029</v>
      </c>
      <c r="S25" s="118">
        <v>2030</v>
      </c>
      <c r="T25" s="4">
        <v>2031</v>
      </c>
      <c r="U25" s="118">
        <v>2032</v>
      </c>
      <c r="V25" s="4">
        <v>2033</v>
      </c>
      <c r="W25" s="118">
        <v>2034</v>
      </c>
      <c r="X25" s="4">
        <v>2035</v>
      </c>
      <c r="Y25" s="118">
        <v>2036</v>
      </c>
      <c r="Z25" s="4">
        <v>2037</v>
      </c>
      <c r="AA25" s="118">
        <v>2038</v>
      </c>
      <c r="AB25" s="4">
        <v>2039</v>
      </c>
      <c r="AC25" s="119">
        <v>2040</v>
      </c>
      <c r="AD25" s="4"/>
      <c r="AE25" s="4"/>
      <c r="AF25" s="4"/>
      <c r="AG25" s="4"/>
      <c r="AH25" s="4">
        <v>2045</v>
      </c>
      <c r="AI25" s="4"/>
      <c r="AJ25" s="4"/>
      <c r="AK25" s="4"/>
      <c r="AL25" s="4"/>
      <c r="AM25" s="119">
        <v>2050</v>
      </c>
    </row>
    <row r="26" spans="1:39" x14ac:dyDescent="0.25">
      <c r="A26" s="182" t="str">
        <f>Résultats!B1</f>
        <v>TEND</v>
      </c>
      <c r="B26" s="23" t="s">
        <v>395</v>
      </c>
      <c r="C26" s="74" t="s">
        <v>366</v>
      </c>
      <c r="D26" s="74" t="s">
        <v>91</v>
      </c>
      <c r="E26" s="75">
        <f>VLOOKUP($D26,Résultats!$B$2:$AZ$251,E$2,FALSE)</f>
        <v>2373</v>
      </c>
      <c r="F26" s="75">
        <f>VLOOKUP($D26,Résultats!$B$2:$AZ$251,F$2,FALSE)</f>
        <v>2759.2008080000001</v>
      </c>
      <c r="G26" s="75">
        <f>VLOOKUP($D26,Résultats!$B$2:$AZ$251,G$2,FALSE)</f>
        <v>2755.6376420000001</v>
      </c>
      <c r="H26" s="75">
        <f>VLOOKUP($D26,Résultats!$B$2:$AZ$251,H$2,FALSE)</f>
        <v>2743.5121869999998</v>
      </c>
      <c r="I26" s="75">
        <f>VLOOKUP($D26,Résultats!$B$2:$AZ$251,I$2,FALSE)</f>
        <v>3003.2163580000001</v>
      </c>
      <c r="J26" s="75">
        <f>VLOOKUP($D26,Résultats!$B$2:$AZ$251,J$2,FALSE)</f>
        <v>2989.3211740000002</v>
      </c>
      <c r="K26" s="75">
        <f>VLOOKUP($D26,Résultats!$B$2:$AZ$251,K$2,FALSE)</f>
        <v>2880.1679779999999</v>
      </c>
      <c r="L26" s="75">
        <f>VLOOKUP($D26,Résultats!$B$2:$AZ$251,L$2,FALSE)</f>
        <v>2846.579448</v>
      </c>
      <c r="M26" s="75">
        <f>VLOOKUP($D26,Résultats!$B$2:$AZ$251,M$2,FALSE)</f>
        <v>2790.6923069999998</v>
      </c>
      <c r="N26" s="75">
        <f>VLOOKUP($D26,Résultats!$B$2:$AZ$251,N$2,FALSE)</f>
        <v>2748.1974289999998</v>
      </c>
      <c r="O26" s="75">
        <f>VLOOKUP($D26,Résultats!$B$2:$AZ$251,O$2,FALSE)</f>
        <v>2798.6133639999998</v>
      </c>
      <c r="P26" s="75">
        <f>VLOOKUP($D26,Résultats!$B$2:$AZ$251,P$2,FALSE)</f>
        <v>2854.421863</v>
      </c>
      <c r="Q26" s="75">
        <f>VLOOKUP($D26,Résultats!$B$2:$AZ$251,Q$2,FALSE)</f>
        <v>2903.7483609999999</v>
      </c>
      <c r="R26" s="75">
        <f>VLOOKUP($D26,Résultats!$B$2:$AZ$251,R$2,FALSE)</f>
        <v>2942.6314080000002</v>
      </c>
      <c r="S26" s="75">
        <f>VLOOKUP($D26,Résultats!$B$2:$AZ$251,S$2,FALSE)</f>
        <v>2974.292445</v>
      </c>
      <c r="T26" s="75">
        <f>VLOOKUP($D26,Résultats!$B$2:$AZ$251,T$2,FALSE)</f>
        <v>2995.6615489999999</v>
      </c>
      <c r="U26" s="75">
        <f>VLOOKUP($D26,Résultats!$B$2:$AZ$251,U$2,FALSE)</f>
        <v>3012.7789069999999</v>
      </c>
      <c r="V26" s="75">
        <f>VLOOKUP($D26,Résultats!$B$2:$AZ$251,V$2,FALSE)</f>
        <v>3027.3775209999999</v>
      </c>
      <c r="W26" s="75">
        <f>VLOOKUP($D26,Résultats!$B$2:$AZ$251,W$2,FALSE)</f>
        <v>3041.1322580000001</v>
      </c>
      <c r="X26" s="75">
        <f>VLOOKUP($D26,Résultats!$B$2:$AZ$251,X$2,FALSE)</f>
        <v>3055.8467169999999</v>
      </c>
      <c r="Y26" s="75">
        <f>VLOOKUP($D26,Résultats!$B$2:$AZ$251,Y$2,FALSE)</f>
        <v>3068.575167</v>
      </c>
      <c r="Z26" s="75">
        <f>VLOOKUP($D26,Résultats!$B$2:$AZ$251,Z$2,FALSE)</f>
        <v>3083.4166829999999</v>
      </c>
      <c r="AA26" s="75">
        <f>VLOOKUP($D26,Résultats!$B$2:$AZ$251,AA$2,FALSE)</f>
        <v>3099.9662429999998</v>
      </c>
      <c r="AB26" s="75">
        <f>VLOOKUP($D26,Résultats!$B$2:$AZ$251,AB$2,FALSE)</f>
        <v>3118.3347600000002</v>
      </c>
      <c r="AC26" s="75">
        <f>VLOOKUP($D26,Résultats!$B$2:$AZ$251,AC$2,FALSE)</f>
        <v>3137.722698</v>
      </c>
      <c r="AD26" s="75">
        <f>VLOOKUP($D26,Résultats!$B$2:$AZ$251,AD$2,FALSE)</f>
        <v>3164.5509120000002</v>
      </c>
      <c r="AE26" s="75">
        <f>VLOOKUP($D26,Résultats!$B$2:$AZ$251,AE$2,FALSE)</f>
        <v>3191.0187580000002</v>
      </c>
      <c r="AF26" s="75">
        <f>VLOOKUP($D26,Résultats!$B$2:$AZ$251,AF$2,FALSE)</f>
        <v>3215.5919079999999</v>
      </c>
      <c r="AG26" s="75">
        <f>VLOOKUP($D26,Résultats!$B$2:$AZ$251,AG$2,FALSE)</f>
        <v>3239.16525</v>
      </c>
      <c r="AH26" s="75">
        <f>VLOOKUP($D26,Résultats!$B$2:$AZ$251,AH$2,FALSE)</f>
        <v>3261.058747</v>
      </c>
      <c r="AI26" s="75">
        <f>VLOOKUP($D26,Résultats!$B$2:$AZ$251,AI$2,FALSE)</f>
        <v>3281.2189119999998</v>
      </c>
      <c r="AJ26" s="75">
        <f>VLOOKUP($D26,Résultats!$B$2:$AZ$251,AJ$2,FALSE)</f>
        <v>3301.2314190000002</v>
      </c>
      <c r="AK26" s="75">
        <f>VLOOKUP($D26,Résultats!$B$2:$AZ$251,AK$2,FALSE)</f>
        <v>3320.9700419999999</v>
      </c>
      <c r="AL26" s="75">
        <f>VLOOKUP($D26,Résultats!$B$2:$AZ$251,AL$2,FALSE)</f>
        <v>3340.442063</v>
      </c>
      <c r="AM26" s="75">
        <f>VLOOKUP($D26,Résultats!$B$2:$AZ$251,AM$2,FALSE)</f>
        <v>3362.2984459999998</v>
      </c>
    </row>
    <row r="27" spans="1:39" x14ac:dyDescent="0.25">
      <c r="C27" s="76" t="s">
        <v>188</v>
      </c>
      <c r="D27" s="76" t="s">
        <v>100</v>
      </c>
      <c r="E27" s="77">
        <f>VLOOKUP($D27,Résultats!$B$2:$AZ$251,E$2,FALSE)</f>
        <v>1.7800717720000001</v>
      </c>
      <c r="F27" s="77">
        <f>VLOOKUP($D27,Résultats!$B$2:$AZ$251,F$2,FALSE)</f>
        <v>24.20504944</v>
      </c>
      <c r="G27" s="77">
        <f>VLOOKUP($D27,Résultats!$B$2:$AZ$251,G$2,FALSE)</f>
        <v>44.500197389999997</v>
      </c>
      <c r="H27" s="77">
        <f>VLOOKUP($D27,Résultats!$B$2:$AZ$251,H$2,FALSE)</f>
        <v>53.36056636</v>
      </c>
      <c r="I27" s="77">
        <f>VLOOKUP($D27,Résultats!$B$2:$AZ$251,I$2,FALSE)</f>
        <v>104.6013062</v>
      </c>
      <c r="J27" s="77">
        <f>VLOOKUP($D27,Résultats!$B$2:$AZ$251,J$2,FALSE)</f>
        <v>184.87162219999999</v>
      </c>
      <c r="K27" s="77">
        <f>VLOOKUP($D27,Résultats!$B$2:$AZ$251,K$2,FALSE)</f>
        <v>312.14415059999999</v>
      </c>
      <c r="L27" s="77">
        <f>VLOOKUP($D27,Résultats!$B$2:$AZ$251,L$2,FALSE)</f>
        <v>355.58387920000001</v>
      </c>
      <c r="M27" s="77">
        <f>VLOOKUP($D27,Résultats!$B$2:$AZ$251,M$2,FALSE)</f>
        <v>400.7685783</v>
      </c>
      <c r="N27" s="77">
        <f>VLOOKUP($D27,Résultats!$B$2:$AZ$251,N$2,FALSE)</f>
        <v>452.41931779999999</v>
      </c>
      <c r="O27" s="77">
        <f>VLOOKUP($D27,Résultats!$B$2:$AZ$251,O$2,FALSE)</f>
        <v>526.44095549999997</v>
      </c>
      <c r="P27" s="77">
        <f>VLOOKUP($D27,Résultats!$B$2:$AZ$251,P$2,FALSE)</f>
        <v>611.33905419999996</v>
      </c>
      <c r="Q27" s="77">
        <f>VLOOKUP($D27,Résultats!$B$2:$AZ$251,Q$2,FALSE)</f>
        <v>705.27027889999999</v>
      </c>
      <c r="R27" s="77">
        <f>VLOOKUP($D27,Résultats!$B$2:$AZ$251,R$2,FALSE)</f>
        <v>806.98466889999997</v>
      </c>
      <c r="S27" s="77">
        <f>VLOOKUP($D27,Résultats!$B$2:$AZ$251,S$2,FALSE)</f>
        <v>916.57466959999999</v>
      </c>
      <c r="T27" s="77">
        <f>VLOOKUP($D27,Résultats!$B$2:$AZ$251,T$2,FALSE)</f>
        <v>1031.994391</v>
      </c>
      <c r="U27" s="77">
        <f>VLOOKUP($D27,Résultats!$B$2:$AZ$251,U$2,FALSE)</f>
        <v>1153.79701</v>
      </c>
      <c r="V27" s="77">
        <f>VLOOKUP($D27,Résultats!$B$2:$AZ$251,V$2,FALSE)</f>
        <v>1281.236627</v>
      </c>
      <c r="W27" s="77">
        <f>VLOOKUP($D27,Résultats!$B$2:$AZ$251,W$2,FALSE)</f>
        <v>1413.477928</v>
      </c>
      <c r="X27" s="77">
        <f>VLOOKUP($D27,Résultats!$B$2:$AZ$251,X$2,FALSE)</f>
        <v>1549.751434</v>
      </c>
      <c r="Y27" s="77">
        <f>VLOOKUP($D27,Résultats!$B$2:$AZ$251,Y$2,FALSE)</f>
        <v>1686.784054</v>
      </c>
      <c r="Z27" s="77">
        <f>VLOOKUP($D27,Résultats!$B$2:$AZ$251,Z$2,FALSE)</f>
        <v>1824.8671220000001</v>
      </c>
      <c r="AA27" s="77">
        <f>VLOOKUP($D27,Résultats!$B$2:$AZ$251,AA$2,FALSE)</f>
        <v>1962.124642</v>
      </c>
      <c r="AB27" s="77">
        <f>VLOOKUP($D27,Résultats!$B$2:$AZ$251,AB$2,FALSE)</f>
        <v>2097.0535169999998</v>
      </c>
      <c r="AC27" s="77">
        <f>VLOOKUP($D27,Résultats!$B$2:$AZ$251,AC$2,FALSE)</f>
        <v>2227.7030169999998</v>
      </c>
      <c r="AD27" s="77">
        <f>VLOOKUP($D27,Résultats!$B$2:$AZ$251,AD$2,FALSE)</f>
        <v>2357.6399919999999</v>
      </c>
      <c r="AE27" s="77">
        <f>VLOOKUP($D27,Résultats!$B$2:$AZ$251,AE$2,FALSE)</f>
        <v>2480.5131609999999</v>
      </c>
      <c r="AF27" s="77">
        <f>VLOOKUP($D27,Résultats!$B$2:$AZ$251,AF$2,FALSE)</f>
        <v>2594.3197220000002</v>
      </c>
      <c r="AG27" s="77">
        <f>VLOOKUP($D27,Résultats!$B$2:$AZ$251,AG$2,FALSE)</f>
        <v>2699.2522549999999</v>
      </c>
      <c r="AH27" s="77">
        <f>VLOOKUP($D27,Résultats!$B$2:$AZ$251,AH$2,FALSE)</f>
        <v>2794.5678109999999</v>
      </c>
      <c r="AI27" s="77">
        <f>VLOOKUP($D27,Résultats!$B$2:$AZ$251,AI$2,FALSE)</f>
        <v>2880.2822590000001</v>
      </c>
      <c r="AJ27" s="77">
        <f>VLOOKUP($D27,Résultats!$B$2:$AZ$251,AJ$2,FALSE)</f>
        <v>2958.0956700000002</v>
      </c>
      <c r="AK27" s="77">
        <f>VLOOKUP($D27,Résultats!$B$2:$AZ$251,AK$2,FALSE)</f>
        <v>3028.4082800000001</v>
      </c>
      <c r="AL27" s="77">
        <f>VLOOKUP($D27,Résultats!$B$2:$AZ$251,AL$2,FALSE)</f>
        <v>3091.8217770000001</v>
      </c>
      <c r="AM27" s="77">
        <f>VLOOKUP($D27,Résultats!$B$2:$AZ$251,AM$2,FALSE)</f>
        <v>3151.458533</v>
      </c>
    </row>
    <row r="28" spans="1:39" x14ac:dyDescent="0.25">
      <c r="C28" s="56" t="s">
        <v>27</v>
      </c>
      <c r="D28" s="78" t="s">
        <v>101</v>
      </c>
      <c r="E28" s="31">
        <f>VLOOKUP($D28,Résultats!$B$2:$AZ$251,E$2,FALSE)</f>
        <v>5.3014737799999996E-3</v>
      </c>
      <c r="F28" s="31">
        <f>VLOOKUP($D28,Résultats!$B$2:$AZ$251,F$2,FALSE)</f>
        <v>0.52189186929999998</v>
      </c>
      <c r="G28" s="31">
        <f>VLOOKUP($D28,Résultats!$B$2:$AZ$251,G$2,FALSE)</f>
        <v>1.245701186</v>
      </c>
      <c r="H28" s="31">
        <f>VLOOKUP($D28,Résultats!$B$2:$AZ$251,H$2,FALSE)</f>
        <v>1.622179075</v>
      </c>
      <c r="I28" s="31">
        <f>VLOOKUP($D28,Résultats!$B$2:$AZ$251,I$2,FALSE)</f>
        <v>3.4305258300000001</v>
      </c>
      <c r="J28" s="31">
        <f>VLOOKUP($D28,Résultats!$B$2:$AZ$251,J$2,FALSE)</f>
        <v>6.5446796220000003</v>
      </c>
      <c r="K28" s="31">
        <f>VLOOKUP($D28,Résultats!$B$2:$AZ$251,K$2,FALSE)</f>
        <v>11.9210805</v>
      </c>
      <c r="L28" s="31">
        <f>VLOOKUP($D28,Résultats!$B$2:$AZ$251,L$2,FALSE)</f>
        <v>14.626547860000001</v>
      </c>
      <c r="M28" s="31">
        <f>VLOOKUP($D28,Résultats!$B$2:$AZ$251,M$2,FALSE)</f>
        <v>17.713593589999999</v>
      </c>
      <c r="N28" s="31">
        <f>VLOOKUP($D28,Résultats!$B$2:$AZ$251,N$2,FALSE)</f>
        <v>21.427728129999998</v>
      </c>
      <c r="O28" s="31">
        <f>VLOOKUP($D28,Résultats!$B$2:$AZ$251,O$2,FALSE)</f>
        <v>26.598641900000001</v>
      </c>
      <c r="P28" s="31">
        <f>VLOOKUP($D28,Résultats!$B$2:$AZ$251,P$2,FALSE)</f>
        <v>32.792878539999997</v>
      </c>
      <c r="Q28" s="31">
        <f>VLOOKUP($D28,Résultats!$B$2:$AZ$251,Q$2,FALSE)</f>
        <v>39.975694439999998</v>
      </c>
      <c r="R28" s="31">
        <f>VLOOKUP($D28,Résultats!$B$2:$AZ$251,R$2,FALSE)</f>
        <v>48.127426020000001</v>
      </c>
      <c r="S28" s="31">
        <f>VLOOKUP($D28,Résultats!$B$2:$AZ$251,S$2,FALSE)</f>
        <v>57.299629860000003</v>
      </c>
      <c r="T28" s="31">
        <f>VLOOKUP($D28,Résultats!$B$2:$AZ$251,T$2,FALSE)</f>
        <v>67.411140739999894</v>
      </c>
      <c r="U28" s="31">
        <f>VLOOKUP($D28,Résultats!$B$2:$AZ$251,U$2,FALSE)</f>
        <v>78.541716510000001</v>
      </c>
      <c r="V28" s="31">
        <f>VLOOKUP($D28,Résultats!$B$2:$AZ$251,V$2,FALSE)</f>
        <v>90.690787150000006</v>
      </c>
      <c r="W28" s="31">
        <f>VLOOKUP($D28,Résultats!$B$2:$AZ$251,W$2,FALSE)</f>
        <v>103.846875</v>
      </c>
      <c r="X28" s="31">
        <f>VLOOKUP($D28,Résultats!$B$2:$AZ$251,X$2,FALSE)</f>
        <v>117.99984980000001</v>
      </c>
      <c r="Y28" s="31">
        <f>VLOOKUP($D28,Résultats!$B$2:$AZ$251,Y$2,FALSE)</f>
        <v>132.93391009999999</v>
      </c>
      <c r="Z28" s="31">
        <f>VLOOKUP($D28,Résultats!$B$2:$AZ$251,Z$2,FALSE)</f>
        <v>148.686061</v>
      </c>
      <c r="AA28" s="31">
        <f>VLOOKUP($D28,Résultats!$B$2:$AZ$251,AA$2,FALSE)</f>
        <v>165.126881</v>
      </c>
      <c r="AB28" s="31">
        <f>VLOOKUP($D28,Résultats!$B$2:$AZ$251,AB$2,FALSE)</f>
        <v>182.13528479999999</v>
      </c>
      <c r="AC28" s="31">
        <f>VLOOKUP($D28,Résultats!$B$2:$AZ$251,AC$2,FALSE)</f>
        <v>199.53602509999999</v>
      </c>
      <c r="AD28" s="31">
        <f>VLOOKUP($D28,Résultats!$B$2:$AZ$251,AD$2,FALSE)</f>
        <v>217.64569409999999</v>
      </c>
      <c r="AE28" s="31">
        <f>VLOOKUP($D28,Résultats!$B$2:$AZ$251,AE$2,FALSE)</f>
        <v>235.87342839999999</v>
      </c>
      <c r="AF28" s="31">
        <f>VLOOKUP($D28,Résultats!$B$2:$AZ$251,AF$2,FALSE)</f>
        <v>253.99320510000001</v>
      </c>
      <c r="AG28" s="31">
        <f>VLOOKUP($D28,Résultats!$B$2:$AZ$251,AG$2,FALSE)</f>
        <v>271.98257819999998</v>
      </c>
      <c r="AH28" s="31">
        <f>VLOOKUP($D28,Résultats!$B$2:$AZ$251,AH$2,FALSE)</f>
        <v>289.71849220000001</v>
      </c>
      <c r="AI28" s="31">
        <f>VLOOKUP($D28,Résultats!$B$2:$AZ$251,AI$2,FALSE)</f>
        <v>307.15279340000001</v>
      </c>
      <c r="AJ28" s="31">
        <f>VLOOKUP($D28,Résultats!$B$2:$AZ$251,AJ$2,FALSE)</f>
        <v>324.41479049999998</v>
      </c>
      <c r="AK28" s="31">
        <f>VLOOKUP($D28,Résultats!$B$2:$AZ$251,AK$2,FALSE)</f>
        <v>341.50106570000003</v>
      </c>
      <c r="AL28" s="31">
        <f>VLOOKUP($D28,Résultats!$B$2:$AZ$251,AL$2,FALSE)</f>
        <v>358.43369580000001</v>
      </c>
      <c r="AM28" s="31">
        <f>VLOOKUP($D28,Résultats!$B$2:$AZ$251,AM$2,FALSE)</f>
        <v>375.55164730000001</v>
      </c>
    </row>
    <row r="29" spans="1:39" x14ac:dyDescent="0.25">
      <c r="C29" s="56" t="s">
        <v>28</v>
      </c>
      <c r="D29" s="78" t="s">
        <v>102</v>
      </c>
      <c r="E29" s="31">
        <f>VLOOKUP($D29,Résultats!$B$2:$AZ$251,E$2,FALSE)</f>
        <v>1.21526091E-2</v>
      </c>
      <c r="F29" s="31">
        <f>VLOOKUP($D29,Résultats!$B$2:$AZ$251,F$2,FALSE)</f>
        <v>0.42579564110000001</v>
      </c>
      <c r="G29" s="31">
        <f>VLOOKUP($D29,Résultats!$B$2:$AZ$251,G$2,FALSE)</f>
        <v>0.93818148629999998</v>
      </c>
      <c r="H29" s="31">
        <f>VLOOKUP($D29,Résultats!$B$2:$AZ$251,H$2,FALSE)</f>
        <v>1.193055577</v>
      </c>
      <c r="I29" s="31">
        <f>VLOOKUP($D29,Résultats!$B$2:$AZ$251,I$2,FALSE)</f>
        <v>2.4697662380000001</v>
      </c>
      <c r="J29" s="31">
        <f>VLOOKUP($D29,Résultats!$B$2:$AZ$251,J$2,FALSE)</f>
        <v>4.6133328569999996</v>
      </c>
      <c r="K29" s="31">
        <f>VLOOKUP($D29,Résultats!$B$2:$AZ$251,K$2,FALSE)</f>
        <v>8.2313043340000007</v>
      </c>
      <c r="L29" s="31">
        <f>VLOOKUP($D29,Résultats!$B$2:$AZ$251,L$2,FALSE)</f>
        <v>9.8990317010000002</v>
      </c>
      <c r="M29" s="31">
        <f>VLOOKUP($D29,Résultats!$B$2:$AZ$251,M$2,FALSE)</f>
        <v>11.7589083</v>
      </c>
      <c r="N29" s="31">
        <f>VLOOKUP($D29,Résultats!$B$2:$AZ$251,N$2,FALSE)</f>
        <v>13.96238979</v>
      </c>
      <c r="O29" s="31">
        <f>VLOOKUP($D29,Résultats!$B$2:$AZ$251,O$2,FALSE)</f>
        <v>17.0313892</v>
      </c>
      <c r="P29" s="31">
        <f>VLOOKUP($D29,Résultats!$B$2:$AZ$251,P$2,FALSE)</f>
        <v>20.657487069999998</v>
      </c>
      <c r="Q29" s="31">
        <f>VLOOKUP($D29,Résultats!$B$2:$AZ$251,Q$2,FALSE)</f>
        <v>24.801625489999999</v>
      </c>
      <c r="R29" s="31">
        <f>VLOOKUP($D29,Résultats!$B$2:$AZ$251,R$2,FALSE)</f>
        <v>29.43662501</v>
      </c>
      <c r="S29" s="31">
        <f>VLOOKUP($D29,Résultats!$B$2:$AZ$251,S$2,FALSE)</f>
        <v>34.579871130000001</v>
      </c>
      <c r="T29" s="31">
        <f>VLOOKUP($D29,Résultats!$B$2:$AZ$251,T$2,FALSE)</f>
        <v>40.168007170000003</v>
      </c>
      <c r="U29" s="31">
        <f>VLOOKUP($D29,Résultats!$B$2:$AZ$251,U$2,FALSE)</f>
        <v>46.234439029999997</v>
      </c>
      <c r="V29" s="31">
        <f>VLOOKUP($D29,Résultats!$B$2:$AZ$251,V$2,FALSE)</f>
        <v>52.763200670000003</v>
      </c>
      <c r="W29" s="31">
        <f>VLOOKUP($D29,Résultats!$B$2:$AZ$251,W$2,FALSE)</f>
        <v>59.731935409999998</v>
      </c>
      <c r="X29" s="31">
        <f>VLOOKUP($D29,Résultats!$B$2:$AZ$251,X$2,FALSE)</f>
        <v>67.118810710000005</v>
      </c>
      <c r="Y29" s="31">
        <f>VLOOKUP($D29,Résultats!$B$2:$AZ$251,Y$2,FALSE)</f>
        <v>74.786856790000002</v>
      </c>
      <c r="Z29" s="31">
        <f>VLOOKUP($D29,Résultats!$B$2:$AZ$251,Z$2,FALSE)</f>
        <v>82.745750409999999</v>
      </c>
      <c r="AA29" s="31">
        <f>VLOOKUP($D29,Résultats!$B$2:$AZ$251,AA$2,FALSE)</f>
        <v>90.910304199999999</v>
      </c>
      <c r="AB29" s="31">
        <f>VLOOKUP($D29,Résultats!$B$2:$AZ$251,AB$2,FALSE)</f>
        <v>99.203565650000002</v>
      </c>
      <c r="AC29" s="31">
        <f>VLOOKUP($D29,Résultats!$B$2:$AZ$251,AC$2,FALSE)</f>
        <v>107.5216327</v>
      </c>
      <c r="AD29" s="31">
        <f>VLOOKUP($D29,Résultats!$B$2:$AZ$251,AD$2,FALSE)</f>
        <v>116.025834</v>
      </c>
      <c r="AE29" s="31">
        <f>VLOOKUP($D29,Résultats!$B$2:$AZ$251,AE$2,FALSE)</f>
        <v>124.39204119999999</v>
      </c>
      <c r="AF29" s="31">
        <f>VLOOKUP($D29,Résultats!$B$2:$AZ$251,AF$2,FALSE)</f>
        <v>132.49767510000001</v>
      </c>
      <c r="AG29" s="31">
        <f>VLOOKUP($D29,Résultats!$B$2:$AZ$251,AG$2,FALSE)</f>
        <v>140.32866530000001</v>
      </c>
      <c r="AH29" s="31">
        <f>VLOOKUP($D29,Résultats!$B$2:$AZ$251,AH$2,FALSE)</f>
        <v>147.82048119999999</v>
      </c>
      <c r="AI29" s="31">
        <f>VLOOKUP($D29,Résultats!$B$2:$AZ$251,AI$2,FALSE)</f>
        <v>154.94784630000001</v>
      </c>
      <c r="AJ29" s="31">
        <f>VLOOKUP($D29,Résultats!$B$2:$AZ$251,AJ$2,FALSE)</f>
        <v>161.77573939999999</v>
      </c>
      <c r="AK29" s="31">
        <f>VLOOKUP($D29,Résultats!$B$2:$AZ$251,AK$2,FALSE)</f>
        <v>168.301365</v>
      </c>
      <c r="AL29" s="31">
        <f>VLOOKUP($D29,Résultats!$B$2:$AZ$251,AL$2,FALSE)</f>
        <v>174.5343153</v>
      </c>
      <c r="AM29" s="31">
        <f>VLOOKUP($D29,Résultats!$B$2:$AZ$251,AM$2,FALSE)</f>
        <v>180.6334583</v>
      </c>
    </row>
    <row r="30" spans="1:39" x14ac:dyDescent="0.25">
      <c r="C30" s="56" t="s">
        <v>29</v>
      </c>
      <c r="D30" s="78" t="s">
        <v>103</v>
      </c>
      <c r="E30" s="31">
        <f>VLOOKUP($D30,Résultats!$B$2:$AZ$251,E$2,FALSE)</f>
        <v>4.9752292400000002E-2</v>
      </c>
      <c r="F30" s="31">
        <f>VLOOKUP($D30,Résultats!$B$2:$AZ$251,F$2,FALSE)</f>
        <v>0.71810894349999999</v>
      </c>
      <c r="G30" s="31">
        <f>VLOOKUP($D30,Résultats!$B$2:$AZ$251,G$2,FALSE)</f>
        <v>1.329148636</v>
      </c>
      <c r="H30" s="31">
        <f>VLOOKUP($D30,Résultats!$B$2:$AZ$251,H$2,FALSE)</f>
        <v>1.595285786</v>
      </c>
      <c r="I30" s="31">
        <f>VLOOKUP($D30,Résultats!$B$2:$AZ$251,I$2,FALSE)</f>
        <v>3.1274625340000002</v>
      </c>
      <c r="J30" s="31">
        <f>VLOOKUP($D30,Résultats!$B$2:$AZ$251,J$2,FALSE)</f>
        <v>5.5227053809999997</v>
      </c>
      <c r="K30" s="31">
        <f>VLOOKUP($D30,Résultats!$B$2:$AZ$251,K$2,FALSE)</f>
        <v>9.3059631399999905</v>
      </c>
      <c r="L30" s="31">
        <f>VLOOKUP($D30,Résultats!$B$2:$AZ$251,L$2,FALSE)</f>
        <v>10.56556389</v>
      </c>
      <c r="M30" s="31">
        <f>VLOOKUP($D30,Résultats!$B$2:$AZ$251,M$2,FALSE)</f>
        <v>11.850796559999999</v>
      </c>
      <c r="N30" s="31">
        <f>VLOOKUP($D30,Résultats!$B$2:$AZ$251,N$2,FALSE)</f>
        <v>13.29252872</v>
      </c>
      <c r="O30" s="31">
        <f>VLOOKUP($D30,Résultats!$B$2:$AZ$251,O$2,FALSE)</f>
        <v>15.34588902</v>
      </c>
      <c r="P30" s="31">
        <f>VLOOKUP($D30,Résultats!$B$2:$AZ$251,P$2,FALSE)</f>
        <v>17.6572231</v>
      </c>
      <c r="Q30" s="31">
        <f>VLOOKUP($D30,Résultats!$B$2:$AZ$251,Q$2,FALSE)</f>
        <v>20.15954121</v>
      </c>
      <c r="R30" s="31">
        <f>VLOOKUP($D30,Résultats!$B$2:$AZ$251,R$2,FALSE)</f>
        <v>22.80401376</v>
      </c>
      <c r="S30" s="31">
        <f>VLOOKUP($D30,Résultats!$B$2:$AZ$251,S$2,FALSE)</f>
        <v>25.58024687</v>
      </c>
      <c r="T30" s="31">
        <f>VLOOKUP($D30,Résultats!$B$2:$AZ$251,T$2,FALSE)</f>
        <v>28.41758561</v>
      </c>
      <c r="U30" s="31">
        <f>VLOOKUP($D30,Résultats!$B$2:$AZ$251,U$2,FALSE)</f>
        <v>31.317477029999999</v>
      </c>
      <c r="V30" s="31">
        <f>VLOOKUP($D30,Résultats!$B$2:$AZ$251,V$2,FALSE)</f>
        <v>34.24423994</v>
      </c>
      <c r="W30" s="31">
        <f>VLOOKUP($D30,Résultats!$B$2:$AZ$251,W$2,FALSE)</f>
        <v>37.159656239999997</v>
      </c>
      <c r="X30" s="31">
        <f>VLOOKUP($D30,Résultats!$B$2:$AZ$251,X$2,FALSE)</f>
        <v>40.026961489999998</v>
      </c>
      <c r="Y30" s="31">
        <f>VLOOKUP($D30,Résultats!$B$2:$AZ$251,Y$2,FALSE)</f>
        <v>42.746588940000002</v>
      </c>
      <c r="Z30" s="31">
        <f>VLOOKUP($D30,Résultats!$B$2:$AZ$251,Z$2,FALSE)</f>
        <v>45.31397844</v>
      </c>
      <c r="AA30" s="31">
        <f>VLOOKUP($D30,Résultats!$B$2:$AZ$251,AA$2,FALSE)</f>
        <v>47.668554049999997</v>
      </c>
      <c r="AB30" s="31">
        <f>VLOOKUP($D30,Résultats!$B$2:$AZ$251,AB$2,FALSE)</f>
        <v>49.763059040000002</v>
      </c>
      <c r="AC30" s="31">
        <f>VLOOKUP($D30,Résultats!$B$2:$AZ$251,AC$2,FALSE)</f>
        <v>51.542791549999997</v>
      </c>
      <c r="AD30" s="31">
        <f>VLOOKUP($D30,Résultats!$B$2:$AZ$251,AD$2,FALSE)</f>
        <v>53.081238409999997</v>
      </c>
      <c r="AE30" s="31">
        <f>VLOOKUP($D30,Résultats!$B$2:$AZ$251,AE$2,FALSE)</f>
        <v>54.226845300000001</v>
      </c>
      <c r="AF30" s="31">
        <f>VLOOKUP($D30,Résultats!$B$2:$AZ$251,AF$2,FALSE)</f>
        <v>54.934742720000003</v>
      </c>
      <c r="AG30" s="31">
        <f>VLOOKUP($D30,Résultats!$B$2:$AZ$251,AG$2,FALSE)</f>
        <v>55.209753710000001</v>
      </c>
      <c r="AH30" s="31">
        <f>VLOOKUP($D30,Résultats!$B$2:$AZ$251,AH$2,FALSE)</f>
        <v>55.039706719999998</v>
      </c>
      <c r="AI30" s="31">
        <f>VLOOKUP($D30,Résultats!$B$2:$AZ$251,AI$2,FALSE)</f>
        <v>54.428988529999998</v>
      </c>
      <c r="AJ30" s="31">
        <f>VLOOKUP($D30,Résultats!$B$2:$AZ$251,AJ$2,FALSE)</f>
        <v>53.415041600000002</v>
      </c>
      <c r="AK30" s="31">
        <f>VLOOKUP($D30,Résultats!$B$2:$AZ$251,AK$2,FALSE)</f>
        <v>52.009882249999997</v>
      </c>
      <c r="AL30" s="31">
        <f>VLOOKUP($D30,Résultats!$B$2:$AZ$251,AL$2,FALSE)</f>
        <v>50.228949620000002</v>
      </c>
      <c r="AM30" s="31">
        <f>VLOOKUP($D30,Résultats!$B$2:$AZ$251,AM$2,FALSE)</f>
        <v>48.121937420000002</v>
      </c>
    </row>
    <row r="31" spans="1:39" x14ac:dyDescent="0.25">
      <c r="C31" s="56" t="s">
        <v>30</v>
      </c>
      <c r="D31" s="78" t="s">
        <v>104</v>
      </c>
      <c r="E31" s="31">
        <f>VLOOKUP($D31,Résultats!$B$2:$AZ$251,E$2,FALSE)</f>
        <v>1.1687710650000001</v>
      </c>
      <c r="F31" s="31">
        <f>VLOOKUP($D31,Résultats!$B$2:$AZ$251,F$2,FALSE)</f>
        <v>15.696133919999999</v>
      </c>
      <c r="G31" s="31">
        <f>VLOOKUP($D31,Résultats!$B$2:$AZ$251,G$2,FALSE)</f>
        <v>28.693082090000001</v>
      </c>
      <c r="H31" s="31">
        <f>VLOOKUP($D31,Résultats!$B$2:$AZ$251,H$2,FALSE)</f>
        <v>34.332323440000003</v>
      </c>
      <c r="I31" s="31">
        <f>VLOOKUP($D31,Résultats!$B$2:$AZ$251,I$2,FALSE)</f>
        <v>67.156490289999894</v>
      </c>
      <c r="J31" s="31">
        <f>VLOOKUP($D31,Résultats!$B$2:$AZ$251,J$2,FALSE)</f>
        <v>118.41422590000001</v>
      </c>
      <c r="K31" s="31">
        <f>VLOOKUP($D31,Résultats!$B$2:$AZ$251,K$2,FALSE)</f>
        <v>199.43210020000001</v>
      </c>
      <c r="L31" s="31">
        <f>VLOOKUP($D31,Résultats!$B$2:$AZ$251,L$2,FALSE)</f>
        <v>226.58101099999999</v>
      </c>
      <c r="M31" s="31">
        <f>VLOOKUP($D31,Résultats!$B$2:$AZ$251,M$2,FALSE)</f>
        <v>254.6618871</v>
      </c>
      <c r="N31" s="31">
        <f>VLOOKUP($D31,Résultats!$B$2:$AZ$251,N$2,FALSE)</f>
        <v>286.65325030000002</v>
      </c>
      <c r="O31" s="31">
        <f>VLOOKUP($D31,Résultats!$B$2:$AZ$251,O$2,FALSE)</f>
        <v>332.58822309999999</v>
      </c>
      <c r="P31" s="31">
        <f>VLOOKUP($D31,Résultats!$B$2:$AZ$251,P$2,FALSE)</f>
        <v>385.11980579999999</v>
      </c>
      <c r="Q31" s="31">
        <f>VLOOKUP($D31,Résultats!$B$2:$AZ$251,Q$2,FALSE)</f>
        <v>443.04992229999999</v>
      </c>
      <c r="R31" s="31">
        <f>VLOOKUP($D31,Résultats!$B$2:$AZ$251,R$2,FALSE)</f>
        <v>505.564145</v>
      </c>
      <c r="S31" s="31">
        <f>VLOOKUP($D31,Résultats!$B$2:$AZ$251,S$2,FALSE)</f>
        <v>572.69429720000005</v>
      </c>
      <c r="T31" s="31">
        <f>VLOOKUP($D31,Résultats!$B$2:$AZ$251,T$2,FALSE)</f>
        <v>643.13570630000004</v>
      </c>
      <c r="U31" s="31">
        <f>VLOOKUP($D31,Résultats!$B$2:$AZ$251,U$2,FALSE)</f>
        <v>717.20869519999997</v>
      </c>
      <c r="V31" s="31">
        <f>VLOOKUP($D31,Résultats!$B$2:$AZ$251,V$2,FALSE)</f>
        <v>794.42155109999999</v>
      </c>
      <c r="W31" s="31">
        <f>VLOOKUP($D31,Résultats!$B$2:$AZ$251,W$2,FALSE)</f>
        <v>874.22994849999998</v>
      </c>
      <c r="X31" s="31">
        <f>VLOOKUP($D31,Résultats!$B$2:$AZ$251,X$2,FALSE)</f>
        <v>956.13249800000006</v>
      </c>
      <c r="Y31" s="31">
        <f>VLOOKUP($D31,Résultats!$B$2:$AZ$251,Y$2,FALSE)</f>
        <v>1038.092052</v>
      </c>
      <c r="Z31" s="31">
        <f>VLOOKUP($D31,Résultats!$B$2:$AZ$251,Z$2,FALSE)</f>
        <v>1120.2814410000001</v>
      </c>
      <c r="AA31" s="31">
        <f>VLOOKUP($D31,Résultats!$B$2:$AZ$251,AA$2,FALSE)</f>
        <v>1201.537339</v>
      </c>
      <c r="AB31" s="31">
        <f>VLOOKUP($D31,Résultats!$B$2:$AZ$251,AB$2,FALSE)</f>
        <v>1280.9381639999999</v>
      </c>
      <c r="AC31" s="31">
        <f>VLOOKUP($D31,Résultats!$B$2:$AZ$251,AC$2,FALSE)</f>
        <v>1357.2978009999999</v>
      </c>
      <c r="AD31" s="31">
        <f>VLOOKUP($D31,Résultats!$B$2:$AZ$251,AD$2,FALSE)</f>
        <v>1432.793426</v>
      </c>
      <c r="AE31" s="31">
        <f>VLOOKUP($D31,Résultats!$B$2:$AZ$251,AE$2,FALSE)</f>
        <v>1503.5702859999999</v>
      </c>
      <c r="AF31" s="31">
        <f>VLOOKUP($D31,Résultats!$B$2:$AZ$251,AF$2,FALSE)</f>
        <v>1568.4371759999999</v>
      </c>
      <c r="AG31" s="31">
        <f>VLOOKUP($D31,Résultats!$B$2:$AZ$251,AG$2,FALSE)</f>
        <v>1627.5366770000001</v>
      </c>
      <c r="AH31" s="31">
        <f>VLOOKUP($D31,Résultats!$B$2:$AZ$251,AH$2,FALSE)</f>
        <v>1680.4509599999999</v>
      </c>
      <c r="AI31" s="31">
        <f>VLOOKUP($D31,Résultats!$B$2:$AZ$251,AI$2,FALSE)</f>
        <v>1727.220699</v>
      </c>
      <c r="AJ31" s="31">
        <f>VLOOKUP($D31,Résultats!$B$2:$AZ$251,AJ$2,FALSE)</f>
        <v>1768.8978179999999</v>
      </c>
      <c r="AK31" s="31">
        <f>VLOOKUP($D31,Résultats!$B$2:$AZ$251,AK$2,FALSE)</f>
        <v>1805.7515619999999</v>
      </c>
      <c r="AL31" s="31">
        <f>VLOOKUP($D31,Résultats!$B$2:$AZ$251,AL$2,FALSE)</f>
        <v>1838.1698269999999</v>
      </c>
      <c r="AM31" s="31">
        <f>VLOOKUP($D31,Résultats!$B$2:$AZ$251,AM$2,FALSE)</f>
        <v>1868.0256629999999</v>
      </c>
    </row>
    <row r="32" spans="1:39" x14ac:dyDescent="0.25">
      <c r="C32" s="56" t="s">
        <v>31</v>
      </c>
      <c r="D32" s="78" t="s">
        <v>105</v>
      </c>
      <c r="E32" s="31">
        <f>VLOOKUP($D32,Résultats!$B$2:$AZ$251,E$2,FALSE)</f>
        <v>0.46065729059999999</v>
      </c>
      <c r="F32" s="31">
        <f>VLOOKUP($D32,Résultats!$B$2:$AZ$251,F$2,FALSE)</f>
        <v>5.9529705850000001</v>
      </c>
      <c r="G32" s="31">
        <f>VLOOKUP($D32,Résultats!$B$2:$AZ$251,G$2,FALSE)</f>
        <v>10.737935070000001</v>
      </c>
      <c r="H32" s="31">
        <f>VLOOKUP($D32,Résultats!$B$2:$AZ$251,H$2,FALSE)</f>
        <v>12.784533339999999</v>
      </c>
      <c r="I32" s="31">
        <f>VLOOKUP($D32,Résultats!$B$2:$AZ$251,I$2,FALSE)</f>
        <v>24.884237089999999</v>
      </c>
      <c r="J32" s="31">
        <f>VLOOKUP($D32,Résultats!$B$2:$AZ$251,J$2,FALSE)</f>
        <v>43.643186159999999</v>
      </c>
      <c r="K32" s="31">
        <f>VLOOKUP($D32,Résultats!$B$2:$AZ$251,K$2,FALSE)</f>
        <v>73.085504360000002</v>
      </c>
      <c r="L32" s="31">
        <f>VLOOKUP($D32,Résultats!$B$2:$AZ$251,L$2,FALSE)</f>
        <v>82.5397775</v>
      </c>
      <c r="M32" s="31">
        <f>VLOOKUP($D32,Résultats!$B$2:$AZ$251,M$2,FALSE)</f>
        <v>92.197600399999999</v>
      </c>
      <c r="N32" s="31">
        <f>VLOOKUP($D32,Résultats!$B$2:$AZ$251,N$2,FALSE)</f>
        <v>103.1256735</v>
      </c>
      <c r="O32" s="31">
        <f>VLOOKUP($D32,Résultats!$B$2:$AZ$251,O$2,FALSE)</f>
        <v>118.9048205</v>
      </c>
      <c r="P32" s="31">
        <f>VLOOKUP($D32,Résultats!$B$2:$AZ$251,P$2,FALSE)</f>
        <v>136.8490597</v>
      </c>
      <c r="Q32" s="31">
        <f>VLOOKUP($D32,Résultats!$B$2:$AZ$251,Q$2,FALSE)</f>
        <v>156.51195619999999</v>
      </c>
      <c r="R32" s="31">
        <f>VLOOKUP($D32,Résultats!$B$2:$AZ$251,R$2,FALSE)</f>
        <v>177.5914377</v>
      </c>
      <c r="S32" s="31">
        <f>VLOOKUP($D32,Résultats!$B$2:$AZ$251,S$2,FALSE)</f>
        <v>200.08712199999999</v>
      </c>
      <c r="T32" s="31">
        <f>VLOOKUP($D32,Résultats!$B$2:$AZ$251,T$2,FALSE)</f>
        <v>223.53197299999999</v>
      </c>
      <c r="U32" s="31">
        <f>VLOOKUP($D32,Résultats!$B$2:$AZ$251,U$2,FALSE)</f>
        <v>248.02817250000001</v>
      </c>
      <c r="V32" s="31">
        <f>VLOOKUP($D32,Résultats!$B$2:$AZ$251,V$2,FALSE)</f>
        <v>273.39482120000002</v>
      </c>
      <c r="W32" s="31">
        <f>VLOOKUP($D32,Résultats!$B$2:$AZ$251,W$2,FALSE)</f>
        <v>299.43578239999999</v>
      </c>
      <c r="X32" s="31">
        <f>VLOOKUP($D32,Résultats!$B$2:$AZ$251,X$2,FALSE)</f>
        <v>325.97207459999998</v>
      </c>
      <c r="Y32" s="31">
        <f>VLOOKUP($D32,Résultats!$B$2:$AZ$251,Y$2,FALSE)</f>
        <v>352.30770940000002</v>
      </c>
      <c r="Z32" s="31">
        <f>VLOOKUP($D32,Résultats!$B$2:$AZ$251,Z$2,FALSE)</f>
        <v>378.5075392</v>
      </c>
      <c r="AA32" s="31">
        <f>VLOOKUP($D32,Résultats!$B$2:$AZ$251,AA$2,FALSE)</f>
        <v>404.18199479999998</v>
      </c>
      <c r="AB32" s="31">
        <f>VLOOKUP($D32,Résultats!$B$2:$AZ$251,AB$2,FALSE)</f>
        <v>429.03133880000001</v>
      </c>
      <c r="AC32" s="31">
        <f>VLOOKUP($D32,Résultats!$B$2:$AZ$251,AC$2,FALSE)</f>
        <v>452.67258829999997</v>
      </c>
      <c r="AD32" s="31">
        <f>VLOOKUP($D32,Résultats!$B$2:$AZ$251,AD$2,FALSE)</f>
        <v>475.84548799999999</v>
      </c>
      <c r="AE32" s="31">
        <f>VLOOKUP($D32,Résultats!$B$2:$AZ$251,AE$2,FALSE)</f>
        <v>497.28414129999999</v>
      </c>
      <c r="AF32" s="31">
        <f>VLOOKUP($D32,Résultats!$B$2:$AZ$251,AF$2,FALSE)</f>
        <v>516.61830269999996</v>
      </c>
      <c r="AG32" s="31">
        <f>VLOOKUP($D32,Résultats!$B$2:$AZ$251,AG$2,FALSE)</f>
        <v>533.92009080000003</v>
      </c>
      <c r="AH32" s="31">
        <f>VLOOKUP($D32,Résultats!$B$2:$AZ$251,AH$2,FALSE)</f>
        <v>549.07914530000005</v>
      </c>
      <c r="AI32" s="31">
        <f>VLOOKUP($D32,Résultats!$B$2:$AZ$251,AI$2,FALSE)</f>
        <v>562.13538259999996</v>
      </c>
      <c r="AJ32" s="31">
        <f>VLOOKUP($D32,Résultats!$B$2:$AZ$251,AJ$2,FALSE)</f>
        <v>573.45778819999998</v>
      </c>
      <c r="AK32" s="31">
        <f>VLOOKUP($D32,Résultats!$B$2:$AZ$251,AK$2,FALSE)</f>
        <v>583.15835730000003</v>
      </c>
      <c r="AL32" s="31">
        <f>VLOOKUP($D32,Résultats!$B$2:$AZ$251,AL$2,FALSE)</f>
        <v>591.38593060000005</v>
      </c>
      <c r="AM32" s="31">
        <f>VLOOKUP($D32,Résultats!$B$2:$AZ$251,AM$2,FALSE)</f>
        <v>598.7609539</v>
      </c>
    </row>
    <row r="33" spans="2:39" x14ac:dyDescent="0.25">
      <c r="C33" s="56" t="s">
        <v>32</v>
      </c>
      <c r="D33" s="78" t="s">
        <v>106</v>
      </c>
      <c r="E33" s="31">
        <f>VLOOKUP($D33,Résultats!$B$2:$AZ$251,E$2,FALSE)</f>
        <v>6.2802073999999996E-3</v>
      </c>
      <c r="F33" s="31">
        <f>VLOOKUP($D33,Résultats!$B$2:$AZ$251,F$2,FALSE)</f>
        <v>0</v>
      </c>
      <c r="G33" s="31">
        <f>VLOOKUP($D33,Résultats!$B$2:$AZ$251,G$2,FALSE)</f>
        <v>0</v>
      </c>
      <c r="H33" s="31">
        <f>VLOOKUP($D33,Résultats!$B$2:$AZ$251,H$2,FALSE)</f>
        <v>0</v>
      </c>
      <c r="I33" s="31">
        <f>VLOOKUP($D33,Résultats!$B$2:$AZ$251,I$2,FALSE)</f>
        <v>0</v>
      </c>
      <c r="J33" s="31">
        <f>VLOOKUP($D33,Résultats!$B$2:$AZ$251,J$2,FALSE)</f>
        <v>0</v>
      </c>
      <c r="K33" s="31">
        <f>VLOOKUP($D33,Résultats!$B$2:$AZ$251,K$2,FALSE)</f>
        <v>0</v>
      </c>
      <c r="L33" s="31">
        <f>VLOOKUP($D33,Résultats!$B$2:$AZ$251,L$2,FALSE)</f>
        <v>0</v>
      </c>
      <c r="M33" s="31">
        <f>VLOOKUP($D33,Résultats!$B$2:$AZ$251,M$2,FALSE)</f>
        <v>0</v>
      </c>
      <c r="N33" s="31">
        <f>VLOOKUP($D33,Résultats!$B$2:$AZ$251,N$2,FALSE)</f>
        <v>0</v>
      </c>
      <c r="O33" s="31">
        <f>VLOOKUP($D33,Résultats!$B$2:$AZ$251,O$2,FALSE)</f>
        <v>0</v>
      </c>
      <c r="P33" s="31">
        <f>VLOOKUP($D33,Résultats!$B$2:$AZ$251,P$2,FALSE)</f>
        <v>0</v>
      </c>
      <c r="Q33" s="31">
        <f>VLOOKUP($D33,Résultats!$B$2:$AZ$251,Q$2,FALSE)</f>
        <v>0</v>
      </c>
      <c r="R33" s="31">
        <f>VLOOKUP($D33,Résultats!$B$2:$AZ$251,R$2,FALSE)</f>
        <v>0</v>
      </c>
      <c r="S33" s="31">
        <f>VLOOKUP($D33,Résultats!$B$2:$AZ$251,S$2,FALSE)</f>
        <v>0</v>
      </c>
      <c r="T33" s="31">
        <f>VLOOKUP($D33,Résultats!$B$2:$AZ$251,T$2,FALSE)</f>
        <v>0</v>
      </c>
      <c r="U33" s="31">
        <f>VLOOKUP($D33,Résultats!$B$2:$AZ$251,U$2,FALSE)</f>
        <v>0</v>
      </c>
      <c r="V33" s="31">
        <f>VLOOKUP($D33,Résultats!$B$2:$AZ$251,V$2,FALSE)</f>
        <v>0</v>
      </c>
      <c r="W33" s="31">
        <f>VLOOKUP($D33,Résultats!$B$2:$AZ$251,W$2,FALSE)</f>
        <v>0</v>
      </c>
      <c r="X33" s="31">
        <f>VLOOKUP($D33,Résultats!$B$2:$AZ$251,X$2,FALSE)</f>
        <v>0</v>
      </c>
      <c r="Y33" s="31">
        <f>VLOOKUP($D33,Résultats!$B$2:$AZ$251,Y$2,FALSE)</f>
        <v>0</v>
      </c>
      <c r="Z33" s="31">
        <f>VLOOKUP($D33,Résultats!$B$2:$AZ$251,Z$2,FALSE)</f>
        <v>0</v>
      </c>
      <c r="AA33" s="31">
        <f>VLOOKUP($D33,Résultats!$B$2:$AZ$251,AA$2,FALSE)</f>
        <v>0</v>
      </c>
      <c r="AB33" s="31">
        <f>VLOOKUP($D33,Résultats!$B$2:$AZ$251,AB$2,FALSE)</f>
        <v>0</v>
      </c>
      <c r="AC33" s="31">
        <f>VLOOKUP($D33,Résultats!$B$2:$AZ$251,AC$2,FALSE)</f>
        <v>0</v>
      </c>
      <c r="AD33" s="31">
        <f>VLOOKUP($D33,Résultats!$B$2:$AZ$251,AD$2,FALSE)</f>
        <v>0</v>
      </c>
      <c r="AE33" s="31">
        <f>VLOOKUP($D33,Résultats!$B$2:$AZ$251,AE$2,FALSE)</f>
        <v>0</v>
      </c>
      <c r="AF33" s="31">
        <f>VLOOKUP($D33,Résultats!$B$2:$AZ$251,AF$2,FALSE)</f>
        <v>0</v>
      </c>
      <c r="AG33" s="31">
        <f>VLOOKUP($D33,Résultats!$B$2:$AZ$251,AG$2,FALSE)</f>
        <v>0</v>
      </c>
      <c r="AH33" s="31">
        <f>VLOOKUP($D33,Résultats!$B$2:$AZ$251,AH$2,FALSE)</f>
        <v>0</v>
      </c>
      <c r="AI33" s="31">
        <f>VLOOKUP($D33,Résultats!$B$2:$AZ$251,AI$2,FALSE)</f>
        <v>0</v>
      </c>
      <c r="AJ33" s="31">
        <f>VLOOKUP($D33,Résultats!$B$2:$AZ$251,AJ$2,FALSE)</f>
        <v>0</v>
      </c>
      <c r="AK33" s="31">
        <f>VLOOKUP($D33,Résultats!$B$2:$AZ$251,AK$2,FALSE)</f>
        <v>0</v>
      </c>
      <c r="AL33" s="31">
        <f>VLOOKUP($D33,Résultats!$B$2:$AZ$251,AL$2,FALSE)</f>
        <v>0</v>
      </c>
      <c r="AM33" s="31">
        <f>VLOOKUP($D33,Résultats!$B$2:$AZ$251,AM$2,FALSE)</f>
        <v>0</v>
      </c>
    </row>
    <row r="34" spans="2:39" x14ac:dyDescent="0.25">
      <c r="C34" s="56" t="s">
        <v>33</v>
      </c>
      <c r="D34" s="78" t="s">
        <v>107</v>
      </c>
      <c r="E34" s="79">
        <f>VLOOKUP($D34,Résultats!$B$2:$AZ$251,E$2,FALSE)</f>
        <v>7.7156833699999997E-2</v>
      </c>
      <c r="F34" s="79">
        <f>VLOOKUP($D34,Résultats!$B$2:$AZ$251,F$2,FALSE)</f>
        <v>0.89014848219999998</v>
      </c>
      <c r="G34" s="79">
        <f>VLOOKUP($D34,Résultats!$B$2:$AZ$251,G$2,FALSE)</f>
        <v>1.5561489230000001</v>
      </c>
      <c r="H34" s="79">
        <f>VLOOKUP($D34,Résultats!$B$2:$AZ$251,H$2,FALSE)</f>
        <v>1.8331891410000001</v>
      </c>
      <c r="I34" s="79">
        <f>VLOOKUP($D34,Résultats!$B$2:$AZ$251,I$2,FALSE)</f>
        <v>3.5328242510000001</v>
      </c>
      <c r="J34" s="79">
        <f>VLOOKUP($D34,Résultats!$B$2:$AZ$251,J$2,FALSE)</f>
        <v>6.133492188</v>
      </c>
      <c r="K34" s="79">
        <f>VLOOKUP($D34,Résultats!$B$2:$AZ$251,K$2,FALSE)</f>
        <v>10.16819804</v>
      </c>
      <c r="L34" s="79">
        <f>VLOOKUP($D34,Résultats!$B$2:$AZ$251,L$2,FALSE)</f>
        <v>11.37194729</v>
      </c>
      <c r="M34" s="79">
        <f>VLOOKUP($D34,Résultats!$B$2:$AZ$251,M$2,FALSE)</f>
        <v>12.58579233</v>
      </c>
      <c r="N34" s="79">
        <f>VLOOKUP($D34,Résultats!$B$2:$AZ$251,N$2,FALSE)</f>
        <v>13.95774737</v>
      </c>
      <c r="O34" s="79">
        <f>VLOOKUP($D34,Résultats!$B$2:$AZ$251,O$2,FALSE)</f>
        <v>15.971991770000001</v>
      </c>
      <c r="P34" s="79">
        <f>VLOOKUP($D34,Résultats!$B$2:$AZ$251,P$2,FALSE)</f>
        <v>18.262599959999999</v>
      </c>
      <c r="Q34" s="79">
        <f>VLOOKUP($D34,Résultats!$B$2:$AZ$251,Q$2,FALSE)</f>
        <v>20.771539239999999</v>
      </c>
      <c r="R34" s="79">
        <f>VLOOKUP($D34,Résultats!$B$2:$AZ$251,R$2,FALSE)</f>
        <v>23.461021479999999</v>
      </c>
      <c r="S34" s="79">
        <f>VLOOKUP($D34,Résultats!$B$2:$AZ$251,S$2,FALSE)</f>
        <v>26.333502509999999</v>
      </c>
      <c r="T34" s="79">
        <f>VLOOKUP($D34,Résultats!$B$2:$AZ$251,T$2,FALSE)</f>
        <v>29.329977939999999</v>
      </c>
      <c r="U34" s="79">
        <f>VLOOKUP($D34,Résultats!$B$2:$AZ$251,U$2,FALSE)</f>
        <v>32.466509389999999</v>
      </c>
      <c r="V34" s="79">
        <f>VLOOKUP($D34,Résultats!$B$2:$AZ$251,V$2,FALSE)</f>
        <v>35.722026929999998</v>
      </c>
      <c r="W34" s="79">
        <f>VLOOKUP($D34,Résultats!$B$2:$AZ$251,W$2,FALSE)</f>
        <v>39.073730410000003</v>
      </c>
      <c r="X34" s="79">
        <f>VLOOKUP($D34,Résultats!$B$2:$AZ$251,X$2,FALSE)</f>
        <v>42.50123954</v>
      </c>
      <c r="Y34" s="79">
        <f>VLOOKUP($D34,Résultats!$B$2:$AZ$251,Y$2,FALSE)</f>
        <v>45.916936380000003</v>
      </c>
      <c r="Z34" s="79">
        <f>VLOOKUP($D34,Résultats!$B$2:$AZ$251,Z$2,FALSE)</f>
        <v>49.332352180000001</v>
      </c>
      <c r="AA34" s="79">
        <f>VLOOKUP($D34,Résultats!$B$2:$AZ$251,AA$2,FALSE)</f>
        <v>52.699568900000003</v>
      </c>
      <c r="AB34" s="79">
        <f>VLOOKUP($D34,Résultats!$B$2:$AZ$251,AB$2,FALSE)</f>
        <v>55.98210503</v>
      </c>
      <c r="AC34" s="79">
        <f>VLOOKUP($D34,Résultats!$B$2:$AZ$251,AC$2,FALSE)</f>
        <v>59.132178119999999</v>
      </c>
      <c r="AD34" s="79">
        <f>VLOOKUP($D34,Résultats!$B$2:$AZ$251,AD$2,FALSE)</f>
        <v>62.248311510000001</v>
      </c>
      <c r="AE34" s="79">
        <f>VLOOKUP($D34,Résultats!$B$2:$AZ$251,AE$2,FALSE)</f>
        <v>65.16641903</v>
      </c>
      <c r="AF34" s="79">
        <f>VLOOKUP($D34,Résultats!$B$2:$AZ$251,AF$2,FALSE)</f>
        <v>67.838620700000007</v>
      </c>
      <c r="AG34" s="79">
        <f>VLOOKUP($D34,Résultats!$B$2:$AZ$251,AG$2,FALSE)</f>
        <v>70.274490009999994</v>
      </c>
      <c r="AH34" s="79">
        <f>VLOOKUP($D34,Résultats!$B$2:$AZ$251,AH$2,FALSE)</f>
        <v>72.459025139999994</v>
      </c>
      <c r="AI34" s="79">
        <f>VLOOKUP($D34,Résultats!$B$2:$AZ$251,AI$2,FALSE)</f>
        <v>74.396549730000004</v>
      </c>
      <c r="AJ34" s="79">
        <f>VLOOKUP($D34,Résultats!$B$2:$AZ$251,AJ$2,FALSE)</f>
        <v>76.134492460000004</v>
      </c>
      <c r="AK34" s="79">
        <f>VLOOKUP($D34,Résultats!$B$2:$AZ$251,AK$2,FALSE)</f>
        <v>77.686047599999995</v>
      </c>
      <c r="AL34" s="79">
        <f>VLOOKUP($D34,Résultats!$B$2:$AZ$251,AL$2,FALSE)</f>
        <v>79.069058350000006</v>
      </c>
      <c r="AM34" s="79">
        <f>VLOOKUP($D34,Résultats!$B$2:$AZ$251,AM$2,FALSE)</f>
        <v>80.364873340000003</v>
      </c>
    </row>
    <row r="35" spans="2:39" x14ac:dyDescent="0.25">
      <c r="C35" s="76" t="s">
        <v>189</v>
      </c>
      <c r="D35" s="76" t="s">
        <v>92</v>
      </c>
      <c r="E35" s="77">
        <f>VLOOKUP($D35,Résultats!$B$2:$AZ$251,E$2,FALSE)</f>
        <v>2371.219928</v>
      </c>
      <c r="F35" s="77">
        <f>VLOOKUP($D35,Résultats!$B$2:$AZ$251,F$2,FALSE)</f>
        <v>2734.995758</v>
      </c>
      <c r="G35" s="77">
        <f>VLOOKUP($D35,Résultats!$B$2:$AZ$251,G$2,FALSE)</f>
        <v>2711.1374449999998</v>
      </c>
      <c r="H35" s="77">
        <f>VLOOKUP($D35,Résultats!$B$2:$AZ$251,H$2,FALSE)</f>
        <v>2690.1516200000001</v>
      </c>
      <c r="I35" s="77">
        <f>VLOOKUP($D35,Résultats!$B$2:$AZ$251,I$2,FALSE)</f>
        <v>2898.6150520000001</v>
      </c>
      <c r="J35" s="77">
        <f>VLOOKUP($D35,Résultats!$B$2:$AZ$251,J$2,FALSE)</f>
        <v>2804.4495510000002</v>
      </c>
      <c r="K35" s="77">
        <f>VLOOKUP($D35,Résultats!$B$2:$AZ$251,K$2,FALSE)</f>
        <v>2568.023827</v>
      </c>
      <c r="L35" s="77">
        <f>VLOOKUP($D35,Résultats!$B$2:$AZ$251,L$2,FALSE)</f>
        <v>2490.9955690000002</v>
      </c>
      <c r="M35" s="77">
        <f>VLOOKUP($D35,Résultats!$B$2:$AZ$251,M$2,FALSE)</f>
        <v>2389.9237290000001</v>
      </c>
      <c r="N35" s="77">
        <f>VLOOKUP($D35,Résultats!$B$2:$AZ$251,N$2,FALSE)</f>
        <v>2295.7781110000001</v>
      </c>
      <c r="O35" s="77">
        <f>VLOOKUP($D35,Résultats!$B$2:$AZ$251,O$2,FALSE)</f>
        <v>2272.1724079999999</v>
      </c>
      <c r="P35" s="77">
        <f>VLOOKUP($D35,Résultats!$B$2:$AZ$251,P$2,FALSE)</f>
        <v>2243.082809</v>
      </c>
      <c r="Q35" s="77">
        <f>VLOOKUP($D35,Résultats!$B$2:$AZ$251,Q$2,FALSE)</f>
        <v>2198.4780820000001</v>
      </c>
      <c r="R35" s="77">
        <f>VLOOKUP($D35,Résultats!$B$2:$AZ$251,R$2,FALSE)</f>
        <v>2135.6467389999998</v>
      </c>
      <c r="S35" s="77">
        <f>VLOOKUP($D35,Résultats!$B$2:$AZ$251,S$2,FALSE)</f>
        <v>2057.7177750000001</v>
      </c>
      <c r="T35" s="77">
        <f>VLOOKUP($D35,Résultats!$B$2:$AZ$251,T$2,FALSE)</f>
        <v>1963.6671590000001</v>
      </c>
      <c r="U35" s="77">
        <f>VLOOKUP($D35,Résultats!$B$2:$AZ$251,U$2,FALSE)</f>
        <v>1858.9818969999999</v>
      </c>
      <c r="V35" s="77">
        <f>VLOOKUP($D35,Résultats!$B$2:$AZ$251,V$2,FALSE)</f>
        <v>1746.1408939999999</v>
      </c>
      <c r="W35" s="77">
        <f>VLOOKUP($D35,Résultats!$B$2:$AZ$251,W$2,FALSE)</f>
        <v>1627.6543300000001</v>
      </c>
      <c r="X35" s="77">
        <f>VLOOKUP($D35,Résultats!$B$2:$AZ$251,X$2,FALSE)</f>
        <v>1506.0952830000001</v>
      </c>
      <c r="Y35" s="77">
        <f>VLOOKUP($D35,Résultats!$B$2:$AZ$251,Y$2,FALSE)</f>
        <v>1381.791113</v>
      </c>
      <c r="Z35" s="77">
        <f>VLOOKUP($D35,Résultats!$B$2:$AZ$251,Z$2,FALSE)</f>
        <v>1258.549561</v>
      </c>
      <c r="AA35" s="77">
        <f>VLOOKUP($D35,Résultats!$B$2:$AZ$251,AA$2,FALSE)</f>
        <v>1137.8416010000001</v>
      </c>
      <c r="AB35" s="77">
        <f>VLOOKUP($D35,Résultats!$B$2:$AZ$251,AB$2,FALSE)</f>
        <v>1021.281243</v>
      </c>
      <c r="AC35" s="77">
        <f>VLOOKUP($D35,Résultats!$B$2:$AZ$251,AC$2,FALSE)</f>
        <v>910.01968150000005</v>
      </c>
      <c r="AD35" s="77">
        <f>VLOOKUP($D35,Résultats!$B$2:$AZ$251,AD$2,FALSE)</f>
        <v>806.91091930000005</v>
      </c>
      <c r="AE35" s="77">
        <f>VLOOKUP($D35,Résultats!$B$2:$AZ$251,AE$2,FALSE)</f>
        <v>710.50559759999999</v>
      </c>
      <c r="AF35" s="77">
        <f>VLOOKUP($D35,Résultats!$B$2:$AZ$251,AF$2,FALSE)</f>
        <v>621.27218600000003</v>
      </c>
      <c r="AG35" s="77">
        <f>VLOOKUP($D35,Résultats!$B$2:$AZ$251,AG$2,FALSE)</f>
        <v>539.91299519999995</v>
      </c>
      <c r="AH35" s="77">
        <f>VLOOKUP($D35,Résultats!$B$2:$AZ$251,AH$2,FALSE)</f>
        <v>466.49093649999998</v>
      </c>
      <c r="AI35" s="77">
        <f>VLOOKUP($D35,Résultats!$B$2:$AZ$251,AI$2,FALSE)</f>
        <v>400.93665299999998</v>
      </c>
      <c r="AJ35" s="77">
        <f>VLOOKUP($D35,Résultats!$B$2:$AZ$251,AJ$2,FALSE)</f>
        <v>343.13574920000002</v>
      </c>
      <c r="AK35" s="77">
        <f>VLOOKUP($D35,Résultats!$B$2:$AZ$251,AK$2,FALSE)</f>
        <v>292.56176190000002</v>
      </c>
      <c r="AL35" s="77">
        <f>VLOOKUP($D35,Résultats!$B$2:$AZ$251,AL$2,FALSE)</f>
        <v>248.6202859</v>
      </c>
      <c r="AM35" s="77">
        <f>VLOOKUP($D35,Résultats!$B$2:$AZ$251,AM$2,FALSE)</f>
        <v>210.83991259999999</v>
      </c>
    </row>
    <row r="36" spans="2:39" x14ac:dyDescent="0.25">
      <c r="C36" s="56" t="s">
        <v>27</v>
      </c>
      <c r="D36" s="3" t="s">
        <v>93</v>
      </c>
      <c r="E36" s="31">
        <f>VLOOKUP($D36,Résultats!$B$2:$AZ$251,E$2,FALSE)</f>
        <v>1.186203066</v>
      </c>
      <c r="F36" s="31">
        <f>VLOOKUP($D36,Résultats!$B$2:$AZ$251,F$2,FALSE)</f>
        <v>82.418702019999998</v>
      </c>
      <c r="G36" s="31">
        <f>VLOOKUP($D36,Résultats!$B$2:$AZ$251,G$2,FALSE)</f>
        <v>123.9733107</v>
      </c>
      <c r="H36" s="31">
        <f>VLOOKUP($D36,Résultats!$B$2:$AZ$251,H$2,FALSE)</f>
        <v>126.8437261</v>
      </c>
      <c r="I36" s="31">
        <f>VLOOKUP($D36,Résultats!$B$2:$AZ$251,I$2,FALSE)</f>
        <v>165.30724979999999</v>
      </c>
      <c r="J36" s="31">
        <f>VLOOKUP($D36,Résultats!$B$2:$AZ$251,J$2,FALSE)</f>
        <v>145.3003678</v>
      </c>
      <c r="K36" s="31">
        <f>VLOOKUP($D36,Résultats!$B$2:$AZ$251,K$2,FALSE)</f>
        <v>157.8829681</v>
      </c>
      <c r="L36" s="31">
        <f>VLOOKUP($D36,Résultats!$B$2:$AZ$251,L$2,FALSE)</f>
        <v>171.37416970000001</v>
      </c>
      <c r="M36" s="31">
        <f>VLOOKUP($D36,Résultats!$B$2:$AZ$251,M$2,FALSE)</f>
        <v>184.70199349999999</v>
      </c>
      <c r="N36" s="31">
        <f>VLOOKUP($D36,Résultats!$B$2:$AZ$251,N$2,FALSE)</f>
        <v>198.18506970000001</v>
      </c>
      <c r="O36" s="31">
        <f>VLOOKUP($D36,Résultats!$B$2:$AZ$251,O$2,FALSE)</f>
        <v>207.54815869999999</v>
      </c>
      <c r="P36" s="31">
        <f>VLOOKUP($D36,Résultats!$B$2:$AZ$251,P$2,FALSE)</f>
        <v>212.34572969999999</v>
      </c>
      <c r="Q36" s="31">
        <f>VLOOKUP($D36,Résultats!$B$2:$AZ$251,Q$2,FALSE)</f>
        <v>214.19733600000001</v>
      </c>
      <c r="R36" s="31">
        <f>VLOOKUP($D36,Résultats!$B$2:$AZ$251,R$2,FALSE)</f>
        <v>213.19956809999999</v>
      </c>
      <c r="S36" s="31">
        <f>VLOOKUP($D36,Résultats!$B$2:$AZ$251,S$2,FALSE)</f>
        <v>209.978623</v>
      </c>
      <c r="T36" s="31">
        <f>VLOOKUP($D36,Résultats!$B$2:$AZ$251,T$2,FALSE)</f>
        <v>204.7054928</v>
      </c>
      <c r="U36" s="31">
        <f>VLOOKUP($D36,Résultats!$B$2:$AZ$251,U$2,FALSE)</f>
        <v>198.00382719999999</v>
      </c>
      <c r="V36" s="31">
        <f>VLOOKUP($D36,Résultats!$B$2:$AZ$251,V$2,FALSE)</f>
        <v>190.09887079999999</v>
      </c>
      <c r="W36" s="31">
        <f>VLOOKUP($D36,Résultats!$B$2:$AZ$251,W$2,FALSE)</f>
        <v>181.20727529999999</v>
      </c>
      <c r="X36" s="31">
        <f>VLOOKUP($D36,Résultats!$B$2:$AZ$251,X$2,FALSE)</f>
        <v>171.52701070000001</v>
      </c>
      <c r="Y36" s="31">
        <f>VLOOKUP($D36,Résultats!$B$2:$AZ$251,Y$2,FALSE)</f>
        <v>161.35921959999999</v>
      </c>
      <c r="Z36" s="31">
        <f>VLOOKUP($D36,Résultats!$B$2:$AZ$251,Z$2,FALSE)</f>
        <v>150.6767955</v>
      </c>
      <c r="AA36" s="31">
        <f>VLOOKUP($D36,Résultats!$B$2:$AZ$251,AA$2,FALSE)</f>
        <v>139.5771756</v>
      </c>
      <c r="AB36" s="31">
        <f>VLOOKUP($D36,Résultats!$B$2:$AZ$251,AB$2,FALSE)</f>
        <v>128.32549030000001</v>
      </c>
      <c r="AC36" s="31">
        <f>VLOOKUP($D36,Résultats!$B$2:$AZ$251,AC$2,FALSE)</f>
        <v>117.081782</v>
      </c>
      <c r="AD36" s="31">
        <f>VLOOKUP($D36,Résultats!$B$2:$AZ$251,AD$2,FALSE)</f>
        <v>106.3744956</v>
      </c>
      <c r="AE36" s="31">
        <f>VLOOKUP($D36,Résultats!$B$2:$AZ$251,AE$2,FALSE)</f>
        <v>95.975769400000004</v>
      </c>
      <c r="AF36" s="31">
        <f>VLOOKUP($D36,Résultats!$B$2:$AZ$251,AF$2,FALSE)</f>
        <v>85.982513609999998</v>
      </c>
      <c r="AG36" s="31">
        <f>VLOOKUP($D36,Résultats!$B$2:$AZ$251,AG$2,FALSE)</f>
        <v>76.57170558</v>
      </c>
      <c r="AH36" s="31">
        <f>VLOOKUP($D36,Résultats!$B$2:$AZ$251,AH$2,FALSE)</f>
        <v>67.828138339999995</v>
      </c>
      <c r="AI36" s="31">
        <f>VLOOKUP($D36,Résultats!$B$2:$AZ$251,AI$2,FALSE)</f>
        <v>59.837163629999999</v>
      </c>
      <c r="AJ36" s="31">
        <f>VLOOKUP($D36,Résultats!$B$2:$AZ$251,AJ$2,FALSE)</f>
        <v>52.595256169999999</v>
      </c>
      <c r="AK36" s="31">
        <f>VLOOKUP($D36,Résultats!$B$2:$AZ$251,AK$2,FALSE)</f>
        <v>46.074327779999997</v>
      </c>
      <c r="AL36" s="31">
        <f>VLOOKUP($D36,Résultats!$B$2:$AZ$251,AL$2,FALSE)</f>
        <v>40.235475549999997</v>
      </c>
      <c r="AM36" s="31">
        <f>VLOOKUP($D36,Résultats!$B$2:$AZ$251,AM$2,FALSE)</f>
        <v>35.0679959</v>
      </c>
    </row>
    <row r="37" spans="2:39" x14ac:dyDescent="0.25">
      <c r="C37" s="56" t="s">
        <v>28</v>
      </c>
      <c r="D37" s="3" t="s">
        <v>94</v>
      </c>
      <c r="E37" s="31">
        <f>VLOOKUP($D37,Résultats!$B$2:$AZ$251,E$2,FALSE)</f>
        <v>427.0331036</v>
      </c>
      <c r="F37" s="31">
        <f>VLOOKUP($D37,Résultats!$B$2:$AZ$251,F$2,FALSE)</f>
        <v>531.62122220000003</v>
      </c>
      <c r="G37" s="31">
        <f>VLOOKUP($D37,Résultats!$B$2:$AZ$251,G$2,FALSE)</f>
        <v>546.04507139999998</v>
      </c>
      <c r="H37" s="31">
        <f>VLOOKUP($D37,Résultats!$B$2:$AZ$251,H$2,FALSE)</f>
        <v>543.82126670000002</v>
      </c>
      <c r="I37" s="31">
        <f>VLOOKUP($D37,Résultats!$B$2:$AZ$251,I$2,FALSE)</f>
        <v>612.23208350000004</v>
      </c>
      <c r="J37" s="31">
        <f>VLOOKUP($D37,Résultats!$B$2:$AZ$251,J$2,FALSE)</f>
        <v>572.27383659999998</v>
      </c>
      <c r="K37" s="31">
        <f>VLOOKUP($D37,Résultats!$B$2:$AZ$251,K$2,FALSE)</f>
        <v>535.50512360000005</v>
      </c>
      <c r="L37" s="31">
        <f>VLOOKUP($D37,Résultats!$B$2:$AZ$251,L$2,FALSE)</f>
        <v>521.2459854</v>
      </c>
      <c r="M37" s="31">
        <f>VLOOKUP($D37,Résultats!$B$2:$AZ$251,M$2,FALSE)</f>
        <v>501.44290260000002</v>
      </c>
      <c r="N37" s="31">
        <f>VLOOKUP($D37,Résultats!$B$2:$AZ$251,N$2,FALSE)</f>
        <v>482.00495110000003</v>
      </c>
      <c r="O37" s="31">
        <f>VLOOKUP($D37,Résultats!$B$2:$AZ$251,O$2,FALSE)</f>
        <v>479.04097480000001</v>
      </c>
      <c r="P37" s="31">
        <f>VLOOKUP($D37,Résultats!$B$2:$AZ$251,P$2,FALSE)</f>
        <v>474.36491239999998</v>
      </c>
      <c r="Q37" s="31">
        <f>VLOOKUP($D37,Résultats!$B$2:$AZ$251,Q$2,FALSE)</f>
        <v>466.26804470000002</v>
      </c>
      <c r="R37" s="31">
        <f>VLOOKUP($D37,Résultats!$B$2:$AZ$251,R$2,FALSE)</f>
        <v>454.10495070000002</v>
      </c>
      <c r="S37" s="31">
        <f>VLOOKUP($D37,Résultats!$B$2:$AZ$251,S$2,FALSE)</f>
        <v>438.55631940000001</v>
      </c>
      <c r="T37" s="31">
        <f>VLOOKUP($D37,Résultats!$B$2:$AZ$251,T$2,FALSE)</f>
        <v>419.41340680000002</v>
      </c>
      <c r="U37" s="31">
        <f>VLOOKUP($D37,Résultats!$B$2:$AZ$251,U$2,FALSE)</f>
        <v>397.89410229999999</v>
      </c>
      <c r="V37" s="31">
        <f>VLOOKUP($D37,Résultats!$B$2:$AZ$251,V$2,FALSE)</f>
        <v>374.53767190000002</v>
      </c>
      <c r="W37" s="31">
        <f>VLOOKUP($D37,Résultats!$B$2:$AZ$251,W$2,FALSE)</f>
        <v>349.88109939999998</v>
      </c>
      <c r="X37" s="31">
        <f>VLOOKUP($D37,Résultats!$B$2:$AZ$251,X$2,FALSE)</f>
        <v>324.463977</v>
      </c>
      <c r="Y37" s="31">
        <f>VLOOKUP($D37,Résultats!$B$2:$AZ$251,Y$2,FALSE)</f>
        <v>298.25167900000002</v>
      </c>
      <c r="Z37" s="31">
        <f>VLOOKUP($D37,Résultats!$B$2:$AZ$251,Z$2,FALSE)</f>
        <v>272.14295700000002</v>
      </c>
      <c r="AA37" s="31">
        <f>VLOOKUP($D37,Résultats!$B$2:$AZ$251,AA$2,FALSE)</f>
        <v>246.4577736</v>
      </c>
      <c r="AB37" s="31">
        <f>VLOOKUP($D37,Résultats!$B$2:$AZ$251,AB$2,FALSE)</f>
        <v>221.56960459999999</v>
      </c>
      <c r="AC37" s="31">
        <f>VLOOKUP($D37,Résultats!$B$2:$AZ$251,AC$2,FALSE)</f>
        <v>197.73592819999999</v>
      </c>
      <c r="AD37" s="31">
        <f>VLOOKUP($D37,Résultats!$B$2:$AZ$251,AD$2,FALSE)</f>
        <v>175.5583077</v>
      </c>
      <c r="AE37" s="31">
        <f>VLOOKUP($D37,Résultats!$B$2:$AZ$251,AE$2,FALSE)</f>
        <v>154.7697914</v>
      </c>
      <c r="AF37" s="31">
        <f>VLOOKUP($D37,Résultats!$B$2:$AZ$251,AF$2,FALSE)</f>
        <v>135.48247989999999</v>
      </c>
      <c r="AG37" s="31">
        <f>VLOOKUP($D37,Résultats!$B$2:$AZ$251,AG$2,FALSE)</f>
        <v>117.8635613</v>
      </c>
      <c r="AH37" s="31">
        <f>VLOOKUP($D37,Résultats!$B$2:$AZ$251,AH$2,FALSE)</f>
        <v>101.9374289</v>
      </c>
      <c r="AI37" s="31">
        <f>VLOOKUP($D37,Résultats!$B$2:$AZ$251,AI$2,FALSE)</f>
        <v>87.678157429999999</v>
      </c>
      <c r="AJ37" s="31">
        <f>VLOOKUP($D37,Résultats!$B$2:$AZ$251,AJ$2,FALSE)</f>
        <v>75.085752549999995</v>
      </c>
      <c r="AK37" s="31">
        <f>VLOOKUP($D37,Résultats!$B$2:$AZ$251,AK$2,FALSE)</f>
        <v>64.051537300000007</v>
      </c>
      <c r="AL37" s="31">
        <f>VLOOKUP($D37,Résultats!$B$2:$AZ$251,AL$2,FALSE)</f>
        <v>54.450425000000003</v>
      </c>
      <c r="AM37" s="31">
        <f>VLOOKUP($D37,Résultats!$B$2:$AZ$251,AM$2,FALSE)</f>
        <v>46.18439343</v>
      </c>
    </row>
    <row r="38" spans="2:39" x14ac:dyDescent="0.25">
      <c r="C38" s="56" t="s">
        <v>29</v>
      </c>
      <c r="D38" s="3" t="s">
        <v>95</v>
      </c>
      <c r="E38" s="31">
        <f>VLOOKUP($D38,Résultats!$B$2:$AZ$251,E$2,FALSE)</f>
        <v>673.76334129999998</v>
      </c>
      <c r="F38" s="31">
        <f>VLOOKUP($D38,Résultats!$B$2:$AZ$251,F$2,FALSE)</f>
        <v>787.6051923</v>
      </c>
      <c r="G38" s="31">
        <f>VLOOKUP($D38,Résultats!$B$2:$AZ$251,G$2,FALSE)</f>
        <v>782.04698329999997</v>
      </c>
      <c r="H38" s="31">
        <f>VLOOKUP($D38,Résultats!$B$2:$AZ$251,H$2,FALSE)</f>
        <v>777.24543140000003</v>
      </c>
      <c r="I38" s="31">
        <f>VLOOKUP($D38,Résultats!$B$2:$AZ$251,I$2,FALSE)</f>
        <v>846.42534620000004</v>
      </c>
      <c r="J38" s="31">
        <f>VLOOKUP($D38,Résultats!$B$2:$AZ$251,J$2,FALSE)</f>
        <v>812.42641939999999</v>
      </c>
      <c r="K38" s="31">
        <f>VLOOKUP($D38,Résultats!$B$2:$AZ$251,K$2,FALSE)</f>
        <v>746.04799779999996</v>
      </c>
      <c r="L38" s="31">
        <f>VLOOKUP($D38,Résultats!$B$2:$AZ$251,L$2,FALSE)</f>
        <v>719.69188199999996</v>
      </c>
      <c r="M38" s="31">
        <f>VLOOKUP($D38,Résultats!$B$2:$AZ$251,M$2,FALSE)</f>
        <v>685.73780099999999</v>
      </c>
      <c r="N38" s="31">
        <f>VLOOKUP($D38,Résultats!$B$2:$AZ$251,N$2,FALSE)</f>
        <v>653.49170019999997</v>
      </c>
      <c r="O38" s="31">
        <f>VLOOKUP($D38,Résultats!$B$2:$AZ$251,O$2,FALSE)</f>
        <v>644.04916560000004</v>
      </c>
      <c r="P38" s="31">
        <f>VLOOKUP($D38,Résultats!$B$2:$AZ$251,P$2,FALSE)</f>
        <v>633.97781529999997</v>
      </c>
      <c r="Q38" s="31">
        <f>VLOOKUP($D38,Résultats!$B$2:$AZ$251,Q$2,FALSE)</f>
        <v>619.85753720000002</v>
      </c>
      <c r="R38" s="31">
        <f>VLOOKUP($D38,Résultats!$B$2:$AZ$251,R$2,FALSE)</f>
        <v>600.83728470000005</v>
      </c>
      <c r="S38" s="31">
        <f>VLOOKUP($D38,Résultats!$B$2:$AZ$251,S$2,FALSE)</f>
        <v>577.72493770000005</v>
      </c>
      <c r="T38" s="31">
        <f>VLOOKUP($D38,Résultats!$B$2:$AZ$251,T$2,FALSE)</f>
        <v>550.16415640000002</v>
      </c>
      <c r="U38" s="31">
        <f>VLOOKUP($D38,Résultats!$B$2:$AZ$251,U$2,FALSE)</f>
        <v>519.68489720000002</v>
      </c>
      <c r="V38" s="31">
        <f>VLOOKUP($D38,Résultats!$B$2:$AZ$251,V$2,FALSE)</f>
        <v>486.9939847</v>
      </c>
      <c r="W38" s="31">
        <f>VLOOKUP($D38,Résultats!$B$2:$AZ$251,W$2,FALSE)</f>
        <v>452.80970009999999</v>
      </c>
      <c r="X38" s="31">
        <f>VLOOKUP($D38,Résultats!$B$2:$AZ$251,X$2,FALSE)</f>
        <v>417.87548199999998</v>
      </c>
      <c r="Y38" s="31">
        <f>VLOOKUP($D38,Résultats!$B$2:$AZ$251,Y$2,FALSE)</f>
        <v>382.20226359999998</v>
      </c>
      <c r="Z38" s="31">
        <f>VLOOKUP($D38,Résultats!$B$2:$AZ$251,Z$2,FALSE)</f>
        <v>346.99147090000002</v>
      </c>
      <c r="AA38" s="31">
        <f>VLOOKUP($D38,Résultats!$B$2:$AZ$251,AA$2,FALSE)</f>
        <v>312.67879479999999</v>
      </c>
      <c r="AB38" s="31">
        <f>VLOOKUP($D38,Résultats!$B$2:$AZ$251,AB$2,FALSE)</f>
        <v>279.69324810000001</v>
      </c>
      <c r="AC38" s="31">
        <f>VLOOKUP($D38,Résultats!$B$2:$AZ$251,AC$2,FALSE)</f>
        <v>248.35071919999999</v>
      </c>
      <c r="AD38" s="31">
        <f>VLOOKUP($D38,Résultats!$B$2:$AZ$251,AD$2,FALSE)</f>
        <v>219.38416000000001</v>
      </c>
      <c r="AE38" s="31">
        <f>VLOOKUP($D38,Résultats!$B$2:$AZ$251,AE$2,FALSE)</f>
        <v>192.41485359999999</v>
      </c>
      <c r="AF38" s="31">
        <f>VLOOKUP($D38,Résultats!$B$2:$AZ$251,AF$2,FALSE)</f>
        <v>167.5628026</v>
      </c>
      <c r="AG38" s="31">
        <f>VLOOKUP($D38,Résultats!$B$2:$AZ$251,AG$2,FALSE)</f>
        <v>144.9945582</v>
      </c>
      <c r="AH38" s="31">
        <f>VLOOKUP($D38,Résultats!$B$2:$AZ$251,AH$2,FALSE)</f>
        <v>124.70453790000001</v>
      </c>
      <c r="AI38" s="31">
        <f>VLOOKUP($D38,Résultats!$B$2:$AZ$251,AI$2,FALSE)</f>
        <v>106.645669</v>
      </c>
      <c r="AJ38" s="31">
        <f>VLOOKUP($D38,Résultats!$B$2:$AZ$251,AJ$2,FALSE)</f>
        <v>90.784101649999997</v>
      </c>
      <c r="AK38" s="31">
        <f>VLOOKUP($D38,Résultats!$B$2:$AZ$251,AK$2,FALSE)</f>
        <v>76.964681589999998</v>
      </c>
      <c r="AL38" s="31">
        <f>VLOOKUP($D38,Résultats!$B$2:$AZ$251,AL$2,FALSE)</f>
        <v>65.014209129999998</v>
      </c>
      <c r="AM38" s="31">
        <f>VLOOKUP($D38,Résultats!$B$2:$AZ$251,AM$2,FALSE)</f>
        <v>54.788158799999998</v>
      </c>
    </row>
    <row r="39" spans="2:39" x14ac:dyDescent="0.25">
      <c r="C39" s="56" t="s">
        <v>30</v>
      </c>
      <c r="D39" s="3" t="s">
        <v>96</v>
      </c>
      <c r="E39" s="31">
        <f>VLOOKUP($D39,Résultats!$B$2:$AZ$251,E$2,FALSE)</f>
        <v>664.27371679999999</v>
      </c>
      <c r="F39" s="31">
        <f>VLOOKUP($D39,Résultats!$B$2:$AZ$251,F$2,FALSE)</f>
        <v>743.77991510000004</v>
      </c>
      <c r="G39" s="31">
        <f>VLOOKUP($D39,Résultats!$B$2:$AZ$251,G$2,FALSE)</f>
        <v>721.33099360000006</v>
      </c>
      <c r="H39" s="31">
        <f>VLOOKUP($D39,Résultats!$B$2:$AZ$251,H$2,FALSE)</f>
        <v>720.56672149999997</v>
      </c>
      <c r="I39" s="31">
        <f>VLOOKUP($D39,Résultats!$B$2:$AZ$251,I$2,FALSE)</f>
        <v>760.2749546</v>
      </c>
      <c r="J39" s="31">
        <f>VLOOKUP($D39,Résultats!$B$2:$AZ$251,J$2,FALSE)</f>
        <v>761.48216449999995</v>
      </c>
      <c r="K39" s="31">
        <f>VLOOKUP($D39,Résultats!$B$2:$AZ$251,K$2,FALSE)</f>
        <v>690.65462779999996</v>
      </c>
      <c r="L39" s="31">
        <f>VLOOKUP($D39,Résultats!$B$2:$AZ$251,L$2,FALSE)</f>
        <v>662.83498010000005</v>
      </c>
      <c r="M39" s="31">
        <f>VLOOKUP($D39,Résultats!$B$2:$AZ$251,M$2,FALSE)</f>
        <v>628.02822130000004</v>
      </c>
      <c r="N39" s="31">
        <f>VLOOKUP($D39,Résultats!$B$2:$AZ$251,N$2,FALSE)</f>
        <v>595.331727</v>
      </c>
      <c r="O39" s="31">
        <f>VLOOKUP($D39,Résultats!$B$2:$AZ$251,O$2,FALSE)</f>
        <v>584.19530840000004</v>
      </c>
      <c r="P39" s="31">
        <f>VLOOKUP($D39,Résultats!$B$2:$AZ$251,P$2,FALSE)</f>
        <v>573.33151480000004</v>
      </c>
      <c r="Q39" s="31">
        <f>VLOOKUP($D39,Résultats!$B$2:$AZ$251,Q$2,FALSE)</f>
        <v>559.08690420000005</v>
      </c>
      <c r="R39" s="31">
        <f>VLOOKUP($D39,Résultats!$B$2:$AZ$251,R$2,FALSE)</f>
        <v>540.67064040000002</v>
      </c>
      <c r="S39" s="31">
        <f>VLOOKUP($D39,Résultats!$B$2:$AZ$251,S$2,FALSE)</f>
        <v>518.75627919999999</v>
      </c>
      <c r="T39" s="31">
        <f>VLOOKUP($D39,Résultats!$B$2:$AZ$251,T$2,FALSE)</f>
        <v>492.97893909999999</v>
      </c>
      <c r="U39" s="31">
        <f>VLOOKUP($D39,Résultats!$B$2:$AZ$251,U$2,FALSE)</f>
        <v>464.68198000000001</v>
      </c>
      <c r="V39" s="31">
        <f>VLOOKUP($D39,Résultats!$B$2:$AZ$251,V$2,FALSE)</f>
        <v>434.49952280000002</v>
      </c>
      <c r="W39" s="31">
        <f>VLOOKUP($D39,Résultats!$B$2:$AZ$251,W$2,FALSE)</f>
        <v>403.08156200000002</v>
      </c>
      <c r="X39" s="31">
        <f>VLOOKUP($D39,Résultats!$B$2:$AZ$251,X$2,FALSE)</f>
        <v>371.1088901</v>
      </c>
      <c r="Y39" s="31">
        <f>VLOOKUP($D39,Résultats!$B$2:$AZ$251,Y$2,FALSE)</f>
        <v>338.59839670000002</v>
      </c>
      <c r="Z39" s="31">
        <f>VLOOKUP($D39,Résultats!$B$2:$AZ$251,Z$2,FALSE)</f>
        <v>306.65032289999999</v>
      </c>
      <c r="AA39" s="31">
        <f>VLOOKUP($D39,Résultats!$B$2:$AZ$251,AA$2,FALSE)</f>
        <v>275.65957179999998</v>
      </c>
      <c r="AB39" s="31">
        <f>VLOOKUP($D39,Résultats!$B$2:$AZ$251,AB$2,FALSE)</f>
        <v>245.98322680000001</v>
      </c>
      <c r="AC39" s="31">
        <f>VLOOKUP($D39,Résultats!$B$2:$AZ$251,AC$2,FALSE)</f>
        <v>217.89250279999999</v>
      </c>
      <c r="AD39" s="31">
        <f>VLOOKUP($D39,Résultats!$B$2:$AZ$251,AD$2,FALSE)</f>
        <v>192.01407710000001</v>
      </c>
      <c r="AE39" s="31">
        <f>VLOOKUP($D39,Résultats!$B$2:$AZ$251,AE$2,FALSE)</f>
        <v>168.00013519999999</v>
      </c>
      <c r="AF39" s="31">
        <f>VLOOKUP($D39,Résultats!$B$2:$AZ$251,AF$2,FALSE)</f>
        <v>145.9452129</v>
      </c>
      <c r="AG39" s="31">
        <f>VLOOKUP($D39,Résultats!$B$2:$AZ$251,AG$2,FALSE)</f>
        <v>125.9759157</v>
      </c>
      <c r="AH39" s="31">
        <f>VLOOKUP($D39,Résultats!$B$2:$AZ$251,AH$2,FALSE)</f>
        <v>108.0711278</v>
      </c>
      <c r="AI39" s="31">
        <f>VLOOKUP($D39,Résultats!$B$2:$AZ$251,AI$2,FALSE)</f>
        <v>92.180194290000003</v>
      </c>
      <c r="AJ39" s="31">
        <f>VLOOKUP($D39,Résultats!$B$2:$AZ$251,AJ$2,FALSE)</f>
        <v>78.260564220000006</v>
      </c>
      <c r="AK39" s="31">
        <f>VLOOKUP($D39,Résultats!$B$2:$AZ$251,AK$2,FALSE)</f>
        <v>66.167426129999996</v>
      </c>
      <c r="AL39" s="31">
        <f>VLOOKUP($D39,Résultats!$B$2:$AZ$251,AL$2,FALSE)</f>
        <v>55.741157479999998</v>
      </c>
      <c r="AM39" s="31">
        <f>VLOOKUP($D39,Résultats!$B$2:$AZ$251,AM$2,FALSE)</f>
        <v>46.845684810000002</v>
      </c>
    </row>
    <row r="40" spans="2:39" x14ac:dyDescent="0.25">
      <c r="C40" s="56" t="s">
        <v>31</v>
      </c>
      <c r="D40" s="3" t="s">
        <v>97</v>
      </c>
      <c r="E40" s="31">
        <f>VLOOKUP($D40,Résultats!$B$2:$AZ$251,E$2,FALSE)</f>
        <v>427.0331036</v>
      </c>
      <c r="F40" s="31">
        <f>VLOOKUP($D40,Résultats!$B$2:$AZ$251,F$2,FALSE)</f>
        <v>443.58344299999999</v>
      </c>
      <c r="G40" s="31">
        <f>VLOOKUP($D40,Résultats!$B$2:$AZ$251,G$2,FALSE)</f>
        <v>407.73512829999999</v>
      </c>
      <c r="H40" s="31">
        <f>VLOOKUP($D40,Résultats!$B$2:$AZ$251,H$2,FALSE)</f>
        <v>398.08069769999997</v>
      </c>
      <c r="I40" s="31">
        <f>VLOOKUP($D40,Résultats!$B$2:$AZ$251,I$2,FALSE)</f>
        <v>396.63965660000002</v>
      </c>
      <c r="J40" s="31">
        <f>VLOOKUP($D40,Résultats!$B$2:$AZ$251,J$2,FALSE)</f>
        <v>415.6014634</v>
      </c>
      <c r="K40" s="31">
        <f>VLOOKUP($D40,Résultats!$B$2:$AZ$251,K$2,FALSE)</f>
        <v>355.11397770000002</v>
      </c>
      <c r="L40" s="31">
        <f>VLOOKUP($D40,Résultats!$B$2:$AZ$251,L$2,FALSE)</f>
        <v>337.78474390000002</v>
      </c>
      <c r="M40" s="31">
        <f>VLOOKUP($D40,Résultats!$B$2:$AZ$251,M$2,FALSE)</f>
        <v>317.21037669999998</v>
      </c>
      <c r="N40" s="31">
        <f>VLOOKUP($D40,Résultats!$B$2:$AZ$251,N$2,FALSE)</f>
        <v>298.50656220000002</v>
      </c>
      <c r="O40" s="31">
        <f>VLOOKUP($D40,Résultats!$B$2:$AZ$251,O$2,FALSE)</f>
        <v>290.93424570000002</v>
      </c>
      <c r="P40" s="31">
        <f>VLOOKUP($D40,Résultats!$B$2:$AZ$251,P$2,FALSE)</f>
        <v>284.22117989999998</v>
      </c>
      <c r="Q40" s="31">
        <f>VLOOKUP($D40,Résultats!$B$2:$AZ$251,Q$2,FALSE)</f>
        <v>276.07915880000002</v>
      </c>
      <c r="R40" s="31">
        <f>VLOOKUP($D40,Résultats!$B$2:$AZ$251,R$2,FALSE)</f>
        <v>266.09579359999998</v>
      </c>
      <c r="S40" s="31">
        <f>VLOOKUP($D40,Résultats!$B$2:$AZ$251,S$2,FALSE)</f>
        <v>254.55539210000001</v>
      </c>
      <c r="T40" s="31">
        <f>VLOOKUP($D40,Résultats!$B$2:$AZ$251,T$2,FALSE)</f>
        <v>241.2450437</v>
      </c>
      <c r="U40" s="31">
        <f>VLOOKUP($D40,Résultats!$B$2:$AZ$251,U$2,FALSE)</f>
        <v>226.7951515</v>
      </c>
      <c r="V40" s="31">
        <f>VLOOKUP($D40,Résultats!$B$2:$AZ$251,V$2,FALSE)</f>
        <v>211.51166000000001</v>
      </c>
      <c r="W40" s="31">
        <f>VLOOKUP($D40,Résultats!$B$2:$AZ$251,W$2,FALSE)</f>
        <v>195.71268219999999</v>
      </c>
      <c r="X40" s="31">
        <f>VLOOKUP($D40,Résultats!$B$2:$AZ$251,X$2,FALSE)</f>
        <v>179.73581909999999</v>
      </c>
      <c r="Y40" s="31">
        <f>VLOOKUP($D40,Résultats!$B$2:$AZ$251,Y$2,FALSE)</f>
        <v>163.60797049999999</v>
      </c>
      <c r="Z40" s="31">
        <f>VLOOKUP($D40,Résultats!$B$2:$AZ$251,Z$2,FALSE)</f>
        <v>147.85256459999999</v>
      </c>
      <c r="AA40" s="31">
        <f>VLOOKUP($D40,Résultats!$B$2:$AZ$251,AA$2,FALSE)</f>
        <v>132.65454410000001</v>
      </c>
      <c r="AB40" s="31">
        <f>VLOOKUP($D40,Résultats!$B$2:$AZ$251,AB$2,FALSE)</f>
        <v>118.1676169</v>
      </c>
      <c r="AC40" s="31">
        <f>VLOOKUP($D40,Résultats!$B$2:$AZ$251,AC$2,FALSE)</f>
        <v>104.51184139999999</v>
      </c>
      <c r="AD40" s="31">
        <f>VLOOKUP($D40,Résultats!$B$2:$AZ$251,AD$2,FALSE)</f>
        <v>91.981202370000005</v>
      </c>
      <c r="AE40" s="31">
        <f>VLOOKUP($D40,Résultats!$B$2:$AZ$251,AE$2,FALSE)</f>
        <v>80.391075700000002</v>
      </c>
      <c r="AF40" s="31">
        <f>VLOOKUP($D40,Résultats!$B$2:$AZ$251,AF$2,FALSE)</f>
        <v>69.777576499999995</v>
      </c>
      <c r="AG40" s="31">
        <f>VLOOKUP($D40,Résultats!$B$2:$AZ$251,AG$2,FALSE)</f>
        <v>60.191465809999997</v>
      </c>
      <c r="AH40" s="31">
        <f>VLOOKUP($D40,Résultats!$B$2:$AZ$251,AH$2,FALSE)</f>
        <v>51.615127270000002</v>
      </c>
      <c r="AI40" s="31">
        <f>VLOOKUP($D40,Résultats!$B$2:$AZ$251,AI$2,FALSE)</f>
        <v>44.022031130000002</v>
      </c>
      <c r="AJ40" s="31">
        <f>VLOOKUP($D40,Résultats!$B$2:$AZ$251,AJ$2,FALSE)</f>
        <v>37.383157560000001</v>
      </c>
      <c r="AK40" s="31">
        <f>VLOOKUP($D40,Résultats!$B$2:$AZ$251,AK$2,FALSE)</f>
        <v>31.62477397</v>
      </c>
      <c r="AL40" s="31">
        <f>VLOOKUP($D40,Résultats!$B$2:$AZ$251,AL$2,FALSE)</f>
        <v>26.666808870000001</v>
      </c>
      <c r="AM40" s="31">
        <f>VLOOKUP($D40,Résultats!$B$2:$AZ$251,AM$2,FALSE)</f>
        <v>22.4413464</v>
      </c>
    </row>
    <row r="41" spans="2:39" x14ac:dyDescent="0.25">
      <c r="C41" s="56" t="s">
        <v>32</v>
      </c>
      <c r="D41" s="3" t="s">
        <v>98</v>
      </c>
      <c r="E41" s="31">
        <f>VLOOKUP($D41,Résultats!$B$2:$AZ$251,E$2,FALSE)</f>
        <v>142.34436790000001</v>
      </c>
      <c r="F41" s="31">
        <f>VLOOKUP($D41,Résultats!$B$2:$AZ$251,F$2,FALSE)</f>
        <v>121.8054504</v>
      </c>
      <c r="G41" s="31">
        <f>VLOOKUP($D41,Résultats!$B$2:$AZ$251,G$2,FALSE)</f>
        <v>110.4220418</v>
      </c>
      <c r="H41" s="31">
        <f>VLOOKUP($D41,Résultats!$B$2:$AZ$251,H$2,FALSE)</f>
        <v>106.00187819999999</v>
      </c>
      <c r="I41" s="31">
        <f>VLOOKUP($D41,Résultats!$B$2:$AZ$251,I$2,FALSE)</f>
        <v>100.8142015</v>
      </c>
      <c r="J41" s="31">
        <f>VLOOKUP($D41,Résultats!$B$2:$AZ$251,J$2,FALSE)</f>
        <v>83.668824430000001</v>
      </c>
      <c r="K41" s="31">
        <f>VLOOKUP($D41,Résultats!$B$2:$AZ$251,K$2,FALSE)</f>
        <v>71.568231969999999</v>
      </c>
      <c r="L41" s="31">
        <f>VLOOKUP($D41,Résultats!$B$2:$AZ$251,L$2,FALSE)</f>
        <v>67.883301250000002</v>
      </c>
      <c r="M41" s="31">
        <f>VLOOKUP($D41,Résultats!$B$2:$AZ$251,M$2,FALSE)</f>
        <v>63.689720960000002</v>
      </c>
      <c r="N41" s="31">
        <f>VLOOKUP($D41,Résultats!$B$2:$AZ$251,N$2,FALSE)</f>
        <v>60.015453280000003</v>
      </c>
      <c r="O41" s="31">
        <f>VLOOKUP($D41,Résultats!$B$2:$AZ$251,O$2,FALSE)</f>
        <v>58.558453290000003</v>
      </c>
      <c r="P41" s="31">
        <f>VLOOKUP($D41,Résultats!$B$2:$AZ$251,P$2,FALSE)</f>
        <v>57.282959380000001</v>
      </c>
      <c r="Q41" s="31">
        <f>VLOOKUP($D41,Résultats!$B$2:$AZ$251,Q$2,FALSE)</f>
        <v>55.724752039999998</v>
      </c>
      <c r="R41" s="31">
        <f>VLOOKUP($D41,Résultats!$B$2:$AZ$251,R$2,FALSE)</f>
        <v>53.795012010000001</v>
      </c>
      <c r="S41" s="31">
        <f>VLOOKUP($D41,Résultats!$B$2:$AZ$251,S$2,FALSE)</f>
        <v>51.549418209999999</v>
      </c>
      <c r="T41" s="31">
        <f>VLOOKUP($D41,Résultats!$B$2:$AZ$251,T$2,FALSE)</f>
        <v>48.945629869999998</v>
      </c>
      <c r="U41" s="31">
        <f>VLOOKUP($D41,Résultats!$B$2:$AZ$251,U$2,FALSE)</f>
        <v>46.111147010000003</v>
      </c>
      <c r="V41" s="31">
        <f>VLOOKUP($D41,Résultats!$B$2:$AZ$251,V$2,FALSE)</f>
        <v>43.106257370000002</v>
      </c>
      <c r="W41" s="31">
        <f>VLOOKUP($D41,Résultats!$B$2:$AZ$251,W$2,FALSE)</f>
        <v>39.993404720000001</v>
      </c>
      <c r="X41" s="31">
        <f>VLOOKUP($D41,Résultats!$B$2:$AZ$251,X$2,FALSE)</f>
        <v>36.837990150000003</v>
      </c>
      <c r="Y41" s="31">
        <f>VLOOKUP($D41,Résultats!$B$2:$AZ$251,Y$2,FALSE)</f>
        <v>33.646502290000001</v>
      </c>
      <c r="Z41" s="31">
        <f>VLOOKUP($D41,Résultats!$B$2:$AZ$251,Z$2,FALSE)</f>
        <v>30.516612550000001</v>
      </c>
      <c r="AA41" s="31">
        <f>VLOOKUP($D41,Résultats!$B$2:$AZ$251,AA$2,FALSE)</f>
        <v>27.482728460000001</v>
      </c>
      <c r="AB41" s="31">
        <f>VLOOKUP($D41,Résultats!$B$2:$AZ$251,AB$2,FALSE)</f>
        <v>24.577785899999999</v>
      </c>
      <c r="AC41" s="31">
        <f>VLOOKUP($D41,Résultats!$B$2:$AZ$251,AC$2,FALSE)</f>
        <v>21.826184059999999</v>
      </c>
      <c r="AD41" s="31">
        <f>VLOOKUP($D41,Résultats!$B$2:$AZ$251,AD$2,FALSE)</f>
        <v>19.291726449999999</v>
      </c>
      <c r="AE41" s="31">
        <f>VLOOKUP($D41,Résultats!$B$2:$AZ$251,AE$2,FALSE)</f>
        <v>16.936195609999999</v>
      </c>
      <c r="AF41" s="31">
        <f>VLOOKUP($D41,Résultats!$B$2:$AZ$251,AF$2,FALSE)</f>
        <v>14.76798524</v>
      </c>
      <c r="AG41" s="31">
        <f>VLOOKUP($D41,Résultats!$B$2:$AZ$251,AG$2,FALSE)</f>
        <v>12.800379059999999</v>
      </c>
      <c r="AH41" s="31">
        <f>VLOOKUP($D41,Résultats!$B$2:$AZ$251,AH$2,FALSE)</f>
        <v>11.03207504</v>
      </c>
      <c r="AI41" s="31">
        <f>VLOOKUP($D41,Résultats!$B$2:$AZ$251,AI$2,FALSE)</f>
        <v>9.4593841360000006</v>
      </c>
      <c r="AJ41" s="31">
        <f>VLOOKUP($D41,Résultats!$B$2:$AZ$251,AJ$2,FALSE)</f>
        <v>8.0776884300000003</v>
      </c>
      <c r="AK41" s="31">
        <f>VLOOKUP($D41,Résultats!$B$2:$AZ$251,AK$2,FALSE)</f>
        <v>6.8729198709999997</v>
      </c>
      <c r="AL41" s="31">
        <f>VLOOKUP($D41,Résultats!$B$2:$AZ$251,AL$2,FALSE)</f>
        <v>5.8296094079999996</v>
      </c>
      <c r="AM41" s="31">
        <f>VLOOKUP($D41,Résultats!$B$2:$AZ$251,AM$2,FALSE)</f>
        <v>4.935260779</v>
      </c>
    </row>
    <row r="42" spans="2:39" x14ac:dyDescent="0.25">
      <c r="C42" s="80" t="s">
        <v>33</v>
      </c>
      <c r="D42" s="7" t="s">
        <v>99</v>
      </c>
      <c r="E42" s="81">
        <f>VLOOKUP($D42,Résultats!$B$2:$AZ$251,E$2,FALSE)</f>
        <v>35.586091969999998</v>
      </c>
      <c r="F42" s="81">
        <f>VLOOKUP($D42,Résultats!$B$2:$AZ$251,F$2,FALSE)</f>
        <v>24.181833300000001</v>
      </c>
      <c r="G42" s="81">
        <f>VLOOKUP($D42,Résultats!$B$2:$AZ$251,G$2,FALSE)</f>
        <v>19.583915869999998</v>
      </c>
      <c r="H42" s="81">
        <f>VLOOKUP($D42,Résultats!$B$2:$AZ$251,H$2,FALSE)</f>
        <v>17.59189859</v>
      </c>
      <c r="I42" s="81">
        <f>VLOOKUP($D42,Résultats!$B$2:$AZ$251,I$2,FALSE)</f>
        <v>16.921559439999999</v>
      </c>
      <c r="J42" s="81">
        <f>VLOOKUP($D42,Résultats!$B$2:$AZ$251,J$2,FALSE)</f>
        <v>13.696475120000001</v>
      </c>
      <c r="K42" s="81">
        <f>VLOOKUP($D42,Résultats!$B$2:$AZ$251,K$2,FALSE)</f>
        <v>11.25090011</v>
      </c>
      <c r="L42" s="81">
        <f>VLOOKUP($D42,Résultats!$B$2:$AZ$251,L$2,FALSE)</f>
        <v>10.180506790000001</v>
      </c>
      <c r="M42" s="81">
        <f>VLOOKUP($D42,Résultats!$B$2:$AZ$251,M$2,FALSE)</f>
        <v>9.1127124940000002</v>
      </c>
      <c r="N42" s="81">
        <f>VLOOKUP($D42,Résultats!$B$2:$AZ$251,N$2,FALSE)</f>
        <v>8.2426474810000006</v>
      </c>
      <c r="O42" s="81">
        <f>VLOOKUP($D42,Résultats!$B$2:$AZ$251,O$2,FALSE)</f>
        <v>7.8461018439999997</v>
      </c>
      <c r="P42" s="81">
        <f>VLOOKUP($D42,Résultats!$B$2:$AZ$251,P$2,FALSE)</f>
        <v>7.558697703</v>
      </c>
      <c r="Q42" s="81">
        <f>VLOOKUP($D42,Résultats!$B$2:$AZ$251,Q$2,FALSE)</f>
        <v>7.2643494149999999</v>
      </c>
      <c r="R42" s="81">
        <f>VLOOKUP($D42,Résultats!$B$2:$AZ$251,R$2,FALSE)</f>
        <v>6.9434893349999998</v>
      </c>
      <c r="S42" s="81">
        <f>VLOOKUP($D42,Résultats!$B$2:$AZ$251,S$2,FALSE)</f>
        <v>6.5968056600000002</v>
      </c>
      <c r="T42" s="81">
        <f>VLOOKUP($D42,Résultats!$B$2:$AZ$251,T$2,FALSE)</f>
        <v>6.2144899919999999</v>
      </c>
      <c r="U42" s="81">
        <f>VLOOKUP($D42,Résultats!$B$2:$AZ$251,U$2,FALSE)</f>
        <v>5.810791923</v>
      </c>
      <c r="V42" s="81">
        <f>VLOOKUP($D42,Résultats!$B$2:$AZ$251,V$2,FALSE)</f>
        <v>5.3929259590000003</v>
      </c>
      <c r="W42" s="81">
        <f>VLOOKUP($D42,Résultats!$B$2:$AZ$251,W$2,FALSE)</f>
        <v>4.9686060249999997</v>
      </c>
      <c r="X42" s="81">
        <f>VLOOKUP($D42,Résultats!$B$2:$AZ$251,X$2,FALSE)</f>
        <v>4.546114362</v>
      </c>
      <c r="Y42" s="81">
        <f>VLOOKUP($D42,Résultats!$B$2:$AZ$251,Y$2,FALSE)</f>
        <v>4.1250812669999997</v>
      </c>
      <c r="Z42" s="81">
        <f>VLOOKUP($D42,Résultats!$B$2:$AZ$251,Z$2,FALSE)</f>
        <v>3.718837304</v>
      </c>
      <c r="AA42" s="81">
        <f>VLOOKUP($D42,Résultats!$B$2:$AZ$251,AA$2,FALSE)</f>
        <v>3.3310126769999999</v>
      </c>
      <c r="AB42" s="81">
        <f>VLOOKUP($D42,Résultats!$B$2:$AZ$251,AB$2,FALSE)</f>
        <v>2.9642698699999999</v>
      </c>
      <c r="AC42" s="81">
        <f>VLOOKUP($D42,Résultats!$B$2:$AZ$251,AC$2,FALSE)</f>
        <v>2.6207238589999999</v>
      </c>
      <c r="AD42" s="81">
        <f>VLOOKUP($D42,Résultats!$B$2:$AZ$251,AD$2,FALSE)</f>
        <v>2.3069500590000001</v>
      </c>
      <c r="AE42" s="81">
        <f>VLOOKUP($D42,Résultats!$B$2:$AZ$251,AE$2,FALSE)</f>
        <v>2.0177767489999998</v>
      </c>
      <c r="AF42" s="81">
        <f>VLOOKUP($D42,Résultats!$B$2:$AZ$251,AF$2,FALSE)</f>
        <v>1.7536153510000001</v>
      </c>
      <c r="AG42" s="81">
        <f>VLOOKUP($D42,Résultats!$B$2:$AZ$251,AG$2,FALSE)</f>
        <v>1.5154095869999999</v>
      </c>
      <c r="AH42" s="81">
        <f>VLOOKUP($D42,Résultats!$B$2:$AZ$251,AH$2,FALSE)</f>
        <v>1.3025012650000001</v>
      </c>
      <c r="AI42" s="81">
        <f>VLOOKUP($D42,Résultats!$B$2:$AZ$251,AI$2,FALSE)</f>
        <v>1.114053381</v>
      </c>
      <c r="AJ42" s="81">
        <f>VLOOKUP($D42,Résultats!$B$2:$AZ$251,AJ$2,FALSE)</f>
        <v>0.94922860440000001</v>
      </c>
      <c r="AK42" s="81">
        <f>VLOOKUP($D42,Résultats!$B$2:$AZ$251,AK$2,FALSE)</f>
        <v>0.806095279</v>
      </c>
      <c r="AL42" s="81">
        <f>VLOOKUP($D42,Résultats!$B$2:$AZ$251,AL$2,FALSE)</f>
        <v>0.68260048740000001</v>
      </c>
      <c r="AM42" s="81">
        <f>VLOOKUP($D42,Résultats!$B$2:$AZ$251,AM$2,FALSE)</f>
        <v>0.5770724478</v>
      </c>
    </row>
    <row r="43" spans="2:39" x14ac:dyDescent="0.25">
      <c r="C43" s="56"/>
      <c r="D43" s="3"/>
      <c r="E43" s="128"/>
      <c r="F43" s="128"/>
      <c r="G43" s="128"/>
      <c r="H43" s="128"/>
      <c r="I43" s="128"/>
      <c r="J43" s="127"/>
      <c r="K43" s="31"/>
      <c r="L43" s="31"/>
      <c r="M43" s="31"/>
      <c r="N43" s="128"/>
      <c r="O43" s="127"/>
      <c r="P43" s="31"/>
      <c r="Q43" s="31"/>
      <c r="R43" s="31"/>
      <c r="S43" s="128"/>
      <c r="T43" s="128"/>
      <c r="U43" s="128"/>
      <c r="V43" s="128"/>
      <c r="W43" s="128"/>
      <c r="X43" s="31"/>
      <c r="Y43" s="31"/>
      <c r="Z43" s="31"/>
      <c r="AA43" s="31"/>
      <c r="AB43" s="31"/>
      <c r="AC43" s="131"/>
      <c r="AD43" s="131"/>
      <c r="AE43" s="131"/>
      <c r="AF43" s="131"/>
      <c r="AG43" s="131"/>
      <c r="AH43" s="31"/>
      <c r="AI43" s="31"/>
      <c r="AJ43" s="31"/>
      <c r="AK43" s="31"/>
      <c r="AL43" s="31"/>
      <c r="AM43" s="131"/>
    </row>
    <row r="44" spans="2:39" x14ac:dyDescent="0.25">
      <c r="B44" s="23" t="s">
        <v>396</v>
      </c>
      <c r="C44" s="82" t="s">
        <v>367</v>
      </c>
      <c r="D44" s="82" t="s">
        <v>72</v>
      </c>
      <c r="E44" s="125">
        <f>VLOOKUP($D49,Résultats!$B$2:$AZ$212,E$2,FALSE)</f>
        <v>32001.800439999999</v>
      </c>
      <c r="F44" s="125">
        <f>VLOOKUP($D49,Résultats!$B$2:$AZ$212,F$2,FALSE)</f>
        <v>33963.92974</v>
      </c>
      <c r="G44" s="125">
        <f>VLOOKUP($D49,Résultats!$B$2:$AZ$212,G$2,FALSE)</f>
        <v>34255.391009999999</v>
      </c>
      <c r="H44" s="125">
        <f>VLOOKUP($D49,Résultats!$B$2:$AZ$212,H$2,FALSE)</f>
        <v>34333.114009999998</v>
      </c>
      <c r="I44" s="125">
        <f>VLOOKUP($D49,Résultats!$B$2:$AZ$212,I$2,FALSE)</f>
        <v>34664.492700000003</v>
      </c>
      <c r="J44" s="125">
        <f>VLOOKUP($D49,Résultats!$B$2:$AZ$212,J$2,FALSE)</f>
        <v>34956.187980000002</v>
      </c>
      <c r="K44" s="125">
        <f>VLOOKUP($D49,Résultats!$B$2:$AZ$212,K$2,FALSE)</f>
        <v>35116.030050000001</v>
      </c>
      <c r="L44" s="125">
        <f>VLOOKUP($D49,Résultats!$B$2:$AZ$212,L$2,FALSE)</f>
        <v>35229.844510000003</v>
      </c>
      <c r="M44" s="125">
        <f>VLOOKUP($D49,Résultats!$B$2:$AZ$212,M$2,FALSE)</f>
        <v>35278.914680000002</v>
      </c>
      <c r="N44" s="125">
        <f>VLOOKUP($D49,Résultats!$B$2:$AZ$212,N$2,FALSE)</f>
        <v>35281.671280000002</v>
      </c>
      <c r="O44" s="125">
        <f>VLOOKUP($D49,Résultats!$B$2:$AZ$212,O$2,FALSE)</f>
        <v>35334.629289999997</v>
      </c>
      <c r="P44" s="125">
        <f>VLOOKUP($D49,Résultats!$B$2:$AZ$212,P$2,FALSE)</f>
        <v>35439.274550000002</v>
      </c>
      <c r="Q44" s="125">
        <f>VLOOKUP($D49,Résultats!$B$2:$AZ$212,Q$2,FALSE)</f>
        <v>35585.102720000003</v>
      </c>
      <c r="R44" s="125">
        <f>VLOOKUP($D49,Résultats!$B$2:$AZ$212,R$2,FALSE)</f>
        <v>35758.465429999997</v>
      </c>
      <c r="S44" s="125">
        <f>VLOOKUP($D49,Résultats!$B$2:$AZ$212,S$2,FALSE)</f>
        <v>35949.997920000002</v>
      </c>
      <c r="T44" s="125">
        <f>VLOOKUP($D49,Résultats!$B$2:$AZ$212,T$2,FALSE)</f>
        <v>36147.994259999999</v>
      </c>
      <c r="U44" s="125">
        <f>VLOOKUP($D49,Résultats!$B$2:$AZ$212,U$2,FALSE)</f>
        <v>36347.699679999998</v>
      </c>
      <c r="V44" s="125">
        <f>VLOOKUP($D49,Résultats!$B$2:$AZ$212,V$2,FALSE)</f>
        <v>36546.462440000003</v>
      </c>
      <c r="W44" s="125">
        <f>VLOOKUP($D49,Résultats!$B$2:$AZ$212,W$2,FALSE)</f>
        <v>36743.512020000002</v>
      </c>
      <c r="X44" s="125">
        <f>VLOOKUP($D49,Résultats!$B$2:$AZ$212,X$2,FALSE)</f>
        <v>36939.941460000002</v>
      </c>
      <c r="Y44" s="125">
        <f>VLOOKUP($D49,Résultats!$B$2:$AZ$212,Y$2,FALSE)</f>
        <v>37133.813009999998</v>
      </c>
      <c r="Z44" s="125">
        <f>VLOOKUP($D49,Résultats!$B$2:$AZ$212,Z$2,FALSE)</f>
        <v>37327.438800000004</v>
      </c>
      <c r="AA44" s="125">
        <f>VLOOKUP($D49,Résultats!$B$2:$AZ$212,AA$2,FALSE)</f>
        <v>37522.545989999999</v>
      </c>
      <c r="AB44" s="125">
        <f>VLOOKUP($D49,Résultats!$B$2:$AZ$212,AB$2,FALSE)</f>
        <v>37720.838259999997</v>
      </c>
      <c r="AC44" s="125">
        <f>VLOOKUP($D49,Résultats!$B$2:$AZ$212,AC$2,FALSE)</f>
        <v>37923.087160000003</v>
      </c>
      <c r="AD44" s="125">
        <f>VLOOKUP($D49,Résultats!$B$2:$AZ$212,AD$2,FALSE)</f>
        <v>38136.425069999998</v>
      </c>
      <c r="AE44" s="125">
        <f>VLOOKUP($D49,Résultats!$B$2:$AZ$212,AE$2,FALSE)</f>
        <v>38359.628649999999</v>
      </c>
      <c r="AF44" s="125">
        <f>VLOOKUP($D49,Résultats!$B$2:$AZ$212,AF$2,FALSE)</f>
        <v>38590.035450000003</v>
      </c>
      <c r="AG44" s="125">
        <f>VLOOKUP($D49,Résultats!$B$2:$AZ$212,AG$2,FALSE)</f>
        <v>38826.085099999997</v>
      </c>
      <c r="AH44" s="125">
        <f>VLOOKUP($D49,Résultats!$B$2:$AZ$212,AH$2,FALSE)</f>
        <v>39065.658620000002</v>
      </c>
      <c r="AI44" s="125">
        <f>VLOOKUP($D49,Résultats!$B$2:$AZ$212,AI$2,FALSE)</f>
        <v>39306.748460000003</v>
      </c>
      <c r="AJ44" s="125">
        <f>VLOOKUP($D49,Résultats!$B$2:$AZ$212,AJ$2,FALSE)</f>
        <v>39549.088949999998</v>
      </c>
      <c r="AK44" s="125">
        <f>VLOOKUP($D49,Résultats!$B$2:$AZ$212,AK$2,FALSE)</f>
        <v>39792.308879999997</v>
      </c>
      <c r="AL44" s="125">
        <f>VLOOKUP($D49,Résultats!$B$2:$AZ$212,AL$2,FALSE)</f>
        <v>40036.073210000002</v>
      </c>
      <c r="AM44" s="125">
        <f>VLOOKUP($D49,Résultats!$B$2:$AZ$212,AM$2,FALSE)</f>
        <v>40282.72393</v>
      </c>
    </row>
    <row r="45" spans="2:39" x14ac:dyDescent="0.25">
      <c r="C45" s="56" t="s">
        <v>8</v>
      </c>
      <c r="D45" s="78" t="s">
        <v>87</v>
      </c>
      <c r="E45" s="31">
        <f>VLOOKUP($D45,Résultats!$B$2:$AZ$212,E$2,FALSE)</f>
        <v>0</v>
      </c>
      <c r="F45" s="31">
        <f>VLOOKUP($D45,Résultats!$B$2:$AZ$212,F$2,FALSE)</f>
        <v>0</v>
      </c>
      <c r="G45" s="31">
        <f>VLOOKUP($D45,Résultats!$B$2:$AZ$212,G$2,FALSE)</f>
        <v>0</v>
      </c>
      <c r="H45" s="31">
        <f>VLOOKUP($D45,Résultats!$B$2:$AZ$212,H$2,FALSE)</f>
        <v>0</v>
      </c>
      <c r="I45" s="31">
        <f>VLOOKUP($D45,Résultats!$B$2:$AZ$212,I$2,FALSE)</f>
        <v>0</v>
      </c>
      <c r="J45" s="31">
        <f>VLOOKUP($D45,Résultats!$B$2:$AZ$212,J$2,FALSE)</f>
        <v>0</v>
      </c>
      <c r="K45" s="31">
        <f>VLOOKUP($D45,Résultats!$B$2:$AZ$212,K$2,FALSE)</f>
        <v>0</v>
      </c>
      <c r="L45" s="31">
        <f>VLOOKUP($D45,Résultats!$B$2:$AZ$212,L$2,FALSE)</f>
        <v>0</v>
      </c>
      <c r="M45" s="31">
        <f>VLOOKUP($D45,Résultats!$B$2:$AZ$212,M$2,FALSE)</f>
        <v>0</v>
      </c>
      <c r="N45" s="31">
        <f>VLOOKUP($D45,Résultats!$B$2:$AZ$212,N$2,FALSE)</f>
        <v>0</v>
      </c>
      <c r="O45" s="31">
        <f>VLOOKUP($D45,Résultats!$B$2:$AZ$212,O$2,FALSE)</f>
        <v>0</v>
      </c>
      <c r="P45" s="31">
        <f>VLOOKUP($D45,Résultats!$B$2:$AZ$212,P$2,FALSE)</f>
        <v>0</v>
      </c>
      <c r="Q45" s="31">
        <f>VLOOKUP($D45,Résultats!$B$2:$AZ$212,Q$2,FALSE)</f>
        <v>0</v>
      </c>
      <c r="R45" s="31">
        <f>VLOOKUP($D45,Résultats!$B$2:$AZ$212,R$2,FALSE)</f>
        <v>0</v>
      </c>
      <c r="S45" s="31">
        <f>VLOOKUP($D45,Résultats!$B$2:$AZ$212,S$2,FALSE)</f>
        <v>0</v>
      </c>
      <c r="T45" s="31">
        <f>VLOOKUP($D45,Résultats!$B$2:$AZ$212,T$2,FALSE)</f>
        <v>0</v>
      </c>
      <c r="U45" s="31">
        <f>VLOOKUP($D45,Résultats!$B$2:$AZ$212,U$2,FALSE)</f>
        <v>0</v>
      </c>
      <c r="V45" s="31">
        <f>VLOOKUP($D45,Résultats!$B$2:$AZ$212,V$2,FALSE)</f>
        <v>0</v>
      </c>
      <c r="W45" s="31">
        <f>VLOOKUP($D45,Résultats!$B$2:$AZ$212,W$2,FALSE)</f>
        <v>0</v>
      </c>
      <c r="X45" s="31">
        <f>VLOOKUP($D45,Résultats!$B$2:$AZ$212,X$2,FALSE)</f>
        <v>0</v>
      </c>
      <c r="Y45" s="31">
        <f>VLOOKUP($D45,Résultats!$B$2:$AZ$212,Y$2,FALSE)</f>
        <v>0</v>
      </c>
      <c r="Z45" s="31">
        <f>VLOOKUP($D45,Résultats!$B$2:$AZ$212,Z$2,FALSE)</f>
        <v>0</v>
      </c>
      <c r="AA45" s="31">
        <f>VLOOKUP($D45,Résultats!$B$2:$AZ$212,AA$2,FALSE)</f>
        <v>0</v>
      </c>
      <c r="AB45" s="31">
        <f>VLOOKUP($D45,Résultats!$B$2:$AZ$212,AB$2,FALSE)</f>
        <v>0</v>
      </c>
      <c r="AC45" s="31">
        <f>VLOOKUP($D45,Résultats!$B$2:$AZ$212,AC$2,FALSE)</f>
        <v>0</v>
      </c>
      <c r="AD45" s="31">
        <f>VLOOKUP($D45,Résultats!$B$2:$AZ$212,AD$2,FALSE)</f>
        <v>0</v>
      </c>
      <c r="AE45" s="31">
        <f>VLOOKUP($D45,Résultats!$B$2:$AZ$212,AE$2,FALSE)</f>
        <v>0</v>
      </c>
      <c r="AF45" s="31">
        <f>VLOOKUP($D45,Résultats!$B$2:$AZ$212,AF$2,FALSE)</f>
        <v>0</v>
      </c>
      <c r="AG45" s="31">
        <f>VLOOKUP($D45,Résultats!$B$2:$AZ$212,AG$2,FALSE)</f>
        <v>0</v>
      </c>
      <c r="AH45" s="31">
        <f>VLOOKUP($D45,Résultats!$B$2:$AZ$212,AH$2,FALSE)</f>
        <v>0</v>
      </c>
      <c r="AI45" s="31">
        <f>VLOOKUP($D45,Résultats!$B$2:$AZ$212,AI$2,FALSE)</f>
        <v>0</v>
      </c>
      <c r="AJ45" s="31">
        <f>VLOOKUP($D45,Résultats!$B$2:$AZ$212,AJ$2,FALSE)</f>
        <v>0</v>
      </c>
      <c r="AK45" s="31">
        <f>VLOOKUP($D45,Résultats!$B$2:$AZ$212,AK$2,FALSE)</f>
        <v>0</v>
      </c>
      <c r="AL45" s="31">
        <f>VLOOKUP($D45,Résultats!$B$2:$AZ$212,AL$2,FALSE)</f>
        <v>0</v>
      </c>
      <c r="AM45" s="31">
        <f>VLOOKUP($D45,Résultats!$B$2:$AZ$212,AM$2,FALSE)</f>
        <v>0</v>
      </c>
    </row>
    <row r="46" spans="2:39" x14ac:dyDescent="0.25">
      <c r="C46" s="56" t="s">
        <v>6</v>
      </c>
      <c r="D46" s="3" t="s">
        <v>88</v>
      </c>
      <c r="E46" s="31">
        <f>VLOOKUP($D46,Résultats!$B$2:$AZ$212,E$2,FALSE)</f>
        <v>31999.388770000001</v>
      </c>
      <c r="F46" s="31">
        <f>VLOOKUP($D46,Résultats!$B$2:$AZ$212,F$2,FALSE)</f>
        <v>33881.998169999999</v>
      </c>
      <c r="G46" s="31">
        <f>VLOOKUP($D46,Résultats!$B$2:$AZ$212,G$2,FALSE)</f>
        <v>34086.926659999997</v>
      </c>
      <c r="H46" s="31">
        <f>VLOOKUP($D46,Résultats!$B$2:$AZ$212,H$2,FALSE)</f>
        <v>34124.399160000001</v>
      </c>
      <c r="I46" s="31">
        <f>VLOOKUP($D46,Résultats!$B$2:$AZ$212,I$2,FALSE)</f>
        <v>34367.418949999999</v>
      </c>
      <c r="J46" s="31">
        <f>VLOOKUP($D46,Résultats!$B$2:$AZ$212,J$2,FALSE)</f>
        <v>34497.361190000003</v>
      </c>
      <c r="K46" s="31">
        <f>VLOOKUP($D46,Résultats!$B$2:$AZ$212,K$2,FALSE)</f>
        <v>34380.765469999998</v>
      </c>
      <c r="L46" s="31">
        <f>VLOOKUP($D46,Résultats!$B$2:$AZ$212,L$2,FALSE)</f>
        <v>34196.215080000002</v>
      </c>
      <c r="M46" s="31">
        <f>VLOOKUP($D46,Résultats!$B$2:$AZ$212,M$2,FALSE)</f>
        <v>33924.954760000001</v>
      </c>
      <c r="N46" s="31">
        <f>VLOOKUP($D46,Résultats!$B$2:$AZ$212,N$2,FALSE)</f>
        <v>33580.65857</v>
      </c>
      <c r="O46" s="31">
        <f>VLOOKUP($D46,Résultats!$B$2:$AZ$212,O$2,FALSE)</f>
        <v>33239.550159999999</v>
      </c>
      <c r="P46" s="31">
        <f>VLOOKUP($D46,Résultats!$B$2:$AZ$212,P$2,FALSE)</f>
        <v>32895.897539999998</v>
      </c>
      <c r="Q46" s="31">
        <f>VLOOKUP($D46,Résultats!$B$2:$AZ$212,Q$2,FALSE)</f>
        <v>32534.383600000001</v>
      </c>
      <c r="R46" s="31">
        <f>VLOOKUP($D46,Résultats!$B$2:$AZ$212,R$2,FALSE)</f>
        <v>32138.171689999999</v>
      </c>
      <c r="S46" s="31">
        <f>VLOOKUP($D46,Résultats!$B$2:$AZ$212,S$2,FALSE)</f>
        <v>31694.864430000001</v>
      </c>
      <c r="T46" s="31">
        <f>VLOOKUP($D46,Résultats!$B$2:$AZ$212,T$2,FALSE)</f>
        <v>31192.00518</v>
      </c>
      <c r="U46" s="31">
        <f>VLOOKUP($D46,Résultats!$B$2:$AZ$212,U$2,FALSE)</f>
        <v>30623.593680000002</v>
      </c>
      <c r="V46" s="31">
        <f>VLOOKUP($D46,Résultats!$B$2:$AZ$212,V$2,FALSE)</f>
        <v>29986.575529999998</v>
      </c>
      <c r="W46" s="31">
        <f>VLOOKUP($D46,Résultats!$B$2:$AZ$212,W$2,FALSE)</f>
        <v>29280.644209999999</v>
      </c>
      <c r="X46" s="31">
        <f>VLOOKUP($D46,Résultats!$B$2:$AZ$212,X$2,FALSE)</f>
        <v>28508.09014</v>
      </c>
      <c r="Y46" s="31">
        <f>VLOOKUP($D46,Résultats!$B$2:$AZ$212,Y$2,FALSE)</f>
        <v>27671.35284</v>
      </c>
      <c r="Z46" s="31">
        <f>VLOOKUP($D46,Résultats!$B$2:$AZ$212,Z$2,FALSE)</f>
        <v>26776.489730000001</v>
      </c>
      <c r="AA46" s="31">
        <f>VLOOKUP($D46,Résultats!$B$2:$AZ$212,AA$2,FALSE)</f>
        <v>25830.557809999998</v>
      </c>
      <c r="AB46" s="31">
        <f>VLOOKUP($D46,Résultats!$B$2:$AZ$212,AB$2,FALSE)</f>
        <v>24841.678909999999</v>
      </c>
      <c r="AC46" s="31">
        <f>VLOOKUP($D46,Résultats!$B$2:$AZ$212,AC$2,FALSE)</f>
        <v>23818.494009999999</v>
      </c>
      <c r="AD46" s="31">
        <f>VLOOKUP($D46,Résultats!$B$2:$AZ$212,AD$2,FALSE)</f>
        <v>22771.825629999999</v>
      </c>
      <c r="AE46" s="31">
        <f>VLOOKUP($D46,Résultats!$B$2:$AZ$212,AE$2,FALSE)</f>
        <v>21710.204720000002</v>
      </c>
      <c r="AF46" s="31">
        <f>VLOOKUP($D46,Résultats!$B$2:$AZ$212,AF$2,FALSE)</f>
        <v>20641.966810000002</v>
      </c>
      <c r="AG46" s="31">
        <f>VLOOKUP($D46,Résultats!$B$2:$AZ$212,AG$2,FALSE)</f>
        <v>19575.501059999999</v>
      </c>
      <c r="AH46" s="31">
        <f>VLOOKUP($D46,Résultats!$B$2:$AZ$212,AH$2,FALSE)</f>
        <v>18518.6067</v>
      </c>
      <c r="AI46" s="31">
        <f>VLOOKUP($D46,Résultats!$B$2:$AZ$212,AI$2,FALSE)</f>
        <v>17478.406650000001</v>
      </c>
      <c r="AJ46" s="31">
        <f>VLOOKUP($D46,Résultats!$B$2:$AZ$212,AJ$2,FALSE)</f>
        <v>16461.35511</v>
      </c>
      <c r="AK46" s="31">
        <f>VLOOKUP($D46,Résultats!$B$2:$AZ$212,AK$2,FALSE)</f>
        <v>15472.877560000001</v>
      </c>
      <c r="AL46" s="31">
        <f>VLOOKUP($D46,Résultats!$B$2:$AZ$212,AL$2,FALSE)</f>
        <v>14517.38286</v>
      </c>
      <c r="AM46" s="31">
        <f>VLOOKUP($D46,Résultats!$B$2:$AZ$212,AM$2,FALSE)</f>
        <v>13598.46535</v>
      </c>
    </row>
    <row r="47" spans="2:39" x14ac:dyDescent="0.25">
      <c r="C47" s="56" t="s">
        <v>34</v>
      </c>
      <c r="D47" s="3" t="s">
        <v>89</v>
      </c>
      <c r="E47" s="31">
        <f>VLOOKUP($D47,Résultats!$B$2:$AZ$212,E$2,FALSE)</f>
        <v>2.411668513</v>
      </c>
      <c r="F47" s="31">
        <f>VLOOKUP($D47,Résultats!$B$2:$AZ$212,F$2,FALSE)</f>
        <v>81.931572489999894</v>
      </c>
      <c r="G47" s="31">
        <f>VLOOKUP($D47,Résultats!$B$2:$AZ$212,G$2,FALSE)</f>
        <v>168.46434970000001</v>
      </c>
      <c r="H47" s="31">
        <f>VLOOKUP($D47,Résultats!$B$2:$AZ$212,H$2,FALSE)</f>
        <v>208.71484989999999</v>
      </c>
      <c r="I47" s="31">
        <f>VLOOKUP($D47,Résultats!$B$2:$AZ$212,I$2,FALSE)</f>
        <v>297.07375539999998</v>
      </c>
      <c r="J47" s="31">
        <f>VLOOKUP($D47,Résultats!$B$2:$AZ$212,J$2,FALSE)</f>
        <v>458.82679739999998</v>
      </c>
      <c r="K47" s="31">
        <f>VLOOKUP($D47,Résultats!$B$2:$AZ$212,K$2,FALSE)</f>
        <v>735.26458239999999</v>
      </c>
      <c r="L47" s="31">
        <f>VLOOKUP($D47,Résultats!$B$2:$AZ$212,L$2,FALSE)</f>
        <v>1033.629428</v>
      </c>
      <c r="M47" s="31">
        <f>VLOOKUP($D47,Résultats!$B$2:$AZ$212,M$2,FALSE)</f>
        <v>1353.959918</v>
      </c>
      <c r="N47" s="31">
        <f>VLOOKUP($D47,Résultats!$B$2:$AZ$212,N$2,FALSE)</f>
        <v>1701.012706</v>
      </c>
      <c r="O47" s="31">
        <f>VLOOKUP($D47,Résultats!$B$2:$AZ$212,O$2,FALSE)</f>
        <v>2095.0791319999998</v>
      </c>
      <c r="P47" s="31">
        <f>VLOOKUP($D47,Résultats!$B$2:$AZ$212,P$2,FALSE)</f>
        <v>2543.3770079999999</v>
      </c>
      <c r="Q47" s="31">
        <f>VLOOKUP($D47,Résultats!$B$2:$AZ$212,Q$2,FALSE)</f>
        <v>3050.7191149999999</v>
      </c>
      <c r="R47" s="31">
        <f>VLOOKUP($D47,Résultats!$B$2:$AZ$212,R$2,FALSE)</f>
        <v>3620.2937360000001</v>
      </c>
      <c r="S47" s="31">
        <f>VLOOKUP($D47,Résultats!$B$2:$AZ$212,S$2,FALSE)</f>
        <v>4255.1334850000003</v>
      </c>
      <c r="T47" s="31">
        <f>VLOOKUP($D47,Résultats!$B$2:$AZ$212,T$2,FALSE)</f>
        <v>4955.9890830000004</v>
      </c>
      <c r="U47" s="31">
        <f>VLOOKUP($D47,Résultats!$B$2:$AZ$212,U$2,FALSE)</f>
        <v>5724.1060079999997</v>
      </c>
      <c r="V47" s="31">
        <f>VLOOKUP($D47,Résultats!$B$2:$AZ$212,V$2,FALSE)</f>
        <v>6559.886915</v>
      </c>
      <c r="W47" s="31">
        <f>VLOOKUP($D47,Résultats!$B$2:$AZ$212,W$2,FALSE)</f>
        <v>7462.8678069999996</v>
      </c>
      <c r="X47" s="31">
        <f>VLOOKUP($D47,Résultats!$B$2:$AZ$212,X$2,FALSE)</f>
        <v>8431.8513180000009</v>
      </c>
      <c r="Y47" s="31">
        <f>VLOOKUP($D47,Résultats!$B$2:$AZ$212,Y$2,FALSE)</f>
        <v>9462.4601719999901</v>
      </c>
      <c r="Z47" s="31">
        <f>VLOOKUP($D47,Résultats!$B$2:$AZ$212,Z$2,FALSE)</f>
        <v>10550.949070000001</v>
      </c>
      <c r="AA47" s="31">
        <f>VLOOKUP($D47,Résultats!$B$2:$AZ$212,AA$2,FALSE)</f>
        <v>11691.98818</v>
      </c>
      <c r="AB47" s="31">
        <f>VLOOKUP($D47,Résultats!$B$2:$AZ$212,AB$2,FALSE)</f>
        <v>12879.15935</v>
      </c>
      <c r="AC47" s="31">
        <f>VLOOKUP($D47,Résultats!$B$2:$AZ$212,AC$2,FALSE)</f>
        <v>14104.59316</v>
      </c>
      <c r="AD47" s="31">
        <f>VLOOKUP($D47,Résultats!$B$2:$AZ$212,AD$2,FALSE)</f>
        <v>15364.59944</v>
      </c>
      <c r="AE47" s="31">
        <f>VLOOKUP($D47,Résultats!$B$2:$AZ$212,AE$2,FALSE)</f>
        <v>16649.423930000001</v>
      </c>
      <c r="AF47" s="31">
        <f>VLOOKUP($D47,Résultats!$B$2:$AZ$212,AF$2,FALSE)</f>
        <v>17948.068640000001</v>
      </c>
      <c r="AG47" s="31">
        <f>VLOOKUP($D47,Résultats!$B$2:$AZ$212,AG$2,FALSE)</f>
        <v>19250.584030000002</v>
      </c>
      <c r="AH47" s="31">
        <f>VLOOKUP($D47,Résultats!$B$2:$AZ$212,AH$2,FALSE)</f>
        <v>20547.051920000002</v>
      </c>
      <c r="AI47" s="31">
        <f>VLOOKUP($D47,Résultats!$B$2:$AZ$212,AI$2,FALSE)</f>
        <v>21828.341810000002</v>
      </c>
      <c r="AJ47" s="31">
        <f>VLOOKUP($D47,Résultats!$B$2:$AZ$212,AJ$2,FALSE)</f>
        <v>23087.733840000001</v>
      </c>
      <c r="AK47" s="31">
        <f>VLOOKUP($D47,Résultats!$B$2:$AZ$212,AK$2,FALSE)</f>
        <v>24319.43131</v>
      </c>
      <c r="AL47" s="31">
        <f>VLOOKUP($D47,Résultats!$B$2:$AZ$212,AL$2,FALSE)</f>
        <v>25518.690340000001</v>
      </c>
      <c r="AM47" s="31">
        <f>VLOOKUP($D47,Résultats!$B$2:$AZ$212,AM$2,FALSE)</f>
        <v>26684.258580000002</v>
      </c>
    </row>
    <row r="48" spans="2:39" x14ac:dyDescent="0.25">
      <c r="C48" s="56" t="s">
        <v>35</v>
      </c>
      <c r="D48" s="3" t="s">
        <v>90</v>
      </c>
      <c r="E48" s="31">
        <f>VLOOKUP($D48,Résultats!$B$2:$AZ$212,E$2,FALSE)</f>
        <v>2.2615513600000001E-2</v>
      </c>
      <c r="F48" s="31">
        <f>VLOOKUP($D48,Résultats!$B$2:$AZ$212,F$2,FALSE)</f>
        <v>0.59942707890000002</v>
      </c>
      <c r="G48" s="31">
        <f>VLOOKUP($D48,Résultats!$B$2:$AZ$212,G$2,FALSE)</f>
        <v>0.78379258490000003</v>
      </c>
      <c r="H48" s="31">
        <f>VLOOKUP($D48,Résultats!$B$2:$AZ$212,H$2,FALSE)</f>
        <v>0.86664786009999994</v>
      </c>
      <c r="I48" s="31">
        <f>VLOOKUP($D48,Résultats!$B$2:$AZ$212,I$2,FALSE)</f>
        <v>0.98657943370000001</v>
      </c>
      <c r="J48" s="31">
        <f>VLOOKUP($D48,Résultats!$B$2:$AZ$212,J$2,FALSE)</f>
        <v>1.0745342440000001</v>
      </c>
      <c r="K48" s="31">
        <f>VLOOKUP($D48,Résultats!$B$2:$AZ$212,K$2,FALSE)</f>
        <v>1.16982327</v>
      </c>
      <c r="L48" s="31">
        <f>VLOOKUP($D48,Résultats!$B$2:$AZ$212,L$2,FALSE)</f>
        <v>1.2729247960000001</v>
      </c>
      <c r="M48" s="31">
        <f>VLOOKUP($D48,Résultats!$B$2:$AZ$212,M$2,FALSE)</f>
        <v>1.3830407179999999</v>
      </c>
      <c r="N48" s="31">
        <f>VLOOKUP($D48,Résultats!$B$2:$AZ$212,N$2,FALSE)</f>
        <v>1.4998009370000001</v>
      </c>
      <c r="O48" s="31">
        <f>VLOOKUP($D48,Résultats!$B$2:$AZ$212,O$2,FALSE)</f>
        <v>1.618050134</v>
      </c>
      <c r="P48" s="31">
        <f>VLOOKUP($D48,Résultats!$B$2:$AZ$212,P$2,FALSE)</f>
        <v>1.732512638</v>
      </c>
      <c r="Q48" s="31">
        <f>VLOOKUP($D48,Résultats!$B$2:$AZ$212,Q$2,FALSE)</f>
        <v>1.8401513869999999</v>
      </c>
      <c r="R48" s="31">
        <f>VLOOKUP($D48,Résultats!$B$2:$AZ$212,R$2,FALSE)</f>
        <v>1.938274147</v>
      </c>
      <c r="S48" s="31">
        <f>VLOOKUP($D48,Résultats!$B$2:$AZ$212,S$2,FALSE)</f>
        <v>2.0251063490000001</v>
      </c>
      <c r="T48" s="31">
        <f>VLOOKUP($D48,Résultats!$B$2:$AZ$212,T$2,FALSE)</f>
        <v>2.0992044989999998</v>
      </c>
      <c r="U48" s="31">
        <f>VLOOKUP($D48,Résultats!$B$2:$AZ$212,U$2,FALSE)</f>
        <v>2.1599432510000001</v>
      </c>
      <c r="V48" s="31">
        <f>VLOOKUP($D48,Résultats!$B$2:$AZ$212,V$2,FALSE)</f>
        <v>2.207000941</v>
      </c>
      <c r="W48" s="31">
        <f>VLOOKUP($D48,Résultats!$B$2:$AZ$212,W$2,FALSE)</f>
        <v>2.2403262480000001</v>
      </c>
      <c r="X48" s="31">
        <f>VLOOKUP($D48,Résultats!$B$2:$AZ$212,X$2,FALSE)</f>
        <v>2.2600960450000001</v>
      </c>
      <c r="Y48" s="31">
        <f>VLOOKUP($D48,Résultats!$B$2:$AZ$212,Y$2,FALSE)</f>
        <v>2.2668136400000001</v>
      </c>
      <c r="Z48" s="31">
        <f>VLOOKUP($D48,Résultats!$B$2:$AZ$212,Z$2,FALSE)</f>
        <v>2.260913441</v>
      </c>
      <c r="AA48" s="31">
        <f>VLOOKUP($D48,Résultats!$B$2:$AZ$212,AA$2,FALSE)</f>
        <v>2.2429064589999999</v>
      </c>
      <c r="AB48" s="31">
        <f>VLOOKUP($D48,Résultats!$B$2:$AZ$212,AB$2,FALSE)</f>
        <v>2.2135638489999998</v>
      </c>
      <c r="AC48" s="31">
        <f>VLOOKUP($D48,Résultats!$B$2:$AZ$212,AC$2,FALSE)</f>
        <v>2.1737778300000001</v>
      </c>
      <c r="AD48" s="31">
        <f>VLOOKUP($D48,Résultats!$B$2:$AZ$212,AD$2,FALSE)</f>
        <v>2.1249688180000001</v>
      </c>
      <c r="AE48" s="31">
        <f>VLOOKUP($D48,Résultats!$B$2:$AZ$212,AE$2,FALSE)</f>
        <v>2.0681889899999999</v>
      </c>
      <c r="AF48" s="31">
        <f>VLOOKUP($D48,Résultats!$B$2:$AZ$212,AF$2,FALSE)</f>
        <v>2.004518241</v>
      </c>
      <c r="AG48" s="31">
        <f>VLOOKUP($D48,Résultats!$B$2:$AZ$212,AG$2,FALSE)</f>
        <v>1.9351525430000001</v>
      </c>
      <c r="AH48" s="31">
        <f>VLOOKUP($D48,Résultats!$B$2:$AZ$212,AH$2,FALSE)</f>
        <v>1.8612906170000001</v>
      </c>
      <c r="AI48" s="31">
        <f>VLOOKUP($D48,Résultats!$B$2:$AZ$212,AI$2,FALSE)</f>
        <v>1.7841343059999999</v>
      </c>
      <c r="AJ48" s="31">
        <f>VLOOKUP($D48,Résultats!$B$2:$AZ$212,AJ$2,FALSE)</f>
        <v>1.7047879379999999</v>
      </c>
      <c r="AK48" s="31">
        <f>VLOOKUP($D48,Résultats!$B$2:$AZ$212,AK$2,FALSE)</f>
        <v>1.6242380590000001</v>
      </c>
      <c r="AL48" s="31">
        <f>VLOOKUP($D48,Résultats!$B$2:$AZ$212,AL$2,FALSE)</f>
        <v>1.5433503660000001</v>
      </c>
      <c r="AM48" s="31">
        <f>VLOOKUP($D48,Résultats!$B$2:$AZ$212,AM$2,FALSE)</f>
        <v>1.4629109929999999</v>
      </c>
    </row>
    <row r="49" spans="3:40" x14ac:dyDescent="0.25">
      <c r="C49" s="82" t="s">
        <v>367</v>
      </c>
      <c r="D49" s="82" t="s">
        <v>72</v>
      </c>
      <c r="E49" s="83">
        <f>VLOOKUP($D49,Résultats!$B$2:$AZ$212,E$2,FALSE)</f>
        <v>32001.800439999999</v>
      </c>
      <c r="F49" s="83">
        <f>VLOOKUP($D49,Résultats!$B$2:$AZ$212,F$2,FALSE)</f>
        <v>33963.92974</v>
      </c>
      <c r="G49" s="83">
        <f>VLOOKUP($D49,Résultats!$B$2:$AZ$212,G$2,FALSE)</f>
        <v>34255.391009999999</v>
      </c>
      <c r="H49" s="83">
        <f>VLOOKUP($D49,Résultats!$B$2:$AZ$212,H$2,FALSE)</f>
        <v>34333.114009999998</v>
      </c>
      <c r="I49" s="83">
        <f>VLOOKUP($D49,Résultats!$B$2:$AZ$212,I$2,FALSE)</f>
        <v>34664.492700000003</v>
      </c>
      <c r="J49" s="83">
        <f>VLOOKUP($D49,Résultats!$B$2:$AZ$212,J$2,FALSE)</f>
        <v>34956.187980000002</v>
      </c>
      <c r="K49" s="83">
        <f>VLOOKUP($D49,Résultats!$B$2:$AZ$212,K$2,FALSE)</f>
        <v>35116.030050000001</v>
      </c>
      <c r="L49" s="83">
        <f>VLOOKUP($D49,Résultats!$B$2:$AZ$212,L$2,FALSE)</f>
        <v>35229.844510000003</v>
      </c>
      <c r="M49" s="83">
        <f>VLOOKUP($D49,Résultats!$B$2:$AZ$212,M$2,FALSE)</f>
        <v>35278.914680000002</v>
      </c>
      <c r="N49" s="83">
        <f>VLOOKUP($D49,Résultats!$B$2:$AZ$212,N$2,FALSE)</f>
        <v>35281.671280000002</v>
      </c>
      <c r="O49" s="83">
        <f>VLOOKUP($D49,Résultats!$B$2:$AZ$212,O$2,FALSE)</f>
        <v>35334.629289999997</v>
      </c>
      <c r="P49" s="83">
        <f>VLOOKUP($D49,Résultats!$B$2:$AZ$212,P$2,FALSE)</f>
        <v>35439.274550000002</v>
      </c>
      <c r="Q49" s="83">
        <f>VLOOKUP($D49,Résultats!$B$2:$AZ$212,Q$2,FALSE)</f>
        <v>35585.102720000003</v>
      </c>
      <c r="R49" s="83">
        <f>VLOOKUP($D49,Résultats!$B$2:$AZ$212,R$2,FALSE)</f>
        <v>35758.465429999997</v>
      </c>
      <c r="S49" s="83">
        <f>VLOOKUP($D49,Résultats!$B$2:$AZ$212,S$2,FALSE)</f>
        <v>35949.997920000002</v>
      </c>
      <c r="T49" s="83">
        <f>VLOOKUP($D49,Résultats!$B$2:$AZ$212,T$2,FALSE)</f>
        <v>36147.994259999999</v>
      </c>
      <c r="U49" s="83">
        <f>VLOOKUP($D49,Résultats!$B$2:$AZ$212,U$2,FALSE)</f>
        <v>36347.699679999998</v>
      </c>
      <c r="V49" s="83">
        <f>VLOOKUP($D49,Résultats!$B$2:$AZ$212,V$2,FALSE)</f>
        <v>36546.462440000003</v>
      </c>
      <c r="W49" s="83">
        <f>VLOOKUP($D49,Résultats!$B$2:$AZ$212,W$2,FALSE)</f>
        <v>36743.512020000002</v>
      </c>
      <c r="X49" s="83">
        <f>VLOOKUP($D49,Résultats!$B$2:$AZ$212,X$2,FALSE)</f>
        <v>36939.941460000002</v>
      </c>
      <c r="Y49" s="83">
        <f>VLOOKUP($D49,Résultats!$B$2:$AZ$212,Y$2,FALSE)</f>
        <v>37133.813009999998</v>
      </c>
      <c r="Z49" s="83">
        <f>VLOOKUP($D49,Résultats!$B$2:$AZ$212,Z$2,FALSE)</f>
        <v>37327.438800000004</v>
      </c>
      <c r="AA49" s="83">
        <f>VLOOKUP($D49,Résultats!$B$2:$AZ$212,AA$2,FALSE)</f>
        <v>37522.545989999999</v>
      </c>
      <c r="AB49" s="83">
        <f>VLOOKUP($D49,Résultats!$B$2:$AZ$212,AB$2,FALSE)</f>
        <v>37720.838259999997</v>
      </c>
      <c r="AC49" s="83">
        <f>VLOOKUP($D49,Résultats!$B$2:$AZ$212,AC$2,FALSE)</f>
        <v>37923.087160000003</v>
      </c>
      <c r="AD49" s="83">
        <f>VLOOKUP($D49,Résultats!$B$2:$AZ$212,AD$2,FALSE)</f>
        <v>38136.425069999998</v>
      </c>
      <c r="AE49" s="83">
        <f>VLOOKUP($D49,Résultats!$B$2:$AZ$212,AE$2,FALSE)</f>
        <v>38359.628649999999</v>
      </c>
      <c r="AF49" s="83">
        <f>VLOOKUP($D49,Résultats!$B$2:$AZ$212,AF$2,FALSE)</f>
        <v>38590.035450000003</v>
      </c>
      <c r="AG49" s="83">
        <f>VLOOKUP($D49,Résultats!$B$2:$AZ$212,AG$2,FALSE)</f>
        <v>38826.085099999997</v>
      </c>
      <c r="AH49" s="83">
        <f>VLOOKUP($D49,Résultats!$B$2:$AZ$212,AH$2,FALSE)</f>
        <v>39065.658620000002</v>
      </c>
      <c r="AI49" s="83">
        <f>VLOOKUP($D49,Résultats!$B$2:$AZ$212,AI$2,FALSE)</f>
        <v>39306.748460000003</v>
      </c>
      <c r="AJ49" s="83">
        <f>VLOOKUP($D49,Résultats!$B$2:$AZ$212,AJ$2,FALSE)</f>
        <v>39549.088949999998</v>
      </c>
      <c r="AK49" s="83">
        <f>VLOOKUP($D49,Résultats!$B$2:$AZ$212,AK$2,FALSE)</f>
        <v>39792.308879999997</v>
      </c>
      <c r="AL49" s="83">
        <f>VLOOKUP($D49,Résultats!$B$2:$AZ$212,AL$2,FALSE)</f>
        <v>40036.073210000002</v>
      </c>
      <c r="AM49" s="83">
        <f>VLOOKUP($D49,Résultats!$B$2:$AZ$212,AM$2,FALSE)</f>
        <v>40282.72393</v>
      </c>
    </row>
    <row r="50" spans="3:40" x14ac:dyDescent="0.25">
      <c r="C50" s="84" t="s">
        <v>188</v>
      </c>
      <c r="D50" s="3" t="s">
        <v>89</v>
      </c>
      <c r="E50" s="85">
        <f>VLOOKUP($D50,Résultats!$B$2:$AZ$212,E$2,FALSE)</f>
        <v>2.411668513</v>
      </c>
      <c r="F50" s="85">
        <f>VLOOKUP($D50,Résultats!$B$2:$AZ$212,F$2,FALSE)</f>
        <v>81.931572489999894</v>
      </c>
      <c r="G50" s="85">
        <f>VLOOKUP($D50,Résultats!$B$2:$AZ$212,G$2,FALSE)</f>
        <v>168.46434970000001</v>
      </c>
      <c r="H50" s="85">
        <f>VLOOKUP($D50,Résultats!$B$2:$AZ$212,H$2,FALSE)</f>
        <v>208.71484989999999</v>
      </c>
      <c r="I50" s="85">
        <f>VLOOKUP($D50,Résultats!$B$2:$AZ$212,I$2,FALSE)</f>
        <v>297.07375539999998</v>
      </c>
      <c r="J50" s="85">
        <f>VLOOKUP($D50,Résultats!$B$2:$AZ$212,J$2,FALSE)</f>
        <v>458.82679739999998</v>
      </c>
      <c r="K50" s="85">
        <f>VLOOKUP($D50,Résultats!$B$2:$AZ$212,K$2,FALSE)</f>
        <v>735.26458239999999</v>
      </c>
      <c r="L50" s="85">
        <f>VLOOKUP($D50,Résultats!$B$2:$AZ$212,L$2,FALSE)</f>
        <v>1033.629428</v>
      </c>
      <c r="M50" s="85">
        <f>VLOOKUP($D50,Résultats!$B$2:$AZ$212,M$2,FALSE)</f>
        <v>1353.959918</v>
      </c>
      <c r="N50" s="85">
        <f>VLOOKUP($D50,Résultats!$B$2:$AZ$212,N$2,FALSE)</f>
        <v>1701.012706</v>
      </c>
      <c r="O50" s="85">
        <f>VLOOKUP($D50,Résultats!$B$2:$AZ$212,O$2,FALSE)</f>
        <v>2095.0791319999998</v>
      </c>
      <c r="P50" s="85">
        <f>VLOOKUP($D50,Résultats!$B$2:$AZ$212,P$2,FALSE)</f>
        <v>2543.3770079999999</v>
      </c>
      <c r="Q50" s="85">
        <f>VLOOKUP($D50,Résultats!$B$2:$AZ$212,Q$2,FALSE)</f>
        <v>3050.7191149999999</v>
      </c>
      <c r="R50" s="85">
        <f>VLOOKUP($D50,Résultats!$B$2:$AZ$212,R$2,FALSE)</f>
        <v>3620.2937360000001</v>
      </c>
      <c r="S50" s="85">
        <f>VLOOKUP($D50,Résultats!$B$2:$AZ$212,S$2,FALSE)</f>
        <v>4255.1334850000003</v>
      </c>
      <c r="T50" s="85">
        <f>VLOOKUP($D50,Résultats!$B$2:$AZ$212,T$2,FALSE)</f>
        <v>4955.9890830000004</v>
      </c>
      <c r="U50" s="85">
        <f>VLOOKUP($D50,Résultats!$B$2:$AZ$212,U$2,FALSE)</f>
        <v>5724.1060079999997</v>
      </c>
      <c r="V50" s="85">
        <f>VLOOKUP($D50,Résultats!$B$2:$AZ$212,V$2,FALSE)</f>
        <v>6559.886915</v>
      </c>
      <c r="W50" s="85">
        <f>VLOOKUP($D50,Résultats!$B$2:$AZ$212,W$2,FALSE)</f>
        <v>7462.8678069999996</v>
      </c>
      <c r="X50" s="85">
        <f>VLOOKUP($D50,Résultats!$B$2:$AZ$212,X$2,FALSE)</f>
        <v>8431.8513180000009</v>
      </c>
      <c r="Y50" s="85">
        <f>VLOOKUP($D50,Résultats!$B$2:$AZ$212,Y$2,FALSE)</f>
        <v>9462.4601719999901</v>
      </c>
      <c r="Z50" s="85">
        <f>VLOOKUP($D50,Résultats!$B$2:$AZ$212,Z$2,FALSE)</f>
        <v>10550.949070000001</v>
      </c>
      <c r="AA50" s="85">
        <f>VLOOKUP($D50,Résultats!$B$2:$AZ$212,AA$2,FALSE)</f>
        <v>11691.98818</v>
      </c>
      <c r="AB50" s="85">
        <f>VLOOKUP($D50,Résultats!$B$2:$AZ$212,AB$2,FALSE)</f>
        <v>12879.15935</v>
      </c>
      <c r="AC50" s="85">
        <f>VLOOKUP($D50,Résultats!$B$2:$AZ$212,AC$2,FALSE)</f>
        <v>14104.59316</v>
      </c>
      <c r="AD50" s="85">
        <f>VLOOKUP($D50,Résultats!$B$2:$AZ$212,AD$2,FALSE)</f>
        <v>15364.59944</v>
      </c>
      <c r="AE50" s="85">
        <f>VLOOKUP($D50,Résultats!$B$2:$AZ$212,AE$2,FALSE)</f>
        <v>16649.423930000001</v>
      </c>
      <c r="AF50" s="85">
        <f>VLOOKUP($D50,Résultats!$B$2:$AZ$212,AF$2,FALSE)</f>
        <v>17948.068640000001</v>
      </c>
      <c r="AG50" s="85">
        <f>VLOOKUP($D50,Résultats!$B$2:$AZ$212,AG$2,FALSE)</f>
        <v>19250.584030000002</v>
      </c>
      <c r="AH50" s="85">
        <f>VLOOKUP($D50,Résultats!$B$2:$AZ$212,AH$2,FALSE)</f>
        <v>20547.051920000002</v>
      </c>
      <c r="AI50" s="85">
        <f>VLOOKUP($D50,Résultats!$B$2:$AZ$212,AI$2,FALSE)</f>
        <v>21828.341810000002</v>
      </c>
      <c r="AJ50" s="85">
        <f>VLOOKUP($D50,Résultats!$B$2:$AZ$212,AJ$2,FALSE)</f>
        <v>23087.733840000001</v>
      </c>
      <c r="AK50" s="85">
        <f>VLOOKUP($D50,Résultats!$B$2:$AZ$212,AK$2,FALSE)</f>
        <v>24319.43131</v>
      </c>
      <c r="AL50" s="85">
        <f>VLOOKUP($D50,Résultats!$B$2:$AZ$212,AL$2,FALSE)</f>
        <v>25518.690340000001</v>
      </c>
      <c r="AM50" s="85">
        <f>VLOOKUP($D50,Résultats!$B$2:$AZ$212,AM$2,FALSE)</f>
        <v>26684.258580000002</v>
      </c>
    </row>
    <row r="51" spans="3:40" x14ac:dyDescent="0.25">
      <c r="C51" s="86" t="s">
        <v>27</v>
      </c>
      <c r="D51" s="87" t="s">
        <v>80</v>
      </c>
      <c r="E51" s="31">
        <f>VLOOKUP($D51,Résultats!$B$2:$AZ$212,E$2,FALSE)</f>
        <v>7.1825179100000001E-3</v>
      </c>
      <c r="F51" s="31">
        <f>VLOOKUP($D51,Résultats!$B$2:$AZ$212,F$2,FALSE)</f>
        <v>1.401691061</v>
      </c>
      <c r="G51" s="31">
        <f>VLOOKUP($D51,Résultats!$B$2:$AZ$212,G$2,FALSE)</f>
        <v>3.8243860139999999</v>
      </c>
      <c r="H51" s="31">
        <f>VLOOKUP($D51,Résultats!$B$2:$AZ$212,H$2,FALSE)</f>
        <v>5.1489475000000002</v>
      </c>
      <c r="I51" s="31">
        <f>VLOOKUP($D51,Résultats!$B$2:$AZ$212,I$2,FALSE)</f>
        <v>8.1787770260000006</v>
      </c>
      <c r="J51" s="31">
        <f>VLOOKUP($D51,Résultats!$B$2:$AZ$212,J$2,FALSE)</f>
        <v>14.086975949999999</v>
      </c>
      <c r="K51" s="31">
        <f>VLOOKUP($D51,Résultats!$B$2:$AZ$212,K$2,FALSE)</f>
        <v>24.911793729999999</v>
      </c>
      <c r="L51" s="31">
        <f>VLOOKUP($D51,Résultats!$B$2:$AZ$212,L$2,FALSE)</f>
        <v>37.599680599999999</v>
      </c>
      <c r="M51" s="31">
        <f>VLOOKUP($D51,Résultats!$B$2:$AZ$212,M$2,FALSE)</f>
        <v>52.387229009999999</v>
      </c>
      <c r="N51" s="31">
        <f>VLOOKUP($D51,Résultats!$B$2:$AZ$212,N$2,FALSE)</f>
        <v>69.738129979999997</v>
      </c>
      <c r="O51" s="31">
        <f>VLOOKUP($D51,Résultats!$B$2:$AZ$212,O$2,FALSE)</f>
        <v>90.909680050000006</v>
      </c>
      <c r="P51" s="31">
        <f>VLOOKUP($D51,Résultats!$B$2:$AZ$212,P$2,FALSE)</f>
        <v>116.6278753</v>
      </c>
      <c r="Q51" s="31">
        <f>VLOOKUP($D51,Résultats!$B$2:$AZ$212,Q$2,FALSE)</f>
        <v>147.52747049999999</v>
      </c>
      <c r="R51" s="31">
        <f>VLOOKUP($D51,Résultats!$B$2:$AZ$212,R$2,FALSE)</f>
        <v>184.1741595</v>
      </c>
      <c r="S51" s="31">
        <f>VLOOKUP($D51,Résultats!$B$2:$AZ$212,S$2,FALSE)</f>
        <v>227.14116999999999</v>
      </c>
      <c r="T51" s="31">
        <f>VLOOKUP($D51,Résultats!$B$2:$AZ$212,T$2,FALSE)</f>
        <v>276.8759551</v>
      </c>
      <c r="U51" s="31">
        <f>VLOOKUP($D51,Résultats!$B$2:$AZ$212,U$2,FALSE)</f>
        <v>333.87090460000002</v>
      </c>
      <c r="V51" s="31">
        <f>VLOOKUP($D51,Résultats!$B$2:$AZ$212,V$2,FALSE)</f>
        <v>398.57952019999999</v>
      </c>
      <c r="W51" s="31">
        <f>VLOOKUP($D51,Résultats!$B$2:$AZ$212,W$2,FALSE)</f>
        <v>471.40853379999999</v>
      </c>
      <c r="X51" s="31">
        <f>VLOOKUP($D51,Résultats!$B$2:$AZ$212,X$2,FALSE)</f>
        <v>552.72289450000005</v>
      </c>
      <c r="Y51" s="31">
        <f>VLOOKUP($D51,Résultats!$B$2:$AZ$212,Y$2,FALSE)</f>
        <v>642.64334980000001</v>
      </c>
      <c r="Z51" s="31">
        <f>VLOOKUP($D51,Résultats!$B$2:$AZ$212,Z$2,FALSE)</f>
        <v>741.31825519999995</v>
      </c>
      <c r="AA51" s="31">
        <f>VLOOKUP($D51,Résultats!$B$2:$AZ$212,AA$2,FALSE)</f>
        <v>848.75499969999998</v>
      </c>
      <c r="AB51" s="31">
        <f>VLOOKUP($D51,Résultats!$B$2:$AZ$212,AB$2,FALSE)</f>
        <v>964.83931170000005</v>
      </c>
      <c r="AC51" s="31">
        <f>VLOOKUP($D51,Résultats!$B$2:$AZ$212,AC$2,FALSE)</f>
        <v>1089.290565</v>
      </c>
      <c r="AD51" s="31">
        <f>VLOOKUP($D51,Résultats!$B$2:$AZ$212,AD$2,FALSE)</f>
        <v>1222.1665660000001</v>
      </c>
      <c r="AE51" s="31">
        <f>VLOOKUP($D51,Résultats!$B$2:$AZ$212,AE$2,FALSE)</f>
        <v>1362.929756</v>
      </c>
      <c r="AF51" s="31">
        <f>VLOOKUP($D51,Résultats!$B$2:$AZ$212,AF$2,FALSE)</f>
        <v>1510.8583880000001</v>
      </c>
      <c r="AG51" s="31">
        <f>VLOOKUP($D51,Résultats!$B$2:$AZ$212,AG$2,FALSE)</f>
        <v>1665.2644379999999</v>
      </c>
      <c r="AH51" s="31">
        <f>VLOOKUP($D51,Résultats!$B$2:$AZ$212,AH$2,FALSE)</f>
        <v>1825.390367</v>
      </c>
      <c r="AI51" s="31">
        <f>VLOOKUP($D51,Résultats!$B$2:$AZ$212,AI$2,FALSE)</f>
        <v>1990.489435</v>
      </c>
      <c r="AJ51" s="31">
        <f>VLOOKUP($D51,Résultats!$B$2:$AZ$212,AJ$2,FALSE)</f>
        <v>2160.002324</v>
      </c>
      <c r="AK51" s="31">
        <f>VLOOKUP($D51,Résultats!$B$2:$AZ$212,AK$2,FALSE)</f>
        <v>2333.4098239999998</v>
      </c>
      <c r="AL51" s="31">
        <f>VLOOKUP($D51,Résultats!$B$2:$AZ$212,AL$2,FALSE)</f>
        <v>2510.2552070000002</v>
      </c>
      <c r="AM51" s="31">
        <f>VLOOKUP($D51,Résultats!$B$2:$AZ$212,AM$2,FALSE)</f>
        <v>2690.4562540000002</v>
      </c>
    </row>
    <row r="52" spans="3:40" x14ac:dyDescent="0.25">
      <c r="C52" s="56" t="s">
        <v>28</v>
      </c>
      <c r="D52" s="78" t="s">
        <v>81</v>
      </c>
      <c r="E52" s="31">
        <f>VLOOKUP($D52,Résultats!$B$2:$AZ$212,E$2,FALSE)</f>
        <v>1.6464540999999999E-2</v>
      </c>
      <c r="F52" s="31">
        <f>VLOOKUP($D52,Résultats!$B$2:$AZ$212,F$2,FALSE)</f>
        <v>1.2351438589999999</v>
      </c>
      <c r="G52" s="31">
        <f>VLOOKUP($D52,Résultats!$B$2:$AZ$212,G$2,FALSE)</f>
        <v>3.062223329</v>
      </c>
      <c r="H52" s="31">
        <f>VLOOKUP($D52,Résultats!$B$2:$AZ$212,H$2,FALSE)</f>
        <v>4.016973589</v>
      </c>
      <c r="I52" s="31">
        <f>VLOOKUP($D52,Résultats!$B$2:$AZ$212,I$2,FALSE)</f>
        <v>6.1741348780000003</v>
      </c>
      <c r="J52" s="31">
        <f>VLOOKUP($D52,Résultats!$B$2:$AZ$212,J$2,FALSE)</f>
        <v>10.30699031</v>
      </c>
      <c r="K52" s="31">
        <f>VLOOKUP($D52,Résultats!$B$2:$AZ$212,K$2,FALSE)</f>
        <v>17.736194229999999</v>
      </c>
      <c r="L52" s="31">
        <f>VLOOKUP($D52,Résultats!$B$2:$AZ$212,L$2,FALSE)</f>
        <v>26.254977360000002</v>
      </c>
      <c r="M52" s="31">
        <f>VLOOKUP($D52,Résultats!$B$2:$AZ$212,M$2,FALSE)</f>
        <v>35.970696760000003</v>
      </c>
      <c r="N52" s="31">
        <f>VLOOKUP($D52,Résultats!$B$2:$AZ$212,N$2,FALSE)</f>
        <v>47.133810539999999</v>
      </c>
      <c r="O52" s="31">
        <f>VLOOKUP($D52,Résultats!$B$2:$AZ$212,O$2,FALSE)</f>
        <v>60.497198920000002</v>
      </c>
      <c r="P52" s="31">
        <f>VLOOKUP($D52,Résultats!$B$2:$AZ$212,P$2,FALSE)</f>
        <v>76.446732760000003</v>
      </c>
      <c r="Q52" s="31">
        <f>VLOOKUP($D52,Résultats!$B$2:$AZ$212,Q$2,FALSE)</f>
        <v>95.299196170000002</v>
      </c>
      <c r="R52" s="31">
        <f>VLOOKUP($D52,Résultats!$B$2:$AZ$212,R$2,FALSE)</f>
        <v>117.3195413</v>
      </c>
      <c r="S52" s="31">
        <f>VLOOKUP($D52,Résultats!$B$2:$AZ$212,S$2,FALSE)</f>
        <v>142.769487</v>
      </c>
      <c r="T52" s="31">
        <f>VLOOKUP($D52,Résultats!$B$2:$AZ$212,T$2,FALSE)</f>
        <v>171.82702829999999</v>
      </c>
      <c r="U52" s="31">
        <f>VLOOKUP($D52,Résultats!$B$2:$AZ$212,U$2,FALSE)</f>
        <v>204.6897142</v>
      </c>
      <c r="V52" s="31">
        <f>VLOOKUP($D52,Résultats!$B$2:$AZ$212,V$2,FALSE)</f>
        <v>241.52375420000001</v>
      </c>
      <c r="W52" s="31">
        <f>VLOOKUP($D52,Résultats!$B$2:$AZ$212,W$2,FALSE)</f>
        <v>282.46006670000003</v>
      </c>
      <c r="X52" s="31">
        <f>VLOOKUP($D52,Résultats!$B$2:$AZ$212,X$2,FALSE)</f>
        <v>327.59754930000003</v>
      </c>
      <c r="Y52" s="31">
        <f>VLOOKUP($D52,Résultats!$B$2:$AZ$212,Y$2,FALSE)</f>
        <v>376.89043340000001</v>
      </c>
      <c r="Z52" s="31">
        <f>VLOOKUP($D52,Résultats!$B$2:$AZ$212,Z$2,FALSE)</f>
        <v>430.30618900000002</v>
      </c>
      <c r="AA52" s="31">
        <f>VLOOKUP($D52,Résultats!$B$2:$AZ$212,AA$2,FALSE)</f>
        <v>487.72963019999997</v>
      </c>
      <c r="AB52" s="31">
        <f>VLOOKUP($D52,Résultats!$B$2:$AZ$212,AB$2,FALSE)</f>
        <v>548.97758260000001</v>
      </c>
      <c r="AC52" s="31">
        <f>VLOOKUP($D52,Résultats!$B$2:$AZ$212,AC$2,FALSE)</f>
        <v>613.77722440000002</v>
      </c>
      <c r="AD52" s="31">
        <f>VLOOKUP($D52,Résultats!$B$2:$AZ$212,AD$2,FALSE)</f>
        <v>682.03829389999999</v>
      </c>
      <c r="AE52" s="31">
        <f>VLOOKUP($D52,Résultats!$B$2:$AZ$212,AE$2,FALSE)</f>
        <v>753.35342509999998</v>
      </c>
      <c r="AF52" s="31">
        <f>VLOOKUP($D52,Résultats!$B$2:$AZ$212,AF$2,FALSE)</f>
        <v>827.22437449999995</v>
      </c>
      <c r="AG52" s="31">
        <f>VLOOKUP($D52,Résultats!$B$2:$AZ$212,AG$2,FALSE)</f>
        <v>903.17760209999994</v>
      </c>
      <c r="AH52" s="31">
        <f>VLOOKUP($D52,Résultats!$B$2:$AZ$212,AH$2,FALSE)</f>
        <v>980.71188870000003</v>
      </c>
      <c r="AI52" s="31">
        <f>VLOOKUP($D52,Résultats!$B$2:$AZ$212,AI$2,FALSE)</f>
        <v>1059.3397440000001</v>
      </c>
      <c r="AJ52" s="31">
        <f>VLOOKUP($D52,Résultats!$B$2:$AZ$212,AJ$2,FALSE)</f>
        <v>1138.676592</v>
      </c>
      <c r="AK52" s="31">
        <f>VLOOKUP($D52,Résultats!$B$2:$AZ$212,AK$2,FALSE)</f>
        <v>1218.3649929999999</v>
      </c>
      <c r="AL52" s="31">
        <f>VLOOKUP($D52,Résultats!$B$2:$AZ$212,AL$2,FALSE)</f>
        <v>1298.084912</v>
      </c>
      <c r="AM52" s="31">
        <f>VLOOKUP($D52,Résultats!$B$2:$AZ$212,AM$2,FALSE)</f>
        <v>1377.7000889999999</v>
      </c>
    </row>
    <row r="53" spans="3:40" x14ac:dyDescent="0.25">
      <c r="C53" s="56" t="s">
        <v>29</v>
      </c>
      <c r="D53" s="78" t="s">
        <v>82</v>
      </c>
      <c r="E53" s="31">
        <f>VLOOKUP($D53,Résultats!$B$2:$AZ$212,E$2,FALSE)</f>
        <v>6.7405168000000001E-2</v>
      </c>
      <c r="F53" s="31">
        <f>VLOOKUP($D53,Résultats!$B$2:$AZ$212,F$2,FALSE)</f>
        <v>2.4065524819999999</v>
      </c>
      <c r="G53" s="31">
        <f>VLOOKUP($D53,Résultats!$B$2:$AZ$212,G$2,FALSE)</f>
        <v>4.9951420969999996</v>
      </c>
      <c r="H53" s="31">
        <f>VLOOKUP($D53,Résultats!$B$2:$AZ$212,H$2,FALSE)</f>
        <v>6.2017008709999999</v>
      </c>
      <c r="I53" s="31">
        <f>VLOOKUP($D53,Résultats!$B$2:$AZ$212,I$2,FALSE)</f>
        <v>8.8465407700000007</v>
      </c>
      <c r="J53" s="31">
        <f>VLOOKUP($D53,Résultats!$B$2:$AZ$212,J$2,FALSE)</f>
        <v>13.6807994</v>
      </c>
      <c r="K53" s="31">
        <f>VLOOKUP($D53,Résultats!$B$2:$AZ$212,K$2,FALSE)</f>
        <v>21.922108890000001</v>
      </c>
      <c r="L53" s="31">
        <f>VLOOKUP($D53,Résultats!$B$2:$AZ$212,L$2,FALSE)</f>
        <v>30.78167208</v>
      </c>
      <c r="M53" s="31">
        <f>VLOOKUP($D53,Résultats!$B$2:$AZ$212,M$2,FALSE)</f>
        <v>40.237007779999999</v>
      </c>
      <c r="N53" s="31">
        <f>VLOOKUP($D53,Résultats!$B$2:$AZ$212,N$2,FALSE)</f>
        <v>50.398251850000001</v>
      </c>
      <c r="O53" s="31">
        <f>VLOOKUP($D53,Résultats!$B$2:$AZ$212,O$2,FALSE)</f>
        <v>61.822097919999997</v>
      </c>
      <c r="P53" s="31">
        <f>VLOOKUP($D53,Résultats!$B$2:$AZ$212,P$2,FALSE)</f>
        <v>74.668262810000002</v>
      </c>
      <c r="Q53" s="31">
        <f>VLOOKUP($D53,Résultats!$B$2:$AZ$212,Q$2,FALSE)</f>
        <v>89.01704427</v>
      </c>
      <c r="R53" s="31">
        <f>VLOOKUP($D53,Résultats!$B$2:$AZ$212,R$2,FALSE)</f>
        <v>104.8936616</v>
      </c>
      <c r="S53" s="31">
        <f>VLOOKUP($D53,Résultats!$B$2:$AZ$212,S$2,FALSE)</f>
        <v>122.3109776</v>
      </c>
      <c r="T53" s="31">
        <f>VLOOKUP($D53,Résultats!$B$2:$AZ$212,T$2,FALSE)</f>
        <v>141.21019920000001</v>
      </c>
      <c r="U53" s="31">
        <f>VLOOKUP($D53,Résultats!$B$2:$AZ$212,U$2,FALSE)</f>
        <v>161.53855569999999</v>
      </c>
      <c r="V53" s="31">
        <f>VLOOKUP($D53,Résultats!$B$2:$AZ$212,V$2,FALSE)</f>
        <v>183.21170179999999</v>
      </c>
      <c r="W53" s="31">
        <f>VLOOKUP($D53,Résultats!$B$2:$AZ$212,W$2,FALSE)</f>
        <v>206.11363800000001</v>
      </c>
      <c r="X53" s="31">
        <f>VLOOKUP($D53,Résultats!$B$2:$AZ$212,X$2,FALSE)</f>
        <v>230.10062769999999</v>
      </c>
      <c r="Y53" s="31">
        <f>VLOOKUP($D53,Résultats!$B$2:$AZ$212,Y$2,FALSE)</f>
        <v>254.94055299999999</v>
      </c>
      <c r="Z53" s="31">
        <f>VLOOKUP($D53,Résultats!$B$2:$AZ$212,Z$2,FALSE)</f>
        <v>280.4147997</v>
      </c>
      <c r="AA53" s="31">
        <f>VLOOKUP($D53,Résultats!$B$2:$AZ$212,AA$2,FALSE)</f>
        <v>306.26119030000001</v>
      </c>
      <c r="AB53" s="31">
        <f>VLOOKUP($D53,Résultats!$B$2:$AZ$212,AB$2,FALSE)</f>
        <v>332.1906937</v>
      </c>
      <c r="AC53" s="31">
        <f>VLOOKUP($D53,Résultats!$B$2:$AZ$212,AC$2,FALSE)</f>
        <v>357.88206939999998</v>
      </c>
      <c r="AD53" s="31">
        <f>VLOOKUP($D53,Résultats!$B$2:$AZ$212,AD$2,FALSE)</f>
        <v>383.11256309999999</v>
      </c>
      <c r="AE53" s="31">
        <f>VLOOKUP($D53,Résultats!$B$2:$AZ$212,AE$2,FALSE)</f>
        <v>407.52520120000003</v>
      </c>
      <c r="AF53" s="31">
        <f>VLOOKUP($D53,Résultats!$B$2:$AZ$212,AF$2,FALSE)</f>
        <v>430.74592050000001</v>
      </c>
      <c r="AG53" s="31">
        <f>VLOOKUP($D53,Résultats!$B$2:$AZ$212,AG$2,FALSE)</f>
        <v>452.43459089999999</v>
      </c>
      <c r="AH53" s="31">
        <f>VLOOKUP($D53,Résultats!$B$2:$AZ$212,AH$2,FALSE)</f>
        <v>472.26537999999999</v>
      </c>
      <c r="AI53" s="31">
        <f>VLOOKUP($D53,Résultats!$B$2:$AZ$212,AI$2,FALSE)</f>
        <v>489.94219889999999</v>
      </c>
      <c r="AJ53" s="31">
        <f>VLOOKUP($D53,Résultats!$B$2:$AZ$212,AJ$2,FALSE)</f>
        <v>505.22944289999998</v>
      </c>
      <c r="AK53" s="31">
        <f>VLOOKUP($D53,Résultats!$B$2:$AZ$212,AK$2,FALSE)</f>
        <v>517.9218588</v>
      </c>
      <c r="AL53" s="31">
        <f>VLOOKUP($D53,Résultats!$B$2:$AZ$212,AL$2,FALSE)</f>
        <v>527.84560539999995</v>
      </c>
      <c r="AM53" s="31">
        <f>VLOOKUP($D53,Résultats!$B$2:$AZ$212,AM$2,FALSE)</f>
        <v>534.89006380000001</v>
      </c>
    </row>
    <row r="54" spans="3:40" x14ac:dyDescent="0.25">
      <c r="C54" s="56" t="s">
        <v>30</v>
      </c>
      <c r="D54" s="78" t="s">
        <v>83</v>
      </c>
      <c r="E54" s="31">
        <f>VLOOKUP($D54,Résultats!$B$2:$AZ$212,E$2,FALSE)</f>
        <v>1.5834689479999999</v>
      </c>
      <c r="F54" s="31">
        <f>VLOOKUP($D54,Résultats!$B$2:$AZ$212,F$2,FALSE)</f>
        <v>53.330714229999998</v>
      </c>
      <c r="G54" s="31">
        <f>VLOOKUP($D54,Résultats!$B$2:$AZ$212,G$2,FALSE)</f>
        <v>109.12743</v>
      </c>
      <c r="H54" s="31">
        <f>VLOOKUP($D54,Résultats!$B$2:$AZ$212,H$2,FALSE)</f>
        <v>134.96734649999999</v>
      </c>
      <c r="I54" s="31">
        <f>VLOOKUP($D54,Résultats!$B$2:$AZ$212,I$2,FALSE)</f>
        <v>191.62054130000001</v>
      </c>
      <c r="J54" s="31">
        <f>VLOOKUP($D54,Résultats!$B$2:$AZ$212,J$2,FALSE)</f>
        <v>295.12266290000002</v>
      </c>
      <c r="K54" s="31">
        <f>VLOOKUP($D54,Résultats!$B$2:$AZ$212,K$2,FALSE)</f>
        <v>471.58801890000001</v>
      </c>
      <c r="L54" s="31">
        <f>VLOOKUP($D54,Résultats!$B$2:$AZ$212,L$2,FALSE)</f>
        <v>661.46957320000001</v>
      </c>
      <c r="M54" s="31">
        <f>VLOOKUP($D54,Résultats!$B$2:$AZ$212,M$2,FALSE)</f>
        <v>864.6552289</v>
      </c>
      <c r="N54" s="31">
        <f>VLOOKUP($D54,Résultats!$B$2:$AZ$212,N$2,FALSE)</f>
        <v>1084.020135</v>
      </c>
      <c r="O54" s="31">
        <f>VLOOKUP($D54,Résultats!$B$2:$AZ$212,O$2,FALSE)</f>
        <v>1332.248814</v>
      </c>
      <c r="P54" s="31">
        <f>VLOOKUP($D54,Résultats!$B$2:$AZ$212,P$2,FALSE)</f>
        <v>1613.691669</v>
      </c>
      <c r="Q54" s="31">
        <f>VLOOKUP($D54,Résultats!$B$2:$AZ$212,Q$2,FALSE)</f>
        <v>1931.162474</v>
      </c>
      <c r="R54" s="31">
        <f>VLOOKUP($D54,Résultats!$B$2:$AZ$212,R$2,FALSE)</f>
        <v>2286.441601</v>
      </c>
      <c r="S54" s="31">
        <f>VLOOKUP($D54,Résultats!$B$2:$AZ$212,S$2,FALSE)</f>
        <v>2681.2026999999998</v>
      </c>
      <c r="T54" s="31">
        <f>VLOOKUP($D54,Résultats!$B$2:$AZ$212,T$2,FALSE)</f>
        <v>3115.6844999999998</v>
      </c>
      <c r="U54" s="31">
        <f>VLOOKUP($D54,Résultats!$B$2:$AZ$212,U$2,FALSE)</f>
        <v>3590.427475</v>
      </c>
      <c r="V54" s="31">
        <f>VLOOKUP($D54,Résultats!$B$2:$AZ$212,V$2,FALSE)</f>
        <v>4105.4383280000002</v>
      </c>
      <c r="W54" s="31">
        <f>VLOOKUP($D54,Résultats!$B$2:$AZ$212,W$2,FALSE)</f>
        <v>4660.1789120000003</v>
      </c>
      <c r="X54" s="31">
        <f>VLOOKUP($D54,Résultats!$B$2:$AZ$212,X$2,FALSE)</f>
        <v>5253.6515730000001</v>
      </c>
      <c r="Y54" s="31">
        <f>VLOOKUP($D54,Résultats!$B$2:$AZ$212,Y$2,FALSE)</f>
        <v>5882.899144</v>
      </c>
      <c r="Z54" s="31">
        <f>VLOOKUP($D54,Résultats!$B$2:$AZ$212,Z$2,FALSE)</f>
        <v>6545.3674220000003</v>
      </c>
      <c r="AA54" s="31">
        <f>VLOOKUP($D54,Résultats!$B$2:$AZ$212,AA$2,FALSE)</f>
        <v>7237.5376470000001</v>
      </c>
      <c r="AB54" s="31">
        <f>VLOOKUP($D54,Résultats!$B$2:$AZ$212,AB$2,FALSE)</f>
        <v>7955.2433090000004</v>
      </c>
      <c r="AC54" s="31">
        <f>VLOOKUP($D54,Résultats!$B$2:$AZ$212,AC$2,FALSE)</f>
        <v>8693.4560280000005</v>
      </c>
      <c r="AD54" s="31">
        <f>VLOOKUP($D54,Résultats!$B$2:$AZ$212,AD$2,FALSE)</f>
        <v>9449.7159109999902</v>
      </c>
      <c r="AE54" s="31">
        <f>VLOOKUP($D54,Résultats!$B$2:$AZ$212,AE$2,FALSE)</f>
        <v>10217.899740000001</v>
      </c>
      <c r="AF54" s="31">
        <f>VLOOKUP($D54,Résultats!$B$2:$AZ$212,AF$2,FALSE)</f>
        <v>10991.16963</v>
      </c>
      <c r="AG54" s="31">
        <f>VLOOKUP($D54,Résultats!$B$2:$AZ$212,AG$2,FALSE)</f>
        <v>11763.362359999999</v>
      </c>
      <c r="AH54" s="31">
        <f>VLOOKUP($D54,Résultats!$B$2:$AZ$212,AH$2,FALSE)</f>
        <v>12528.376560000001</v>
      </c>
      <c r="AI54" s="31">
        <f>VLOOKUP($D54,Résultats!$B$2:$AZ$212,AI$2,FALSE)</f>
        <v>13280.626319999999</v>
      </c>
      <c r="AJ54" s="31">
        <f>VLOOKUP($D54,Résultats!$B$2:$AZ$212,AJ$2,FALSE)</f>
        <v>14016.012360000001</v>
      </c>
      <c r="AK54" s="31">
        <f>VLOOKUP($D54,Résultats!$B$2:$AZ$212,AK$2,FALSE)</f>
        <v>14731.023660000001</v>
      </c>
      <c r="AL54" s="31">
        <f>VLOOKUP($D54,Résultats!$B$2:$AZ$212,AL$2,FALSE)</f>
        <v>15422.81033</v>
      </c>
      <c r="AM54" s="31">
        <f>VLOOKUP($D54,Résultats!$B$2:$AZ$212,AM$2,FALSE)</f>
        <v>16090.61729</v>
      </c>
    </row>
    <row r="55" spans="3:40" x14ac:dyDescent="0.25">
      <c r="C55" s="56" t="s">
        <v>31</v>
      </c>
      <c r="D55" s="78" t="s">
        <v>84</v>
      </c>
      <c r="E55" s="31">
        <f>VLOOKUP($D55,Résultats!$B$2:$AZ$212,E$2,FALSE)</f>
        <v>0.62410555599999995</v>
      </c>
      <c r="F55" s="31">
        <f>VLOOKUP($D55,Résultats!$B$2:$AZ$212,F$2,FALSE)</f>
        <v>20.415936129999999</v>
      </c>
      <c r="G55" s="31">
        <f>VLOOKUP($D55,Résultats!$B$2:$AZ$212,G$2,FALSE)</f>
        <v>41.294973970000001</v>
      </c>
      <c r="H55" s="31">
        <f>VLOOKUP($D55,Résultats!$B$2:$AZ$212,H$2,FALSE)</f>
        <v>50.865890659999998</v>
      </c>
      <c r="I55" s="31">
        <f>VLOOKUP($D55,Résultats!$B$2:$AZ$212,I$2,FALSE)</f>
        <v>71.791692679999997</v>
      </c>
      <c r="J55" s="31">
        <f>VLOOKUP($D55,Résultats!$B$2:$AZ$212,J$2,FALSE)</f>
        <v>109.8479767</v>
      </c>
      <c r="K55" s="31">
        <f>VLOOKUP($D55,Résultats!$B$2:$AZ$212,K$2,FALSE)</f>
        <v>174.3850004</v>
      </c>
      <c r="L55" s="31">
        <f>VLOOKUP($D55,Résultats!$B$2:$AZ$212,L$2,FALSE)</f>
        <v>243.35396069999999</v>
      </c>
      <c r="M55" s="31">
        <f>VLOOKUP($D55,Résultats!$B$2:$AZ$212,M$2,FALSE)</f>
        <v>316.61350970000001</v>
      </c>
      <c r="N55" s="31">
        <f>VLOOKUP($D55,Résultats!$B$2:$AZ$212,N$2,FALSE)</f>
        <v>395.09999959999999</v>
      </c>
      <c r="O55" s="31">
        <f>VLOOKUP($D55,Résultats!$B$2:$AZ$212,O$2,FALSE)</f>
        <v>483.25773839999999</v>
      </c>
      <c r="P55" s="31">
        <f>VLOOKUP($D55,Résultats!$B$2:$AZ$212,P$2,FALSE)</f>
        <v>582.49919199999999</v>
      </c>
      <c r="Q55" s="31">
        <f>VLOOKUP($D55,Résultats!$B$2:$AZ$212,Q$2,FALSE)</f>
        <v>693.6804717</v>
      </c>
      <c r="R55" s="31">
        <f>VLOOKUP($D55,Résultats!$B$2:$AZ$212,R$2,FALSE)</f>
        <v>817.28899330000002</v>
      </c>
      <c r="S55" s="31">
        <f>VLOOKUP($D55,Résultats!$B$2:$AZ$212,S$2,FALSE)</f>
        <v>953.77385900000002</v>
      </c>
      <c r="T55" s="31">
        <f>VLOOKUP($D55,Résultats!$B$2:$AZ$212,T$2,FALSE)</f>
        <v>1103.082185</v>
      </c>
      <c r="U55" s="31">
        <f>VLOOKUP($D55,Résultats!$B$2:$AZ$212,U$2,FALSE)</f>
        <v>1265.267386</v>
      </c>
      <c r="V55" s="31">
        <f>VLOOKUP($D55,Résultats!$B$2:$AZ$212,V$2,FALSE)</f>
        <v>1440.197819</v>
      </c>
      <c r="W55" s="31">
        <f>VLOOKUP($D55,Résultats!$B$2:$AZ$212,W$2,FALSE)</f>
        <v>1627.5559510000001</v>
      </c>
      <c r="X55" s="31">
        <f>VLOOKUP($D55,Résultats!$B$2:$AZ$212,X$2,FALSE)</f>
        <v>1826.869974</v>
      </c>
      <c r="Y55" s="31">
        <f>VLOOKUP($D55,Résultats!$B$2:$AZ$212,Y$2,FALSE)</f>
        <v>2037.008814</v>
      </c>
      <c r="Z55" s="31">
        <f>VLOOKUP($D55,Résultats!$B$2:$AZ$212,Z$2,FALSE)</f>
        <v>2256.994267</v>
      </c>
      <c r="AA55" s="31">
        <f>VLOOKUP($D55,Résultats!$B$2:$AZ$212,AA$2,FALSE)</f>
        <v>2485.5346840000002</v>
      </c>
      <c r="AB55" s="31">
        <f>VLOOKUP($D55,Résultats!$B$2:$AZ$212,AB$2,FALSE)</f>
        <v>2721.1391990000002</v>
      </c>
      <c r="AC55" s="31">
        <f>VLOOKUP($D55,Résultats!$B$2:$AZ$212,AC$2,FALSE)</f>
        <v>2962.049982</v>
      </c>
      <c r="AD55" s="31">
        <f>VLOOKUP($D55,Résultats!$B$2:$AZ$212,AD$2,FALSE)</f>
        <v>3207.3857440000002</v>
      </c>
      <c r="AE55" s="31">
        <f>VLOOKUP($D55,Résultats!$B$2:$AZ$212,AE$2,FALSE)</f>
        <v>3455.0678819999998</v>
      </c>
      <c r="AF55" s="31">
        <f>VLOOKUP($D55,Résultats!$B$2:$AZ$212,AF$2,FALSE)</f>
        <v>3702.809307</v>
      </c>
      <c r="AG55" s="31">
        <f>VLOOKUP($D55,Résultats!$B$2:$AZ$212,AG$2,FALSE)</f>
        <v>3948.5730309999999</v>
      </c>
      <c r="AH55" s="31">
        <f>VLOOKUP($D55,Résultats!$B$2:$AZ$212,AH$2,FALSE)</f>
        <v>4190.3702279999998</v>
      </c>
      <c r="AI55" s="31">
        <f>VLOOKUP($D55,Résultats!$B$2:$AZ$212,AI$2,FALSE)</f>
        <v>4426.4067610000002</v>
      </c>
      <c r="AJ55" s="31">
        <f>VLOOKUP($D55,Résultats!$B$2:$AZ$212,AJ$2,FALSE)</f>
        <v>4655.397097</v>
      </c>
      <c r="AK55" s="31">
        <f>VLOOKUP($D55,Résultats!$B$2:$AZ$212,AK$2,FALSE)</f>
        <v>4876.267742</v>
      </c>
      <c r="AL55" s="31">
        <f>VLOOKUP($D55,Résultats!$B$2:$AZ$212,AL$2,FALSE)</f>
        <v>5088.177584</v>
      </c>
      <c r="AM55" s="31">
        <f>VLOOKUP($D55,Résultats!$B$2:$AZ$212,AM$2,FALSE)</f>
        <v>5290.9714110000004</v>
      </c>
    </row>
    <row r="56" spans="3:40" x14ac:dyDescent="0.25">
      <c r="C56" s="56" t="s">
        <v>32</v>
      </c>
      <c r="D56" s="78" t="s">
        <v>85</v>
      </c>
      <c r="E56" s="31">
        <f>VLOOKUP($D56,Résultats!$B$2:$AZ$212,E$2,FALSE)</f>
        <v>8.5085212099999998E-3</v>
      </c>
      <c r="F56" s="31">
        <f>VLOOKUP($D56,Résultats!$B$2:$AZ$212,F$2,FALSE)</f>
        <v>8.8297158099999995E-3</v>
      </c>
      <c r="G56" s="31">
        <f>VLOOKUP($D56,Résultats!$B$2:$AZ$212,G$2,FALSE)</f>
        <v>6.9245633700000002E-3</v>
      </c>
      <c r="H56" s="31">
        <f>VLOOKUP($D56,Résultats!$B$2:$AZ$212,H$2,FALSE)</f>
        <v>6.3856868399999999E-3</v>
      </c>
      <c r="I56" s="31">
        <f>VLOOKUP($D56,Résultats!$B$2:$AZ$212,I$2,FALSE)</f>
        <v>5.8887462300000002E-3</v>
      </c>
      <c r="J56" s="31">
        <f>VLOOKUP($D56,Résultats!$B$2:$AZ$212,J$2,FALSE)</f>
        <v>5.4304780399999997E-3</v>
      </c>
      <c r="K56" s="31">
        <f>VLOOKUP($D56,Résultats!$B$2:$AZ$212,K$2,FALSE)</f>
        <v>5.0078727399999997E-3</v>
      </c>
      <c r="L56" s="31">
        <f>VLOOKUP($D56,Résultats!$B$2:$AZ$212,L$2,FALSE)</f>
        <v>4.6181550199999996E-3</v>
      </c>
      <c r="M56" s="31">
        <f>VLOOKUP($D56,Résultats!$B$2:$AZ$212,M$2,FALSE)</f>
        <v>4.2587655299999999E-3</v>
      </c>
      <c r="N56" s="31">
        <f>VLOOKUP($D56,Résultats!$B$2:$AZ$212,N$2,FALSE)</f>
        <v>3.9273440799999998E-3</v>
      </c>
      <c r="O56" s="31">
        <f>VLOOKUP($D56,Résultats!$B$2:$AZ$212,O$2,FALSE)</f>
        <v>3.6217141899999999E-3</v>
      </c>
      <c r="P56" s="31">
        <f>VLOOKUP($D56,Résultats!$B$2:$AZ$212,P$2,FALSE)</f>
        <v>3.3398687299999999E-3</v>
      </c>
      <c r="Q56" s="31">
        <f>VLOOKUP($D56,Résultats!$B$2:$AZ$212,Q$2,FALSE)</f>
        <v>3.07995677E-3</v>
      </c>
      <c r="R56" s="31">
        <f>VLOOKUP($D56,Résultats!$B$2:$AZ$212,R$2,FALSE)</f>
        <v>2.8402714200000002E-3</v>
      </c>
      <c r="S56" s="31">
        <f>VLOOKUP($D56,Résultats!$B$2:$AZ$212,S$2,FALSE)</f>
        <v>2.61923862E-3</v>
      </c>
      <c r="T56" s="31">
        <f>VLOOKUP($D56,Résultats!$B$2:$AZ$212,T$2,FALSE)</f>
        <v>2.4154068199999999E-3</v>
      </c>
      <c r="U56" s="31">
        <f>VLOOKUP($D56,Résultats!$B$2:$AZ$212,U$2,FALSE)</f>
        <v>2.2274374200000001E-3</v>
      </c>
      <c r="V56" s="31">
        <f>VLOOKUP($D56,Résultats!$B$2:$AZ$212,V$2,FALSE)</f>
        <v>2.0540959900000001E-3</v>
      </c>
      <c r="W56" s="31">
        <f>VLOOKUP($D56,Résultats!$B$2:$AZ$212,W$2,FALSE)</f>
        <v>1.89424416E-3</v>
      </c>
      <c r="X56" s="31">
        <f>VLOOKUP($D56,Résultats!$B$2:$AZ$212,X$2,FALSE)</f>
        <v>1.74683216E-3</v>
      </c>
      <c r="Y56" s="31">
        <f>VLOOKUP($D56,Résultats!$B$2:$AZ$212,Y$2,FALSE)</f>
        <v>1.6108919199999999E-3</v>
      </c>
      <c r="Z56" s="31">
        <f>VLOOKUP($D56,Résultats!$B$2:$AZ$212,Z$2,FALSE)</f>
        <v>1.48553068E-3</v>
      </c>
      <c r="AA56" s="31">
        <f>VLOOKUP($D56,Résultats!$B$2:$AZ$212,AA$2,FALSE)</f>
        <v>1.3699251800000001E-3</v>
      </c>
      <c r="AB56" s="31">
        <f>VLOOKUP($D56,Résultats!$B$2:$AZ$212,AB$2,FALSE)</f>
        <v>1.26331621E-3</v>
      </c>
      <c r="AC56" s="31">
        <f>VLOOKUP($D56,Résultats!$B$2:$AZ$212,AC$2,FALSE)</f>
        <v>1.1650036700000001E-3</v>
      </c>
      <c r="AD56" s="31">
        <f>VLOOKUP($D56,Résultats!$B$2:$AZ$212,AD$2,FALSE)</f>
        <v>1.0743419E-3</v>
      </c>
      <c r="AE56" s="31">
        <f>VLOOKUP($D56,Résultats!$B$2:$AZ$212,AE$2,FALSE)</f>
        <v>9.9073553000000002E-4</v>
      </c>
      <c r="AF56" s="31">
        <f>VLOOKUP($D56,Résultats!$B$2:$AZ$212,AF$2,FALSE)</f>
        <v>9.1363548799999999E-4</v>
      </c>
      <c r="AG56" s="31">
        <f>VLOOKUP($D56,Résultats!$B$2:$AZ$212,AG$2,FALSE)</f>
        <v>8.4253545199999998E-4</v>
      </c>
      <c r="AH56" s="31">
        <f>VLOOKUP($D56,Résultats!$B$2:$AZ$212,AH$2,FALSE)</f>
        <v>7.7696849100000005E-4</v>
      </c>
      <c r="AI56" s="31">
        <f>VLOOKUP($D56,Résultats!$B$2:$AZ$212,AI$2,FALSE)</f>
        <v>7.1650401700000001E-4</v>
      </c>
      <c r="AJ56" s="31">
        <f>VLOOKUP($D56,Résultats!$B$2:$AZ$212,AJ$2,FALSE)</f>
        <v>6.6074495E-4</v>
      </c>
      <c r="AK56" s="31">
        <f>VLOOKUP($D56,Résultats!$B$2:$AZ$212,AK$2,FALSE)</f>
        <v>6.0932510999999996E-4</v>
      </c>
      <c r="AL56" s="31">
        <f>VLOOKUP($D56,Résultats!$B$2:$AZ$212,AL$2,FALSE)</f>
        <v>5.6190681300000004E-4</v>
      </c>
      <c r="AM56" s="31">
        <f>VLOOKUP($D56,Résultats!$B$2:$AZ$212,AM$2,FALSE)</f>
        <v>5.1817865599999998E-4</v>
      </c>
    </row>
    <row r="57" spans="3:40" x14ac:dyDescent="0.25">
      <c r="C57" s="56" t="s">
        <v>33</v>
      </c>
      <c r="D57" s="78" t="s">
        <v>86</v>
      </c>
      <c r="E57" s="31">
        <f>VLOOKUP($D57,Résultats!$B$2:$AZ$212,E$2,FALSE)</f>
        <v>0.1045332606</v>
      </c>
      <c r="F57" s="31">
        <f>VLOOKUP($D57,Résultats!$B$2:$AZ$212,F$2,FALSE)</f>
        <v>3.132705015</v>
      </c>
      <c r="G57" s="31">
        <f>VLOOKUP($D57,Résultats!$B$2:$AZ$212,G$2,FALSE)</f>
        <v>6.1532696920000003</v>
      </c>
      <c r="H57" s="31">
        <f>VLOOKUP($D57,Résultats!$B$2:$AZ$212,H$2,FALSE)</f>
        <v>7.5076051599999998</v>
      </c>
      <c r="I57" s="31">
        <f>VLOOKUP($D57,Résultats!$B$2:$AZ$212,I$2,FALSE)</f>
        <v>10.45617998</v>
      </c>
      <c r="J57" s="31">
        <f>VLOOKUP($D57,Résultats!$B$2:$AZ$212,J$2,FALSE)</f>
        <v>15.775961669999999</v>
      </c>
      <c r="K57" s="31">
        <f>VLOOKUP($D57,Résultats!$B$2:$AZ$212,K$2,FALSE)</f>
        <v>24.716458410000001</v>
      </c>
      <c r="L57" s="31">
        <f>VLOOKUP($D57,Résultats!$B$2:$AZ$212,L$2,FALSE)</f>
        <v>34.164945899999999</v>
      </c>
      <c r="M57" s="31">
        <f>VLOOKUP($D57,Résultats!$B$2:$AZ$212,M$2,FALSE)</f>
        <v>44.091987580000001</v>
      </c>
      <c r="N57" s="31">
        <f>VLOOKUP($D57,Résultats!$B$2:$AZ$212,N$2,FALSE)</f>
        <v>54.618451870000001</v>
      </c>
      <c r="O57" s="31">
        <f>VLOOKUP($D57,Résultats!$B$2:$AZ$212,O$2,FALSE)</f>
        <v>66.339980460000007</v>
      </c>
      <c r="P57" s="31">
        <f>VLOOKUP($D57,Résultats!$B$2:$AZ$212,P$2,FALSE)</f>
        <v>79.439936029999998</v>
      </c>
      <c r="Q57" s="31">
        <f>VLOOKUP($D57,Résultats!$B$2:$AZ$212,Q$2,FALSE)</f>
        <v>94.029379079999998</v>
      </c>
      <c r="R57" s="31">
        <f>VLOOKUP($D57,Résultats!$B$2:$AZ$212,R$2,FALSE)</f>
        <v>110.1729392</v>
      </c>
      <c r="S57" s="31">
        <f>VLOOKUP($D57,Résultats!$B$2:$AZ$212,S$2,FALSE)</f>
        <v>127.9326721</v>
      </c>
      <c r="T57" s="31">
        <f>VLOOKUP($D57,Résultats!$B$2:$AZ$212,T$2,FALSE)</f>
        <v>147.3068001</v>
      </c>
      <c r="U57" s="31">
        <f>VLOOKUP($D57,Résultats!$B$2:$AZ$212,U$2,FALSE)</f>
        <v>168.30974520000001</v>
      </c>
      <c r="V57" s="31">
        <f>VLOOKUP($D57,Résultats!$B$2:$AZ$212,V$2,FALSE)</f>
        <v>190.93373750000001</v>
      </c>
      <c r="W57" s="31">
        <f>VLOOKUP($D57,Résultats!$B$2:$AZ$212,W$2,FALSE)</f>
        <v>215.14881130000001</v>
      </c>
      <c r="X57" s="31">
        <f>VLOOKUP($D57,Résultats!$B$2:$AZ$212,X$2,FALSE)</f>
        <v>240.90695270000001</v>
      </c>
      <c r="Y57" s="31">
        <f>VLOOKUP($D57,Résultats!$B$2:$AZ$212,Y$2,FALSE)</f>
        <v>268.07626629999999</v>
      </c>
      <c r="Z57" s="31">
        <f>VLOOKUP($D57,Résultats!$B$2:$AZ$212,Z$2,FALSE)</f>
        <v>296.54665219999998</v>
      </c>
      <c r="AA57" s="31">
        <f>VLOOKUP($D57,Résultats!$B$2:$AZ$212,AA$2,FALSE)</f>
        <v>326.16866060000001</v>
      </c>
      <c r="AB57" s="31">
        <f>VLOOKUP($D57,Résultats!$B$2:$AZ$212,AB$2,FALSE)</f>
        <v>356.7679905</v>
      </c>
      <c r="AC57" s="31">
        <f>VLOOKUP($D57,Résultats!$B$2:$AZ$212,AC$2,FALSE)</f>
        <v>388.13612269999999</v>
      </c>
      <c r="AD57" s="31">
        <f>VLOOKUP($D57,Résultats!$B$2:$AZ$212,AD$2,FALSE)</f>
        <v>420.17928849999998</v>
      </c>
      <c r="AE57" s="31">
        <f>VLOOKUP($D57,Résultats!$B$2:$AZ$212,AE$2,FALSE)</f>
        <v>452.64693019999999</v>
      </c>
      <c r="AF57" s="31">
        <f>VLOOKUP($D57,Résultats!$B$2:$AZ$212,AF$2,FALSE)</f>
        <v>485.26010880000001</v>
      </c>
      <c r="AG57" s="31">
        <f>VLOOKUP($D57,Résultats!$B$2:$AZ$212,AG$2,FALSE)</f>
        <v>517.7711663</v>
      </c>
      <c r="AH57" s="31">
        <f>VLOOKUP($D57,Résultats!$B$2:$AZ$212,AH$2,FALSE)</f>
        <v>549.93671540000003</v>
      </c>
      <c r="AI57" s="31">
        <f>VLOOKUP($D57,Résultats!$B$2:$AZ$212,AI$2,FALSE)</f>
        <v>581.53663359999996</v>
      </c>
      <c r="AJ57" s="31">
        <f>VLOOKUP($D57,Résultats!$B$2:$AZ$212,AJ$2,FALSE)</f>
        <v>612.41535690000001</v>
      </c>
      <c r="AK57" s="31">
        <f>VLOOKUP($D57,Résultats!$B$2:$AZ$212,AK$2,FALSE)</f>
        <v>642.44262189999995</v>
      </c>
      <c r="AL57" s="31">
        <f>VLOOKUP($D57,Résultats!$B$2:$AZ$212,AL$2,FALSE)</f>
        <v>671.51614540000003</v>
      </c>
      <c r="AM57" s="31">
        <f>VLOOKUP($D57,Résultats!$B$2:$AZ$212,AM$2,FALSE)</f>
        <v>699.62295300000005</v>
      </c>
    </row>
    <row r="58" spans="3:40" x14ac:dyDescent="0.25">
      <c r="C58" s="88" t="s">
        <v>189</v>
      </c>
      <c r="D58" s="76" t="s">
        <v>88</v>
      </c>
      <c r="E58" s="85">
        <f>VLOOKUP($D58,Résultats!$B$2:$AZ$212,E$2,FALSE)</f>
        <v>31999.388770000001</v>
      </c>
      <c r="F58" s="85">
        <f>VLOOKUP($D58,Résultats!$B$2:$AZ$212,F$2,FALSE)</f>
        <v>33881.998169999999</v>
      </c>
      <c r="G58" s="85">
        <f>VLOOKUP($D58,Résultats!$B$2:$AZ$212,G$2,FALSE)</f>
        <v>34086.926659999997</v>
      </c>
      <c r="H58" s="85">
        <f>VLOOKUP($D58,Résultats!$B$2:$AZ$212,H$2,FALSE)</f>
        <v>34124.399160000001</v>
      </c>
      <c r="I58" s="85">
        <f>VLOOKUP($D58,Résultats!$B$2:$AZ$212,I$2,FALSE)</f>
        <v>34367.418949999999</v>
      </c>
      <c r="J58" s="85">
        <f>VLOOKUP($D58,Résultats!$B$2:$AZ$212,J$2,FALSE)</f>
        <v>34497.361190000003</v>
      </c>
      <c r="K58" s="85">
        <f>VLOOKUP($D58,Résultats!$B$2:$AZ$212,K$2,FALSE)</f>
        <v>34380.765469999998</v>
      </c>
      <c r="L58" s="85">
        <f>VLOOKUP($D58,Résultats!$B$2:$AZ$212,L$2,FALSE)</f>
        <v>34196.215080000002</v>
      </c>
      <c r="M58" s="85">
        <f>VLOOKUP($D58,Résultats!$B$2:$AZ$212,M$2,FALSE)</f>
        <v>33924.954760000001</v>
      </c>
      <c r="N58" s="85">
        <f>VLOOKUP($D58,Résultats!$B$2:$AZ$212,N$2,FALSE)</f>
        <v>33580.65857</v>
      </c>
      <c r="O58" s="85">
        <f>VLOOKUP($D58,Résultats!$B$2:$AZ$212,O$2,FALSE)</f>
        <v>33239.550159999999</v>
      </c>
      <c r="P58" s="85">
        <f>VLOOKUP($D58,Résultats!$B$2:$AZ$212,P$2,FALSE)</f>
        <v>32895.897539999998</v>
      </c>
      <c r="Q58" s="85">
        <f>VLOOKUP($D58,Résultats!$B$2:$AZ$212,Q$2,FALSE)</f>
        <v>32534.383600000001</v>
      </c>
      <c r="R58" s="85">
        <f>VLOOKUP($D58,Résultats!$B$2:$AZ$212,R$2,FALSE)</f>
        <v>32138.171689999999</v>
      </c>
      <c r="S58" s="85">
        <f>VLOOKUP($D58,Résultats!$B$2:$AZ$212,S$2,FALSE)</f>
        <v>31694.864430000001</v>
      </c>
      <c r="T58" s="85">
        <f>VLOOKUP($D58,Résultats!$B$2:$AZ$212,T$2,FALSE)</f>
        <v>31192.00518</v>
      </c>
      <c r="U58" s="85">
        <f>VLOOKUP($D58,Résultats!$B$2:$AZ$212,U$2,FALSE)</f>
        <v>30623.593680000002</v>
      </c>
      <c r="V58" s="85">
        <f>VLOOKUP($D58,Résultats!$B$2:$AZ$212,V$2,FALSE)</f>
        <v>29986.575529999998</v>
      </c>
      <c r="W58" s="85">
        <f>VLOOKUP($D58,Résultats!$B$2:$AZ$212,W$2,FALSE)</f>
        <v>29280.644209999999</v>
      </c>
      <c r="X58" s="85">
        <f>VLOOKUP($D58,Résultats!$B$2:$AZ$212,X$2,FALSE)</f>
        <v>28508.09014</v>
      </c>
      <c r="Y58" s="85">
        <f>VLOOKUP($D58,Résultats!$B$2:$AZ$212,Y$2,FALSE)</f>
        <v>27671.35284</v>
      </c>
      <c r="Z58" s="85">
        <f>VLOOKUP($D58,Résultats!$B$2:$AZ$212,Z$2,FALSE)</f>
        <v>26776.489730000001</v>
      </c>
      <c r="AA58" s="85">
        <f>VLOOKUP($D58,Résultats!$B$2:$AZ$212,AA$2,FALSE)</f>
        <v>25830.557809999998</v>
      </c>
      <c r="AB58" s="85">
        <f>VLOOKUP($D58,Résultats!$B$2:$AZ$212,AB$2,FALSE)</f>
        <v>24841.678909999999</v>
      </c>
      <c r="AC58" s="85">
        <f>VLOOKUP($D58,Résultats!$B$2:$AZ$212,AC$2,FALSE)</f>
        <v>23818.494009999999</v>
      </c>
      <c r="AD58" s="85">
        <f>VLOOKUP($D58,Résultats!$B$2:$AZ$212,AD$2,FALSE)</f>
        <v>22771.825629999999</v>
      </c>
      <c r="AE58" s="85">
        <f>VLOOKUP($D58,Résultats!$B$2:$AZ$212,AE$2,FALSE)</f>
        <v>21710.204720000002</v>
      </c>
      <c r="AF58" s="85">
        <f>VLOOKUP($D58,Résultats!$B$2:$AZ$212,AF$2,FALSE)</f>
        <v>20641.966810000002</v>
      </c>
      <c r="AG58" s="85">
        <f>VLOOKUP($D58,Résultats!$B$2:$AZ$212,AG$2,FALSE)</f>
        <v>19575.501059999999</v>
      </c>
      <c r="AH58" s="85">
        <f>VLOOKUP($D58,Résultats!$B$2:$AZ$212,AH$2,FALSE)</f>
        <v>18518.6067</v>
      </c>
      <c r="AI58" s="85">
        <f>VLOOKUP($D58,Résultats!$B$2:$AZ$212,AI$2,FALSE)</f>
        <v>17478.406650000001</v>
      </c>
      <c r="AJ58" s="85">
        <f>VLOOKUP($D58,Résultats!$B$2:$AZ$212,AJ$2,FALSE)</f>
        <v>16461.35511</v>
      </c>
      <c r="AK58" s="85">
        <f>VLOOKUP($D58,Résultats!$B$2:$AZ$212,AK$2,FALSE)</f>
        <v>15472.877560000001</v>
      </c>
      <c r="AL58" s="85">
        <f>VLOOKUP($D58,Résultats!$B$2:$AZ$212,AL$2,FALSE)</f>
        <v>14517.38286</v>
      </c>
      <c r="AM58" s="85">
        <f>VLOOKUP($D58,Résultats!$B$2:$AZ$212,AM$2,FALSE)</f>
        <v>13598.46535</v>
      </c>
      <c r="AN58" s="21"/>
    </row>
    <row r="59" spans="3:40" x14ac:dyDescent="0.25">
      <c r="C59" s="56" t="s">
        <v>27</v>
      </c>
      <c r="D59" s="78" t="s">
        <v>73</v>
      </c>
      <c r="E59" s="89">
        <f>VLOOKUP($D59,Résultats!$B$2:$AZ$212,E$2,FALSE)</f>
        <v>18.581072330000001</v>
      </c>
      <c r="F59" s="89">
        <f>VLOOKUP($D59,Résultats!$B$2:$AZ$212,F$2,FALSE)</f>
        <v>526.77125779999994</v>
      </c>
      <c r="G59" s="89">
        <f>VLOOKUP($D59,Résultats!$B$2:$AZ$212,G$2,FALSE)</f>
        <v>689.45510449999995</v>
      </c>
      <c r="H59" s="89">
        <f>VLOOKUP($D59,Résultats!$B$2:$AZ$212,H$2,FALSE)</f>
        <v>762.64473680000003</v>
      </c>
      <c r="I59" s="89">
        <f>VLOOKUP($D59,Résultats!$B$2:$AZ$212,I$2,FALSE)</f>
        <v>868.60220170000002</v>
      </c>
      <c r="J59" s="89">
        <f>VLOOKUP($D59,Résultats!$B$2:$AZ$212,J$2,FALSE)</f>
        <v>946.30706740000005</v>
      </c>
      <c r="K59" s="89">
        <f>VLOOKUP($D59,Résultats!$B$2:$AZ$212,K$2,FALSE)</f>
        <v>1030.547462</v>
      </c>
      <c r="L59" s="89">
        <f>VLOOKUP($D59,Résultats!$B$2:$AZ$212,L$2,FALSE)</f>
        <v>1121.7233859999999</v>
      </c>
      <c r="M59" s="89">
        <f>VLOOKUP($D59,Résultats!$B$2:$AZ$212,M$2,FALSE)</f>
        <v>1219.1317309999999</v>
      </c>
      <c r="N59" s="89">
        <f>VLOOKUP($D59,Résultats!$B$2:$AZ$212,N$2,FALSE)</f>
        <v>1322.442736</v>
      </c>
      <c r="O59" s="89">
        <f>VLOOKUP($D59,Résultats!$B$2:$AZ$212,O$2,FALSE)</f>
        <v>1427.077063</v>
      </c>
      <c r="P59" s="89">
        <f>VLOOKUP($D59,Résultats!$B$2:$AZ$212,P$2,FALSE)</f>
        <v>1528.3662119999999</v>
      </c>
      <c r="Q59" s="89">
        <f>VLOOKUP($D59,Résultats!$B$2:$AZ$212,Q$2,FALSE)</f>
        <v>1623.6245429999999</v>
      </c>
      <c r="R59" s="89">
        <f>VLOOKUP($D59,Résultats!$B$2:$AZ$212,R$2,FALSE)</f>
        <v>1710.472006</v>
      </c>
      <c r="S59" s="89">
        <f>VLOOKUP($D59,Résultats!$B$2:$AZ$212,S$2,FALSE)</f>
        <v>1787.3399669999999</v>
      </c>
      <c r="T59" s="89">
        <f>VLOOKUP($D59,Résultats!$B$2:$AZ$212,T$2,FALSE)</f>
        <v>1852.9528560000001</v>
      </c>
      <c r="U59" s="89">
        <f>VLOOKUP($D59,Résultats!$B$2:$AZ$212,U$2,FALSE)</f>
        <v>1906.7580170000001</v>
      </c>
      <c r="V59" s="89">
        <f>VLOOKUP($D59,Résultats!$B$2:$AZ$212,V$2,FALSE)</f>
        <v>1948.4710500000001</v>
      </c>
      <c r="W59" s="89">
        <f>VLOOKUP($D59,Résultats!$B$2:$AZ$212,W$2,FALSE)</f>
        <v>1978.046337</v>
      </c>
      <c r="X59" s="89">
        <f>VLOOKUP($D59,Résultats!$B$2:$AZ$212,X$2,FALSE)</f>
        <v>1995.6397810000001</v>
      </c>
      <c r="Y59" s="89">
        <f>VLOOKUP($D59,Résultats!$B$2:$AZ$212,Y$2,FALSE)</f>
        <v>2001.6962940000001</v>
      </c>
      <c r="Z59" s="89">
        <f>VLOOKUP($D59,Résultats!$B$2:$AZ$212,Z$2,FALSE)</f>
        <v>1996.5990589999999</v>
      </c>
      <c r="AA59" s="89">
        <f>VLOOKUP($D59,Résultats!$B$2:$AZ$212,AA$2,FALSE)</f>
        <v>1980.798875</v>
      </c>
      <c r="AB59" s="89">
        <f>VLOOKUP($D59,Résultats!$B$2:$AZ$212,AB$2,FALSE)</f>
        <v>1954.9765930000001</v>
      </c>
      <c r="AC59" s="89">
        <f>VLOOKUP($D59,Résultats!$B$2:$AZ$212,AC$2,FALSE)</f>
        <v>1919.9201190000001</v>
      </c>
      <c r="AD59" s="89">
        <f>VLOOKUP($D59,Résultats!$B$2:$AZ$212,AD$2,FALSE)</f>
        <v>1876.884489</v>
      </c>
      <c r="AE59" s="89">
        <f>VLOOKUP($D59,Résultats!$B$2:$AZ$212,AE$2,FALSE)</f>
        <v>1826.7992079999999</v>
      </c>
      <c r="AF59" s="89">
        <f>VLOOKUP($D59,Résultats!$B$2:$AZ$212,AF$2,FALSE)</f>
        <v>1770.6183590000001</v>
      </c>
      <c r="AG59" s="89">
        <f>VLOOKUP($D59,Résultats!$B$2:$AZ$212,AG$2,FALSE)</f>
        <v>1709.3987529999999</v>
      </c>
      <c r="AH59" s="89">
        <f>VLOOKUP($D59,Résultats!$B$2:$AZ$212,AH$2,FALSE)</f>
        <v>1644.1997510000001</v>
      </c>
      <c r="AI59" s="89">
        <f>VLOOKUP($D59,Résultats!$B$2:$AZ$212,AI$2,FALSE)</f>
        <v>1576.083627</v>
      </c>
      <c r="AJ59" s="89">
        <f>VLOOKUP($D59,Résultats!$B$2:$AZ$212,AJ$2,FALSE)</f>
        <v>1506.0264609999999</v>
      </c>
      <c r="AK59" s="89">
        <f>VLOOKUP($D59,Résultats!$B$2:$AZ$212,AK$2,FALSE)</f>
        <v>1434.9002860000001</v>
      </c>
      <c r="AL59" s="89">
        <f>VLOOKUP($D59,Résultats!$B$2:$AZ$212,AL$2,FALSE)</f>
        <v>1363.4703689999999</v>
      </c>
      <c r="AM59" s="89">
        <f>VLOOKUP($D59,Résultats!$B$2:$AZ$212,AM$2,FALSE)</f>
        <v>1292.431722</v>
      </c>
    </row>
    <row r="60" spans="3:40" x14ac:dyDescent="0.25">
      <c r="C60" s="56" t="s">
        <v>28</v>
      </c>
      <c r="D60" s="78" t="s">
        <v>74</v>
      </c>
      <c r="E60" s="89">
        <f>VLOOKUP($D60,Résultats!$B$2:$AZ$212,E$2,FALSE)</f>
        <v>1622.772802</v>
      </c>
      <c r="F60" s="89">
        <f>VLOOKUP($D60,Résultats!$B$2:$AZ$212,F$2,FALSE)</f>
        <v>4285.2968799999999</v>
      </c>
      <c r="G60" s="89">
        <f>VLOOKUP($D60,Résultats!$B$2:$AZ$212,G$2,FALSE)</f>
        <v>4851.9471249999997</v>
      </c>
      <c r="H60" s="89">
        <f>VLOOKUP($D60,Résultats!$B$2:$AZ$212,H$2,FALSE)</f>
        <v>5018.1849579999998</v>
      </c>
      <c r="I60" s="89">
        <f>VLOOKUP($D60,Résultats!$B$2:$AZ$212,I$2,FALSE)</f>
        <v>5239.8968109999996</v>
      </c>
      <c r="J60" s="89">
        <f>VLOOKUP($D60,Résultats!$B$2:$AZ$212,J$2,FALSE)</f>
        <v>5404.3965770000004</v>
      </c>
      <c r="K60" s="89">
        <f>VLOOKUP($D60,Résultats!$B$2:$AZ$212,K$2,FALSE)</f>
        <v>5519.3260920000002</v>
      </c>
      <c r="L60" s="89">
        <f>VLOOKUP($D60,Résultats!$B$2:$AZ$212,L$2,FALSE)</f>
        <v>5611.0525369999996</v>
      </c>
      <c r="M60" s="89">
        <f>VLOOKUP($D60,Résultats!$B$2:$AZ$212,M$2,FALSE)</f>
        <v>5675.8376539999999</v>
      </c>
      <c r="N60" s="89">
        <f>VLOOKUP($D60,Résultats!$B$2:$AZ$212,N$2,FALSE)</f>
        <v>5716.1431769999999</v>
      </c>
      <c r="O60" s="89">
        <f>VLOOKUP($D60,Résultats!$B$2:$AZ$212,O$2,FALSE)</f>
        <v>5750.3481069999998</v>
      </c>
      <c r="P60" s="89">
        <f>VLOOKUP($D60,Résultats!$B$2:$AZ$212,P$2,FALSE)</f>
        <v>5777.2151119999999</v>
      </c>
      <c r="Q60" s="89">
        <f>VLOOKUP($D60,Résultats!$B$2:$AZ$212,Q$2,FALSE)</f>
        <v>5793.8944320000001</v>
      </c>
      <c r="R60" s="89">
        <f>VLOOKUP($D60,Résultats!$B$2:$AZ$212,R$2,FALSE)</f>
        <v>5797.1126569999997</v>
      </c>
      <c r="S60" s="89">
        <f>VLOOKUP($D60,Résultats!$B$2:$AZ$212,S$2,FALSE)</f>
        <v>5784.5318040000002</v>
      </c>
      <c r="T60" s="89">
        <f>VLOOKUP($D60,Résultats!$B$2:$AZ$212,T$2,FALSE)</f>
        <v>5753.7870940000003</v>
      </c>
      <c r="U60" s="89">
        <f>VLOOKUP($D60,Résultats!$B$2:$AZ$212,U$2,FALSE)</f>
        <v>5703.9156640000001</v>
      </c>
      <c r="V60" s="89">
        <f>VLOOKUP($D60,Résultats!$B$2:$AZ$212,V$2,FALSE)</f>
        <v>5634.5688479999999</v>
      </c>
      <c r="W60" s="89">
        <f>VLOOKUP($D60,Résultats!$B$2:$AZ$212,W$2,FALSE)</f>
        <v>5545.9620999999997</v>
      </c>
      <c r="X60" s="89">
        <f>VLOOKUP($D60,Résultats!$B$2:$AZ$212,X$2,FALSE)</f>
        <v>5438.8336950000003</v>
      </c>
      <c r="Y60" s="89">
        <f>VLOOKUP($D60,Résultats!$B$2:$AZ$212,Y$2,FALSE)</f>
        <v>5313.8298340000001</v>
      </c>
      <c r="Z60" s="89">
        <f>VLOOKUP($D60,Résultats!$B$2:$AZ$212,Z$2,FALSE)</f>
        <v>5172.4451769999996</v>
      </c>
      <c r="AA60" s="89">
        <f>VLOOKUP($D60,Résultats!$B$2:$AZ$212,AA$2,FALSE)</f>
        <v>5016.3780340000003</v>
      </c>
      <c r="AB60" s="89">
        <f>VLOOKUP($D60,Résultats!$B$2:$AZ$212,AB$2,FALSE)</f>
        <v>4847.5680249999996</v>
      </c>
      <c r="AC60" s="89">
        <f>VLOOKUP($D60,Résultats!$B$2:$AZ$212,AC$2,FALSE)</f>
        <v>4668.0613059999996</v>
      </c>
      <c r="AD60" s="89">
        <f>VLOOKUP($D60,Résultats!$B$2:$AZ$212,AD$2,FALSE)</f>
        <v>4480.3463599999995</v>
      </c>
      <c r="AE60" s="89">
        <f>VLOOKUP($D60,Résultats!$B$2:$AZ$212,AE$2,FALSE)</f>
        <v>4286.4510650000002</v>
      </c>
      <c r="AF60" s="89">
        <f>VLOOKUP($D60,Résultats!$B$2:$AZ$212,AF$2,FALSE)</f>
        <v>4088.357587</v>
      </c>
      <c r="AG60" s="89">
        <f>VLOOKUP($D60,Résultats!$B$2:$AZ$212,AG$2,FALSE)</f>
        <v>3888.0610240000001</v>
      </c>
      <c r="AH60" s="89">
        <f>VLOOKUP($D60,Résultats!$B$2:$AZ$212,AH$2,FALSE)</f>
        <v>3687.4256110000001</v>
      </c>
      <c r="AI60" s="89">
        <f>VLOOKUP($D60,Résultats!$B$2:$AZ$212,AI$2,FALSE)</f>
        <v>3488.144577</v>
      </c>
      <c r="AJ60" s="89">
        <f>VLOOKUP($D60,Résultats!$B$2:$AZ$212,AJ$2,FALSE)</f>
        <v>3291.7793900000001</v>
      </c>
      <c r="AK60" s="89">
        <f>VLOOKUP($D60,Résultats!$B$2:$AZ$212,AK$2,FALSE)</f>
        <v>3099.661325</v>
      </c>
      <c r="AL60" s="89">
        <f>VLOOKUP($D60,Résultats!$B$2:$AZ$212,AL$2,FALSE)</f>
        <v>2912.892969</v>
      </c>
      <c r="AM60" s="89">
        <f>VLOOKUP($D60,Résultats!$B$2:$AZ$212,AM$2,FALSE)</f>
        <v>2732.3930850000002</v>
      </c>
    </row>
    <row r="61" spans="3:40" x14ac:dyDescent="0.25">
      <c r="C61" s="56" t="s">
        <v>29</v>
      </c>
      <c r="D61" s="78" t="s">
        <v>75</v>
      </c>
      <c r="E61" s="89">
        <f>VLOOKUP($D61,Résultats!$B$2:$AZ$212,E$2,FALSE)</f>
        <v>3840.9962489999998</v>
      </c>
      <c r="F61" s="89">
        <f>VLOOKUP($D61,Résultats!$B$2:$AZ$212,F$2,FALSE)</f>
        <v>7040.4805470000001</v>
      </c>
      <c r="G61" s="89">
        <f>VLOOKUP($D61,Résultats!$B$2:$AZ$212,G$2,FALSE)</f>
        <v>7691.9766550000004</v>
      </c>
      <c r="H61" s="89">
        <f>VLOOKUP($D61,Résultats!$B$2:$AZ$212,H$2,FALSE)</f>
        <v>7870.6246810000002</v>
      </c>
      <c r="I61" s="89">
        <f>VLOOKUP($D61,Résultats!$B$2:$AZ$212,I$2,FALSE)</f>
        <v>8104.5500529999999</v>
      </c>
      <c r="J61" s="89">
        <f>VLOOKUP($D61,Résultats!$B$2:$AZ$212,J$2,FALSE)</f>
        <v>8286.2721880000008</v>
      </c>
      <c r="K61" s="89">
        <f>VLOOKUP($D61,Résultats!$B$2:$AZ$212,K$2,FALSE)</f>
        <v>8387.4741009999998</v>
      </c>
      <c r="L61" s="89">
        <f>VLOOKUP($D61,Résultats!$B$2:$AZ$212,L$2,FALSE)</f>
        <v>8454.4442629999994</v>
      </c>
      <c r="M61" s="89">
        <f>VLOOKUP($D61,Résultats!$B$2:$AZ$212,M$2,FALSE)</f>
        <v>8482.2486580000004</v>
      </c>
      <c r="N61" s="89">
        <f>VLOOKUP($D61,Résultats!$B$2:$AZ$212,N$2,FALSE)</f>
        <v>8475.6431869999997</v>
      </c>
      <c r="O61" s="89">
        <f>VLOOKUP($D61,Résultats!$B$2:$AZ$212,O$2,FALSE)</f>
        <v>8460.1092250000002</v>
      </c>
      <c r="P61" s="89">
        <f>VLOOKUP($D61,Résultats!$B$2:$AZ$212,P$2,FALSE)</f>
        <v>8435.7127810000002</v>
      </c>
      <c r="Q61" s="89">
        <f>VLOOKUP($D61,Résultats!$B$2:$AZ$212,Q$2,FALSE)</f>
        <v>8399.0946160000003</v>
      </c>
      <c r="R61" s="89">
        <f>VLOOKUP($D61,Résultats!$B$2:$AZ$212,R$2,FALSE)</f>
        <v>8346.3058600000004</v>
      </c>
      <c r="S61" s="89">
        <f>VLOOKUP($D61,Résultats!$B$2:$AZ$212,S$2,FALSE)</f>
        <v>8274.5128320000003</v>
      </c>
      <c r="T61" s="89">
        <f>VLOOKUP($D61,Résultats!$B$2:$AZ$212,T$2,FALSE)</f>
        <v>8180.7460289999999</v>
      </c>
      <c r="U61" s="89">
        <f>VLOOKUP($D61,Résultats!$B$2:$AZ$212,U$2,FALSE)</f>
        <v>8063.7969940000003</v>
      </c>
      <c r="V61" s="89">
        <f>VLOOKUP($D61,Résultats!$B$2:$AZ$212,V$2,FALSE)</f>
        <v>7923.2581389999996</v>
      </c>
      <c r="W61" s="89">
        <f>VLOOKUP($D61,Résultats!$B$2:$AZ$212,W$2,FALSE)</f>
        <v>7759.4718750000002</v>
      </c>
      <c r="X61" s="89">
        <f>VLOOKUP($D61,Résultats!$B$2:$AZ$212,X$2,FALSE)</f>
        <v>7573.4974050000001</v>
      </c>
      <c r="Y61" s="89">
        <f>VLOOKUP($D61,Résultats!$B$2:$AZ$212,Y$2,FALSE)</f>
        <v>7366.3224389999996</v>
      </c>
      <c r="Z61" s="89">
        <f>VLOOKUP($D61,Résultats!$B$2:$AZ$212,Z$2,FALSE)</f>
        <v>7140.0592450000004</v>
      </c>
      <c r="AA61" s="89">
        <f>VLOOKUP($D61,Résultats!$B$2:$AZ$212,AA$2,FALSE)</f>
        <v>6897.0914059999996</v>
      </c>
      <c r="AB61" s="89">
        <f>VLOOKUP($D61,Résultats!$B$2:$AZ$212,AB$2,FALSE)</f>
        <v>6640.0460240000002</v>
      </c>
      <c r="AC61" s="89">
        <f>VLOOKUP($D61,Résultats!$B$2:$AZ$212,AC$2,FALSE)</f>
        <v>6371.6616439999998</v>
      </c>
      <c r="AD61" s="89">
        <f>VLOOKUP($D61,Résultats!$B$2:$AZ$212,AD$2,FALSE)</f>
        <v>6095.1966480000001</v>
      </c>
      <c r="AE61" s="89">
        <f>VLOOKUP($D61,Résultats!$B$2:$AZ$212,AE$2,FALSE)</f>
        <v>5813.2771329999996</v>
      </c>
      <c r="AF61" s="89">
        <f>VLOOKUP($D61,Résultats!$B$2:$AZ$212,AF$2,FALSE)</f>
        <v>5528.4448270000003</v>
      </c>
      <c r="AG61" s="89">
        <f>VLOOKUP($D61,Résultats!$B$2:$AZ$212,AG$2,FALSE)</f>
        <v>5243.2102160000004</v>
      </c>
      <c r="AH61" s="89">
        <f>VLOOKUP($D61,Résultats!$B$2:$AZ$212,AH$2,FALSE)</f>
        <v>4959.8828309999999</v>
      </c>
      <c r="AI61" s="89">
        <f>VLOOKUP($D61,Résultats!$B$2:$AZ$212,AI$2,FALSE)</f>
        <v>4680.5454</v>
      </c>
      <c r="AJ61" s="89">
        <f>VLOOKUP($D61,Résultats!$B$2:$AZ$212,AJ$2,FALSE)</f>
        <v>4407.0847229999999</v>
      </c>
      <c r="AK61" s="89">
        <f>VLOOKUP($D61,Résultats!$B$2:$AZ$212,AK$2,FALSE)</f>
        <v>4141.0856130000002</v>
      </c>
      <c r="AL61" s="89">
        <f>VLOOKUP($D61,Résultats!$B$2:$AZ$212,AL$2,FALSE)</f>
        <v>3883.8363509999999</v>
      </c>
      <c r="AM61" s="89">
        <f>VLOOKUP($D61,Résultats!$B$2:$AZ$212,AM$2,FALSE)</f>
        <v>3636.380435</v>
      </c>
    </row>
    <row r="62" spans="3:40" x14ac:dyDescent="0.25">
      <c r="C62" s="56" t="s">
        <v>30</v>
      </c>
      <c r="D62" s="78" t="s">
        <v>76</v>
      </c>
      <c r="E62" s="89">
        <f>VLOOKUP($D62,Résultats!$B$2:$AZ$212,E$2,FALSE)</f>
        <v>5377.3855290000001</v>
      </c>
      <c r="F62" s="89">
        <f>VLOOKUP($D62,Résultats!$B$2:$AZ$212,F$2,FALSE)</f>
        <v>7628.1928989999997</v>
      </c>
      <c r="G62" s="89">
        <f>VLOOKUP($D62,Résultats!$B$2:$AZ$212,G$2,FALSE)</f>
        <v>8010.4348680000003</v>
      </c>
      <c r="H62" s="89">
        <f>VLOOKUP($D62,Résultats!$B$2:$AZ$212,H$2,FALSE)</f>
        <v>8107.6214440000003</v>
      </c>
      <c r="I62" s="89">
        <f>VLOOKUP($D62,Résultats!$B$2:$AZ$212,I$2,FALSE)</f>
        <v>8236.9530950000008</v>
      </c>
      <c r="J62" s="89">
        <f>VLOOKUP($D62,Résultats!$B$2:$AZ$212,J$2,FALSE)</f>
        <v>8357.4272369999999</v>
      </c>
      <c r="K62" s="89">
        <f>VLOOKUP($D62,Résultats!$B$2:$AZ$212,K$2,FALSE)</f>
        <v>8397.6984219999995</v>
      </c>
      <c r="L62" s="89">
        <f>VLOOKUP($D62,Résultats!$B$2:$AZ$212,L$2,FALSE)</f>
        <v>8407.0160149999901</v>
      </c>
      <c r="M62" s="89">
        <f>VLOOKUP($D62,Résultats!$B$2:$AZ$212,M$2,FALSE)</f>
        <v>8380.8017450000007</v>
      </c>
      <c r="N62" s="89">
        <f>VLOOKUP($D62,Résultats!$B$2:$AZ$212,N$2,FALSE)</f>
        <v>8323.9310019999903</v>
      </c>
      <c r="O62" s="89">
        <f>VLOOKUP($D62,Résultats!$B$2:$AZ$212,O$2,FALSE)</f>
        <v>8260.3495779999994</v>
      </c>
      <c r="P62" s="89">
        <f>VLOOKUP($D62,Résultats!$B$2:$AZ$212,P$2,FALSE)</f>
        <v>8190.8523320000004</v>
      </c>
      <c r="Q62" s="89">
        <f>VLOOKUP($D62,Résultats!$B$2:$AZ$212,Q$2,FALSE)</f>
        <v>8112.518822</v>
      </c>
      <c r="R62" s="89">
        <f>VLOOKUP($D62,Résultats!$B$2:$AZ$212,R$2,FALSE)</f>
        <v>8021.8650399999997</v>
      </c>
      <c r="S62" s="89">
        <f>VLOOKUP($D62,Résultats!$B$2:$AZ$212,S$2,FALSE)</f>
        <v>7916.3516659999996</v>
      </c>
      <c r="T62" s="89">
        <f>VLOOKUP($D62,Résultats!$B$2:$AZ$212,T$2,FALSE)</f>
        <v>7793.2721099999999</v>
      </c>
      <c r="U62" s="89">
        <f>VLOOKUP($D62,Résultats!$B$2:$AZ$212,U$2,FALSE)</f>
        <v>7651.4737699999996</v>
      </c>
      <c r="V62" s="89">
        <f>VLOOKUP($D62,Résultats!$B$2:$AZ$212,V$2,FALSE)</f>
        <v>7490.5278630000003</v>
      </c>
      <c r="W62" s="89">
        <f>VLOOKUP($D62,Résultats!$B$2:$AZ$212,W$2,FALSE)</f>
        <v>7310.6889689999998</v>
      </c>
      <c r="X62" s="89">
        <f>VLOOKUP($D62,Résultats!$B$2:$AZ$212,X$2,FALSE)</f>
        <v>7112.8726479999996</v>
      </c>
      <c r="Y62" s="89">
        <f>VLOOKUP($D62,Résultats!$B$2:$AZ$212,Y$2,FALSE)</f>
        <v>6897.9400990000004</v>
      </c>
      <c r="Z62" s="89">
        <f>VLOOKUP($D62,Résultats!$B$2:$AZ$212,Z$2,FALSE)</f>
        <v>6667.7857450000001</v>
      </c>
      <c r="AA62" s="89">
        <f>VLOOKUP($D62,Résultats!$B$2:$AZ$212,AA$2,FALSE)</f>
        <v>6424.5514839999996</v>
      </c>
      <c r="AB62" s="89">
        <f>VLOOKUP($D62,Résultats!$B$2:$AZ$212,AB$2,FALSE)</f>
        <v>6170.5696150000003</v>
      </c>
      <c r="AC62" s="89">
        <f>VLOOKUP($D62,Résultats!$B$2:$AZ$212,AC$2,FALSE)</f>
        <v>5908.2621479999998</v>
      </c>
      <c r="AD62" s="89">
        <f>VLOOKUP($D62,Résultats!$B$2:$AZ$212,AD$2,FALSE)</f>
        <v>5640.4892870000003</v>
      </c>
      <c r="AE62" s="89">
        <f>VLOOKUP($D62,Résultats!$B$2:$AZ$212,AE$2,FALSE)</f>
        <v>5369.5408399999997</v>
      </c>
      <c r="AF62" s="89">
        <f>VLOOKUP($D62,Résultats!$B$2:$AZ$212,AF$2,FALSE)</f>
        <v>5097.6229519999997</v>
      </c>
      <c r="AG62" s="89">
        <f>VLOOKUP($D62,Résultats!$B$2:$AZ$212,AG$2,FALSE)</f>
        <v>4826.8966929999997</v>
      </c>
      <c r="AH62" s="89">
        <f>VLOOKUP($D62,Résultats!$B$2:$AZ$212,AH$2,FALSE)</f>
        <v>4559.3338370000001</v>
      </c>
      <c r="AI62" s="89">
        <f>VLOOKUP($D62,Résultats!$B$2:$AZ$212,AI$2,FALSE)</f>
        <v>4296.7020590000002</v>
      </c>
      <c r="AJ62" s="89">
        <f>VLOOKUP($D62,Résultats!$B$2:$AZ$212,AJ$2,FALSE)</f>
        <v>4040.5889219999999</v>
      </c>
      <c r="AK62" s="89">
        <f>VLOOKUP($D62,Résultats!$B$2:$AZ$212,AK$2,FALSE)</f>
        <v>3792.313631</v>
      </c>
      <c r="AL62" s="89">
        <f>VLOOKUP($D62,Résultats!$B$2:$AZ$212,AL$2,FALSE)</f>
        <v>3552.9331050000001</v>
      </c>
      <c r="AM62" s="89">
        <f>VLOOKUP($D62,Résultats!$B$2:$AZ$212,AM$2,FALSE)</f>
        <v>3323.2859410000001</v>
      </c>
    </row>
    <row r="63" spans="3:40" x14ac:dyDescent="0.25">
      <c r="C63" s="56" t="s">
        <v>31</v>
      </c>
      <c r="D63" s="78" t="s">
        <v>77</v>
      </c>
      <c r="E63" s="89">
        <f>VLOOKUP($D63,Résultats!$B$2:$AZ$212,E$2,FALSE)</f>
        <v>13959.64589</v>
      </c>
      <c r="F63" s="89">
        <f>VLOOKUP($D63,Résultats!$B$2:$AZ$212,F$2,FALSE)</f>
        <v>9832.991403</v>
      </c>
      <c r="G63" s="89">
        <f>VLOOKUP($D63,Résultats!$B$2:$AZ$212,G$2,FALSE)</f>
        <v>8882.8848199999902</v>
      </c>
      <c r="H63" s="89">
        <f>VLOOKUP($D63,Résultats!$B$2:$AZ$212,H$2,FALSE)</f>
        <v>8589.6904340000001</v>
      </c>
      <c r="I63" s="89">
        <f>VLOOKUP($D63,Résultats!$B$2:$AZ$212,I$2,FALSE)</f>
        <v>8317.8716910000003</v>
      </c>
      <c r="J63" s="89">
        <f>VLOOKUP($D63,Résultats!$B$2:$AZ$212,J$2,FALSE)</f>
        <v>8086.1679649999996</v>
      </c>
      <c r="K63" s="89">
        <f>VLOOKUP($D63,Résultats!$B$2:$AZ$212,K$2,FALSE)</f>
        <v>7812.0081710000004</v>
      </c>
      <c r="L63" s="89">
        <f>VLOOKUP($D63,Résultats!$B$2:$AZ$212,L$2,FALSE)</f>
        <v>7541.8545359999998</v>
      </c>
      <c r="M63" s="89">
        <f>VLOOKUP($D63,Résultats!$B$2:$AZ$212,M$2,FALSE)</f>
        <v>7272.1501619999999</v>
      </c>
      <c r="N63" s="89">
        <f>VLOOKUP($D63,Résultats!$B$2:$AZ$212,N$2,FALSE)</f>
        <v>7004.7306420000004</v>
      </c>
      <c r="O63" s="89">
        <f>VLOOKUP($D63,Résultats!$B$2:$AZ$212,O$2,FALSE)</f>
        <v>6750.5496629999998</v>
      </c>
      <c r="P63" s="89">
        <f>VLOOKUP($D63,Résultats!$B$2:$AZ$212,P$2,FALSE)</f>
        <v>6509.4362380000002</v>
      </c>
      <c r="Q63" s="89">
        <f>VLOOKUP($D63,Résultats!$B$2:$AZ$212,Q$2,FALSE)</f>
        <v>6278.9444839999996</v>
      </c>
      <c r="R63" s="89">
        <f>VLOOKUP($D63,Résultats!$B$2:$AZ$212,R$2,FALSE)</f>
        <v>6056.406465</v>
      </c>
      <c r="S63" s="89">
        <f>VLOOKUP($D63,Résultats!$B$2:$AZ$212,S$2,FALSE)</f>
        <v>5839.6461790000003</v>
      </c>
      <c r="T63" s="89">
        <f>VLOOKUP($D63,Résultats!$B$2:$AZ$212,T$2,FALSE)</f>
        <v>5626.4440489999997</v>
      </c>
      <c r="U63" s="89">
        <f>VLOOKUP($D63,Résultats!$B$2:$AZ$212,U$2,FALSE)</f>
        <v>5415.3836330000004</v>
      </c>
      <c r="V63" s="89">
        <f>VLOOKUP($D63,Résultats!$B$2:$AZ$212,V$2,FALSE)</f>
        <v>5205.4646599999996</v>
      </c>
      <c r="W63" s="89">
        <f>VLOOKUP($D63,Résultats!$B$2:$AZ$212,W$2,FALSE)</f>
        <v>4996.0828160000001</v>
      </c>
      <c r="X63" s="89">
        <f>VLOOKUP($D63,Résultats!$B$2:$AZ$212,X$2,FALSE)</f>
        <v>4787.0184159999999</v>
      </c>
      <c r="Y63" s="89">
        <f>VLOOKUP($D63,Résultats!$B$2:$AZ$212,Y$2,FALSE)</f>
        <v>4578.0957699999999</v>
      </c>
      <c r="Z63" s="89">
        <f>VLOOKUP($D63,Résultats!$B$2:$AZ$212,Z$2,FALSE)</f>
        <v>4369.6762909999998</v>
      </c>
      <c r="AA63" s="89">
        <f>VLOOKUP($D63,Résultats!$B$2:$AZ$212,AA$2,FALSE)</f>
        <v>4162.2782049999996</v>
      </c>
      <c r="AB63" s="89">
        <f>VLOOKUP($D63,Résultats!$B$2:$AZ$212,AB$2,FALSE)</f>
        <v>3956.5331209999999</v>
      </c>
      <c r="AC63" s="89">
        <f>VLOOKUP($D63,Résultats!$B$2:$AZ$212,AC$2,FALSE)</f>
        <v>3753.143552</v>
      </c>
      <c r="AD63" s="89">
        <f>VLOOKUP($D63,Résultats!$B$2:$AZ$212,AD$2,FALSE)</f>
        <v>3553.0513270000001</v>
      </c>
      <c r="AE63" s="89">
        <f>VLOOKUP($D63,Résultats!$B$2:$AZ$212,AE$2,FALSE)</f>
        <v>3356.9403539999998</v>
      </c>
      <c r="AF63" s="89">
        <f>VLOOKUP($D63,Résultats!$B$2:$AZ$212,AF$2,FALSE)</f>
        <v>3165.4774360000001</v>
      </c>
      <c r="AG63" s="89">
        <f>VLOOKUP($D63,Résultats!$B$2:$AZ$212,AG$2,FALSE)</f>
        <v>2979.3282450000002</v>
      </c>
      <c r="AH63" s="89">
        <f>VLOOKUP($D63,Résultats!$B$2:$AZ$212,AH$2,FALSE)</f>
        <v>2799.0890340000001</v>
      </c>
      <c r="AI63" s="89">
        <f>VLOOKUP($D63,Résultats!$B$2:$AZ$212,AI$2,FALSE)</f>
        <v>2625.2831249999999</v>
      </c>
      <c r="AJ63" s="89">
        <f>VLOOKUP($D63,Résultats!$B$2:$AZ$212,AJ$2,FALSE)</f>
        <v>2458.364094</v>
      </c>
      <c r="AK63" s="89">
        <f>VLOOKUP($D63,Résultats!$B$2:$AZ$212,AK$2,FALSE)</f>
        <v>2298.6764870000002</v>
      </c>
      <c r="AL63" s="89">
        <f>VLOOKUP($D63,Résultats!$B$2:$AZ$212,AL$2,FALSE)</f>
        <v>2146.4579659999999</v>
      </c>
      <c r="AM63" s="89">
        <f>VLOOKUP($D63,Résultats!$B$2:$AZ$212,AM$2,FALSE)</f>
        <v>2001.859782</v>
      </c>
    </row>
    <row r="64" spans="3:40" x14ac:dyDescent="0.25">
      <c r="C64" s="56" t="s">
        <v>32</v>
      </c>
      <c r="D64" s="78" t="s">
        <v>78</v>
      </c>
      <c r="E64" s="89">
        <f>VLOOKUP($D64,Résultats!$B$2:$AZ$212,E$2,FALSE)</f>
        <v>4923.9468200000001</v>
      </c>
      <c r="F64" s="89">
        <f>VLOOKUP($D64,Résultats!$B$2:$AZ$212,F$2,FALSE)</f>
        <v>3292.8042610000002</v>
      </c>
      <c r="G64" s="89">
        <f>VLOOKUP($D64,Résultats!$B$2:$AZ$212,G$2,FALSE)</f>
        <v>2901.0513089999999</v>
      </c>
      <c r="H64" s="89">
        <f>VLOOKUP($D64,Résultats!$B$2:$AZ$212,H$2,FALSE)</f>
        <v>2781.2904389999999</v>
      </c>
      <c r="I64" s="89">
        <f>VLOOKUP($D64,Résultats!$B$2:$AZ$212,I$2,FALSE)</f>
        <v>2665.6618050000002</v>
      </c>
      <c r="J64" s="89">
        <f>VLOOKUP($D64,Résultats!$B$2:$AZ$212,J$2,FALSE)</f>
        <v>2541.8861310000002</v>
      </c>
      <c r="K64" s="89">
        <f>VLOOKUP($D64,Résultats!$B$2:$AZ$212,K$2,FALSE)</f>
        <v>2415.6422130000001</v>
      </c>
      <c r="L64" s="89">
        <f>VLOOKUP($D64,Résultats!$B$2:$AZ$212,L$2,FALSE)</f>
        <v>2295.537793</v>
      </c>
      <c r="M64" s="89">
        <f>VLOOKUP($D64,Résultats!$B$2:$AZ$212,M$2,FALSE)</f>
        <v>2180.5864409999999</v>
      </c>
      <c r="N64" s="89">
        <f>VLOOKUP($D64,Résultats!$B$2:$AZ$212,N$2,FALSE)</f>
        <v>2070.9064509999998</v>
      </c>
      <c r="O64" s="89">
        <f>VLOOKUP($D64,Résultats!$B$2:$AZ$212,O$2,FALSE)</f>
        <v>1968.3048690000001</v>
      </c>
      <c r="P64" s="89">
        <f>VLOOKUP($D64,Résultats!$B$2:$AZ$212,P$2,FALSE)</f>
        <v>1872.4123529999999</v>
      </c>
      <c r="Q64" s="89">
        <f>VLOOKUP($D64,Résultats!$B$2:$AZ$212,Q$2,FALSE)</f>
        <v>1782.4240809999999</v>
      </c>
      <c r="R64" s="89">
        <f>VLOOKUP($D64,Résultats!$B$2:$AZ$212,R$2,FALSE)</f>
        <v>1697.5090479999999</v>
      </c>
      <c r="S64" s="89">
        <f>VLOOKUP($D64,Résultats!$B$2:$AZ$212,S$2,FALSE)</f>
        <v>1616.9565950000001</v>
      </c>
      <c r="T64" s="89">
        <f>VLOOKUP($D64,Résultats!$B$2:$AZ$212,T$2,FALSE)</f>
        <v>1540.0690259999999</v>
      </c>
      <c r="U64" s="89">
        <f>VLOOKUP($D64,Résultats!$B$2:$AZ$212,U$2,FALSE)</f>
        <v>1466.3304439999999</v>
      </c>
      <c r="V64" s="89">
        <f>VLOOKUP($D64,Résultats!$B$2:$AZ$212,V$2,FALSE)</f>
        <v>1395.3253830000001</v>
      </c>
      <c r="W64" s="89">
        <f>VLOOKUP($D64,Résultats!$B$2:$AZ$212,W$2,FALSE)</f>
        <v>1326.733154</v>
      </c>
      <c r="X64" s="89">
        <f>VLOOKUP($D64,Résultats!$B$2:$AZ$212,X$2,FALSE)</f>
        <v>1260.3234279999999</v>
      </c>
      <c r="Y64" s="89">
        <f>VLOOKUP($D64,Résultats!$B$2:$AZ$212,Y$2,FALSE)</f>
        <v>1195.8902860000001</v>
      </c>
      <c r="Z64" s="89">
        <f>VLOOKUP($D64,Résultats!$B$2:$AZ$212,Z$2,FALSE)</f>
        <v>1133.3415070000001</v>
      </c>
      <c r="AA64" s="89">
        <f>VLOOKUP($D64,Résultats!$B$2:$AZ$212,AA$2,FALSE)</f>
        <v>1072.6264530000001</v>
      </c>
      <c r="AB64" s="89">
        <f>VLOOKUP($D64,Résultats!$B$2:$AZ$212,AB$2,FALSE)</f>
        <v>1013.731363</v>
      </c>
      <c r="AC64" s="89">
        <f>VLOOKUP($D64,Résultats!$B$2:$AZ$212,AC$2,FALSE)</f>
        <v>956.66794679999998</v>
      </c>
      <c r="AD64" s="89">
        <f>VLOOKUP($D64,Résultats!$B$2:$AZ$212,AD$2,FALSE)</f>
        <v>901.51080579999996</v>
      </c>
      <c r="AE64" s="89">
        <f>VLOOKUP($D64,Résultats!$B$2:$AZ$212,AE$2,FALSE)</f>
        <v>848.2905184</v>
      </c>
      <c r="AF64" s="89">
        <f>VLOOKUP($D64,Résultats!$B$2:$AZ$212,AF$2,FALSE)</f>
        <v>797.04367730000001</v>
      </c>
      <c r="AG64" s="89">
        <f>VLOOKUP($D64,Résultats!$B$2:$AZ$212,AG$2,FALSE)</f>
        <v>747.81731109999998</v>
      </c>
      <c r="AH64" s="89">
        <f>VLOOKUP($D64,Résultats!$B$2:$AZ$212,AH$2,FALSE)</f>
        <v>700.65348640000002</v>
      </c>
      <c r="AI64" s="89">
        <f>VLOOKUP($D64,Résultats!$B$2:$AZ$212,AI$2,FALSE)</f>
        <v>655.58730739999999</v>
      </c>
      <c r="AJ64" s="89">
        <f>VLOOKUP($D64,Résultats!$B$2:$AZ$212,AJ$2,FALSE)</f>
        <v>612.6465283</v>
      </c>
      <c r="AK64" s="89">
        <f>VLOOKUP($D64,Résultats!$B$2:$AZ$212,AK$2,FALSE)</f>
        <v>571.84267560000001</v>
      </c>
      <c r="AL64" s="89">
        <f>VLOOKUP($D64,Résultats!$B$2:$AZ$212,AL$2,FALSE)</f>
        <v>533.17090949999999</v>
      </c>
      <c r="AM64" s="89">
        <f>VLOOKUP($D64,Résultats!$B$2:$AZ$212,AM$2,FALSE)</f>
        <v>496.61427070000002</v>
      </c>
    </row>
    <row r="65" spans="2:39" x14ac:dyDescent="0.25">
      <c r="C65" s="56" t="s">
        <v>33</v>
      </c>
      <c r="D65" s="78" t="s">
        <v>79</v>
      </c>
      <c r="E65" s="89">
        <f>VLOOKUP($D65,Résultats!$B$2:$AZ$212,E$2,FALSE)</f>
        <v>2256.0604069999999</v>
      </c>
      <c r="F65" s="89">
        <f>VLOOKUP($D65,Résultats!$B$2:$AZ$212,F$2,FALSE)</f>
        <v>1275.4609230000001</v>
      </c>
      <c r="G65" s="89">
        <f>VLOOKUP($D65,Résultats!$B$2:$AZ$212,G$2,FALSE)</f>
        <v>1059.1767749999999</v>
      </c>
      <c r="H65" s="89">
        <f>VLOOKUP($D65,Résultats!$B$2:$AZ$212,H$2,FALSE)</f>
        <v>994.34246559999997</v>
      </c>
      <c r="I65" s="89">
        <f>VLOOKUP($D65,Résultats!$B$2:$AZ$212,I$2,FALSE)</f>
        <v>933.88328850000005</v>
      </c>
      <c r="J65" s="89">
        <f>VLOOKUP($D65,Résultats!$B$2:$AZ$212,J$2,FALSE)</f>
        <v>874.90402129999995</v>
      </c>
      <c r="K65" s="89">
        <f>VLOOKUP($D65,Résultats!$B$2:$AZ$212,K$2,FALSE)</f>
        <v>818.06900529999996</v>
      </c>
      <c r="L65" s="89">
        <f>VLOOKUP($D65,Résultats!$B$2:$AZ$212,L$2,FALSE)</f>
        <v>764.58655450000003</v>
      </c>
      <c r="M65" s="89">
        <f>VLOOKUP($D65,Résultats!$B$2:$AZ$212,M$2,FALSE)</f>
        <v>714.19836780000003</v>
      </c>
      <c r="N65" s="89">
        <f>VLOOKUP($D65,Résultats!$B$2:$AZ$212,N$2,FALSE)</f>
        <v>666.86137580000002</v>
      </c>
      <c r="O65" s="89">
        <f>VLOOKUP($D65,Résultats!$B$2:$AZ$212,O$2,FALSE)</f>
        <v>622.81165069999997</v>
      </c>
      <c r="P65" s="89">
        <f>VLOOKUP($D65,Résultats!$B$2:$AZ$212,P$2,FALSE)</f>
        <v>581.90251569999998</v>
      </c>
      <c r="Q65" s="89">
        <f>VLOOKUP($D65,Résultats!$B$2:$AZ$212,Q$2,FALSE)</f>
        <v>543.88262259999999</v>
      </c>
      <c r="R65" s="89">
        <f>VLOOKUP($D65,Résultats!$B$2:$AZ$212,R$2,FALSE)</f>
        <v>508.50061599999998</v>
      </c>
      <c r="S65" s="89">
        <f>VLOOKUP($D65,Résultats!$B$2:$AZ$212,S$2,FALSE)</f>
        <v>475.52538929999997</v>
      </c>
      <c r="T65" s="89">
        <f>VLOOKUP($D65,Résultats!$B$2:$AZ$212,T$2,FALSE)</f>
        <v>444.73401239999998</v>
      </c>
      <c r="U65" s="89">
        <f>VLOOKUP($D65,Résultats!$B$2:$AZ$212,U$2,FALSE)</f>
        <v>415.93515359999998</v>
      </c>
      <c r="V65" s="89">
        <f>VLOOKUP($D65,Résultats!$B$2:$AZ$212,V$2,FALSE)</f>
        <v>388.95958510000003</v>
      </c>
      <c r="W65" s="89">
        <f>VLOOKUP($D65,Résultats!$B$2:$AZ$212,W$2,FALSE)</f>
        <v>363.65896270000002</v>
      </c>
      <c r="X65" s="89">
        <f>VLOOKUP($D65,Résultats!$B$2:$AZ$212,X$2,FALSE)</f>
        <v>339.90476869999998</v>
      </c>
      <c r="Y65" s="89">
        <f>VLOOKUP($D65,Résultats!$B$2:$AZ$212,Y$2,FALSE)</f>
        <v>317.57811700000002</v>
      </c>
      <c r="Z65" s="89">
        <f>VLOOKUP($D65,Résultats!$B$2:$AZ$212,Z$2,FALSE)</f>
        <v>296.58270399999998</v>
      </c>
      <c r="AA65" s="89">
        <f>VLOOKUP($D65,Résultats!$B$2:$AZ$212,AA$2,FALSE)</f>
        <v>276.83335060000002</v>
      </c>
      <c r="AB65" s="89">
        <f>VLOOKUP($D65,Résultats!$B$2:$AZ$212,AB$2,FALSE)</f>
        <v>258.25416899999999</v>
      </c>
      <c r="AC65" s="89">
        <f>VLOOKUP($D65,Résultats!$B$2:$AZ$212,AC$2,FALSE)</f>
        <v>240.77729220000001</v>
      </c>
      <c r="AD65" s="89">
        <f>VLOOKUP($D65,Résultats!$B$2:$AZ$212,AD$2,FALSE)</f>
        <v>224.34670980000001</v>
      </c>
      <c r="AE65" s="89">
        <f>VLOOKUP($D65,Résultats!$B$2:$AZ$212,AE$2,FALSE)</f>
        <v>208.90559859999999</v>
      </c>
      <c r="AF65" s="89">
        <f>VLOOKUP($D65,Résultats!$B$2:$AZ$212,AF$2,FALSE)</f>
        <v>194.40196890000001</v>
      </c>
      <c r="AG65" s="89">
        <f>VLOOKUP($D65,Résultats!$B$2:$AZ$212,AG$2,FALSE)</f>
        <v>180.78882060000001</v>
      </c>
      <c r="AH65" s="89">
        <f>VLOOKUP($D65,Résultats!$B$2:$AZ$212,AH$2,FALSE)</f>
        <v>168.022153</v>
      </c>
      <c r="AI65" s="89">
        <f>VLOOKUP($D65,Résultats!$B$2:$AZ$212,AI$2,FALSE)</f>
        <v>156.06055240000001</v>
      </c>
      <c r="AJ65" s="89">
        <f>VLOOKUP($D65,Résultats!$B$2:$AZ$212,AJ$2,FALSE)</f>
        <v>144.864991</v>
      </c>
      <c r="AK65" s="89">
        <f>VLOOKUP($D65,Résultats!$B$2:$AZ$212,AK$2,FALSE)</f>
        <v>134.3975461</v>
      </c>
      <c r="AL65" s="89">
        <f>VLOOKUP($D65,Résultats!$B$2:$AZ$212,AL$2,FALSE)</f>
        <v>124.6211936</v>
      </c>
      <c r="AM65" s="89">
        <f>VLOOKUP($D65,Résultats!$B$2:$AZ$212,AM$2,FALSE)</f>
        <v>115.5001187</v>
      </c>
    </row>
    <row r="68" spans="2:39" x14ac:dyDescent="0.25">
      <c r="C68" s="12"/>
      <c r="D68" s="12"/>
      <c r="E68" s="118">
        <v>2016</v>
      </c>
      <c r="F68" s="118">
        <v>2017</v>
      </c>
      <c r="G68" s="118">
        <v>2018</v>
      </c>
      <c r="H68" s="118">
        <v>2019</v>
      </c>
      <c r="I68" s="118">
        <v>2020</v>
      </c>
      <c r="J68" s="26">
        <v>2021</v>
      </c>
      <c r="K68" s="4">
        <v>2022</v>
      </c>
      <c r="L68" s="4">
        <v>2023</v>
      </c>
      <c r="M68" s="4">
        <v>2024</v>
      </c>
      <c r="N68" s="118">
        <v>2025</v>
      </c>
      <c r="O68" s="26">
        <v>2026</v>
      </c>
      <c r="P68" s="4">
        <v>2027</v>
      </c>
      <c r="Q68" s="4">
        <v>2028</v>
      </c>
      <c r="R68" s="4">
        <v>2029</v>
      </c>
      <c r="S68" s="118">
        <v>2030</v>
      </c>
      <c r="T68" s="118">
        <v>2031</v>
      </c>
      <c r="U68" s="118">
        <v>2032</v>
      </c>
      <c r="V68" s="118">
        <v>2033</v>
      </c>
      <c r="W68" s="118">
        <v>2034</v>
      </c>
      <c r="X68" s="119">
        <v>2035</v>
      </c>
      <c r="Y68" s="119">
        <v>2036</v>
      </c>
      <c r="Z68" s="119">
        <v>2037</v>
      </c>
      <c r="AA68" s="119">
        <v>2038</v>
      </c>
      <c r="AB68" s="119">
        <v>2039</v>
      </c>
      <c r="AC68" s="119">
        <v>2040</v>
      </c>
      <c r="AD68" s="119">
        <v>2041</v>
      </c>
      <c r="AE68" s="119">
        <v>2042</v>
      </c>
      <c r="AF68" s="119">
        <v>2043</v>
      </c>
      <c r="AG68" s="119">
        <v>2044</v>
      </c>
      <c r="AH68" s="119">
        <v>2045</v>
      </c>
      <c r="AI68" s="119">
        <v>2046</v>
      </c>
      <c r="AJ68" s="119">
        <v>2047</v>
      </c>
      <c r="AK68" s="119">
        <v>2048</v>
      </c>
      <c r="AL68" s="119">
        <v>2049</v>
      </c>
      <c r="AM68" s="119">
        <v>2050</v>
      </c>
    </row>
    <row r="69" spans="2:39" x14ac:dyDescent="0.25">
      <c r="B69" s="23" t="s">
        <v>397</v>
      </c>
      <c r="C69" s="74" t="s">
        <v>366</v>
      </c>
      <c r="D69" s="74" t="s">
        <v>91</v>
      </c>
      <c r="E69" s="75">
        <f t="shared" ref="E69:F69" si="11">E26</f>
        <v>2373</v>
      </c>
      <c r="F69" s="75">
        <f t="shared" si="11"/>
        <v>2759.2008080000001</v>
      </c>
      <c r="G69" s="75">
        <f t="shared" ref="G69:AM69" si="12">G26</f>
        <v>2755.6376420000001</v>
      </c>
      <c r="H69" s="75">
        <f t="shared" si="12"/>
        <v>2743.5121869999998</v>
      </c>
      <c r="I69" s="75">
        <f t="shared" si="12"/>
        <v>3003.2163580000001</v>
      </c>
      <c r="J69" s="75">
        <f t="shared" si="12"/>
        <v>2989.3211740000002</v>
      </c>
      <c r="K69" s="75">
        <f t="shared" si="12"/>
        <v>2880.1679779999999</v>
      </c>
      <c r="L69" s="75">
        <f t="shared" si="12"/>
        <v>2846.579448</v>
      </c>
      <c r="M69" s="75">
        <f t="shared" si="12"/>
        <v>2790.6923069999998</v>
      </c>
      <c r="N69" s="75">
        <f t="shared" si="12"/>
        <v>2748.1974289999998</v>
      </c>
      <c r="O69" s="75">
        <f t="shared" si="12"/>
        <v>2798.6133639999998</v>
      </c>
      <c r="P69" s="75">
        <f t="shared" si="12"/>
        <v>2854.421863</v>
      </c>
      <c r="Q69" s="75">
        <f t="shared" si="12"/>
        <v>2903.7483609999999</v>
      </c>
      <c r="R69" s="75">
        <f t="shared" si="12"/>
        <v>2942.6314080000002</v>
      </c>
      <c r="S69" s="75">
        <f t="shared" si="12"/>
        <v>2974.292445</v>
      </c>
      <c r="T69" s="75">
        <f t="shared" si="12"/>
        <v>2995.6615489999999</v>
      </c>
      <c r="U69" s="75">
        <f t="shared" si="12"/>
        <v>3012.7789069999999</v>
      </c>
      <c r="V69" s="75">
        <f t="shared" si="12"/>
        <v>3027.3775209999999</v>
      </c>
      <c r="W69" s="75">
        <f t="shared" si="12"/>
        <v>3041.1322580000001</v>
      </c>
      <c r="X69" s="75">
        <f t="shared" si="12"/>
        <v>3055.8467169999999</v>
      </c>
      <c r="Y69" s="75">
        <f t="shared" si="12"/>
        <v>3068.575167</v>
      </c>
      <c r="Z69" s="75">
        <f t="shared" si="12"/>
        <v>3083.4166829999999</v>
      </c>
      <c r="AA69" s="75">
        <f t="shared" si="12"/>
        <v>3099.9662429999998</v>
      </c>
      <c r="AB69" s="75">
        <f t="shared" si="12"/>
        <v>3118.3347600000002</v>
      </c>
      <c r="AC69" s="75">
        <f t="shared" si="12"/>
        <v>3137.722698</v>
      </c>
      <c r="AD69" s="75">
        <f t="shared" si="12"/>
        <v>3164.5509120000002</v>
      </c>
      <c r="AE69" s="75">
        <f t="shared" si="12"/>
        <v>3191.0187580000002</v>
      </c>
      <c r="AF69" s="75">
        <f t="shared" si="12"/>
        <v>3215.5919079999999</v>
      </c>
      <c r="AG69" s="75">
        <f t="shared" si="12"/>
        <v>3239.16525</v>
      </c>
      <c r="AH69" s="75">
        <f t="shared" si="12"/>
        <v>3261.058747</v>
      </c>
      <c r="AI69" s="75">
        <f t="shared" si="12"/>
        <v>3281.2189119999998</v>
      </c>
      <c r="AJ69" s="75">
        <f t="shared" si="12"/>
        <v>3301.2314190000002</v>
      </c>
      <c r="AK69" s="75">
        <f t="shared" si="12"/>
        <v>3320.9700419999999</v>
      </c>
      <c r="AL69" s="75">
        <f t="shared" si="12"/>
        <v>3340.442063</v>
      </c>
      <c r="AM69" s="75">
        <f t="shared" si="12"/>
        <v>3362.2984459999998</v>
      </c>
    </row>
    <row r="70" spans="2:39" x14ac:dyDescent="0.25">
      <c r="C70" s="76" t="s">
        <v>188</v>
      </c>
      <c r="D70" s="76" t="s">
        <v>399</v>
      </c>
      <c r="E70" s="150">
        <f t="shared" ref="E70:F77" si="13">E27/E$26</f>
        <v>7.5013559713442901E-4</v>
      </c>
      <c r="F70" s="150">
        <f t="shared" si="13"/>
        <v>8.772485630556541E-3</v>
      </c>
      <c r="G70" s="150">
        <f t="shared" ref="G70:AM77" si="14">G27/G$26</f>
        <v>1.6148784118692191E-2</v>
      </c>
      <c r="H70" s="150">
        <f t="shared" si="14"/>
        <v>1.9449728203449021E-2</v>
      </c>
      <c r="I70" s="150">
        <f t="shared" si="14"/>
        <v>3.482976040715878E-2</v>
      </c>
      <c r="J70" s="149">
        <f t="shared" si="14"/>
        <v>6.1844014556864738E-2</v>
      </c>
      <c r="K70" s="91">
        <f t="shared" si="14"/>
        <v>0.10837706445745367</v>
      </c>
      <c r="L70" s="91">
        <f t="shared" si="14"/>
        <v>0.12491619703424488</v>
      </c>
      <c r="M70" s="91">
        <f t="shared" si="14"/>
        <v>0.14360901676431218</v>
      </c>
      <c r="N70" s="150">
        <f t="shared" si="14"/>
        <v>0.1646240233783437</v>
      </c>
      <c r="O70" s="149">
        <f t="shared" si="14"/>
        <v>0.1881077830442319</v>
      </c>
      <c r="P70" s="91">
        <f t="shared" si="14"/>
        <v>0.21417263584068896</v>
      </c>
      <c r="Q70" s="91">
        <f t="shared" si="14"/>
        <v>0.24288271269384973</v>
      </c>
      <c r="R70" s="91">
        <f t="shared" si="14"/>
        <v>0.27423912716559978</v>
      </c>
      <c r="S70" s="150">
        <f t="shared" si="14"/>
        <v>0.30816561805844883</v>
      </c>
      <c r="T70" s="150">
        <f t="shared" si="14"/>
        <v>0.3444963238068387</v>
      </c>
      <c r="U70" s="150">
        <f t="shared" si="14"/>
        <v>0.38296770045728418</v>
      </c>
      <c r="V70" s="150">
        <f t="shared" si="14"/>
        <v>0.42321666792874363</v>
      </c>
      <c r="W70" s="150">
        <f t="shared" si="14"/>
        <v>0.4647867333890876</v>
      </c>
      <c r="X70" s="144">
        <f t="shared" si="14"/>
        <v>0.5071430531441804</v>
      </c>
      <c r="Y70" s="144">
        <f t="shared" si="14"/>
        <v>0.54969618216948835</v>
      </c>
      <c r="Z70" s="144">
        <f t="shared" si="14"/>
        <v>0.59183279770819097</v>
      </c>
      <c r="AA70" s="144">
        <f t="shared" si="14"/>
        <v>0.6329503253239136</v>
      </c>
      <c r="AB70" s="144">
        <f t="shared" si="14"/>
        <v>0.67249146688792316</v>
      </c>
      <c r="AC70" s="144">
        <f t="shared" si="14"/>
        <v>0.70997447238404743</v>
      </c>
      <c r="AD70" s="144">
        <f t="shared" si="14"/>
        <v>0.74501566179890233</v>
      </c>
      <c r="AE70" s="144">
        <f t="shared" si="14"/>
        <v>0.77734208073245048</v>
      </c>
      <c r="AF70" s="144">
        <f t="shared" si="14"/>
        <v>0.80679383336724086</v>
      </c>
      <c r="AG70" s="144">
        <f t="shared" si="14"/>
        <v>0.83331724276802488</v>
      </c>
      <c r="AH70" s="144">
        <f t="shared" si="14"/>
        <v>0.85695107871664478</v>
      </c>
      <c r="AI70" s="144">
        <f t="shared" si="14"/>
        <v>0.87780862424823192</v>
      </c>
      <c r="AJ70" s="144">
        <f t="shared" si="14"/>
        <v>0.89605825661748317</v>
      </c>
      <c r="AK70" s="144">
        <f t="shared" si="14"/>
        <v>0.91190472714297377</v>
      </c>
      <c r="AL70" s="144">
        <f t="shared" si="14"/>
        <v>0.92557263939590151</v>
      </c>
      <c r="AM70" s="144">
        <f t="shared" si="14"/>
        <v>0.93729292137917497</v>
      </c>
    </row>
    <row r="71" spans="2:39" x14ac:dyDescent="0.25">
      <c r="C71" s="56" t="s">
        <v>27</v>
      </c>
      <c r="D71" s="78" t="s">
        <v>400</v>
      </c>
      <c r="E71" s="137">
        <f t="shared" si="13"/>
        <v>2.2340808175305519E-6</v>
      </c>
      <c r="F71" s="137">
        <f t="shared" si="13"/>
        <v>1.8914602655480231E-4</v>
      </c>
      <c r="G71" s="137">
        <f t="shared" si="14"/>
        <v>4.5205551231180342E-4</v>
      </c>
      <c r="H71" s="137">
        <f t="shared" si="14"/>
        <v>5.9127824643412093E-4</v>
      </c>
      <c r="I71" s="137">
        <f t="shared" si="14"/>
        <v>1.1422839452980896E-3</v>
      </c>
      <c r="J71" s="136">
        <f t="shared" si="14"/>
        <v>2.1893531143201274E-3</v>
      </c>
      <c r="K71" s="92">
        <f t="shared" si="14"/>
        <v>4.1390226511295522E-3</v>
      </c>
      <c r="L71" s="92">
        <f t="shared" si="14"/>
        <v>5.1382889981435717E-3</v>
      </c>
      <c r="M71" s="92">
        <f t="shared" si="14"/>
        <v>6.3473832444975453E-3</v>
      </c>
      <c r="N71" s="137">
        <f t="shared" si="14"/>
        <v>7.7970119263946081E-3</v>
      </c>
      <c r="O71" s="136">
        <f t="shared" si="14"/>
        <v>9.504221712849651E-3</v>
      </c>
      <c r="P71" s="92">
        <f t="shared" si="14"/>
        <v>1.1488448489367529E-2</v>
      </c>
      <c r="Q71" s="92">
        <f t="shared" si="14"/>
        <v>1.3766927939386962E-2</v>
      </c>
      <c r="R71" s="92">
        <f t="shared" si="14"/>
        <v>1.6355234260450741E-2</v>
      </c>
      <c r="S71" s="137">
        <f t="shared" si="14"/>
        <v>1.9264961640313754E-2</v>
      </c>
      <c r="T71" s="137">
        <f t="shared" si="14"/>
        <v>2.2502922856055891E-2</v>
      </c>
      <c r="U71" s="137">
        <f t="shared" si="14"/>
        <v>2.6069525489412226E-2</v>
      </c>
      <c r="V71" s="137">
        <f t="shared" si="14"/>
        <v>2.9956880673422958E-2</v>
      </c>
      <c r="W71" s="137">
        <f t="shared" si="14"/>
        <v>3.4147437924417948E-2</v>
      </c>
      <c r="X71" s="142">
        <f t="shared" si="14"/>
        <v>3.8614453121471805E-2</v>
      </c>
      <c r="Y71" s="142">
        <f t="shared" si="14"/>
        <v>4.3321053865518683E-2</v>
      </c>
      <c r="Z71" s="142">
        <f t="shared" si="14"/>
        <v>4.8221202739078518E-2</v>
      </c>
      <c r="AA71" s="142">
        <f t="shared" si="14"/>
        <v>5.3267315853155243E-2</v>
      </c>
      <c r="AB71" s="142">
        <f t="shared" si="14"/>
        <v>5.8407867922429205E-2</v>
      </c>
      <c r="AC71" s="142">
        <f t="shared" si="14"/>
        <v>6.359262570500103E-2</v>
      </c>
      <c r="AD71" s="142">
        <f t="shared" si="14"/>
        <v>6.8776170822433577E-2</v>
      </c>
      <c r="AE71" s="142">
        <f t="shared" si="14"/>
        <v>7.3917907191443713E-2</v>
      </c>
      <c r="AF71" s="142">
        <f t="shared" si="14"/>
        <v>7.898800978696828E-2</v>
      </c>
      <c r="AG71" s="142">
        <f t="shared" si="14"/>
        <v>8.3966873317130084E-2</v>
      </c>
      <c r="AH71" s="142">
        <f t="shared" si="14"/>
        <v>8.8841850048400867E-2</v>
      </c>
      <c r="AI71" s="142">
        <f t="shared" si="14"/>
        <v>9.3609357265584364E-2</v>
      </c>
      <c r="AJ71" s="142">
        <f t="shared" si="14"/>
        <v>9.8270841793415012E-2</v>
      </c>
      <c r="AK71" s="142">
        <f t="shared" si="14"/>
        <v>0.10283172126850521</v>
      </c>
      <c r="AL71" s="142">
        <f t="shared" si="14"/>
        <v>0.10730127601078529</v>
      </c>
      <c r="AM71" s="142">
        <f t="shared" si="14"/>
        <v>0.11169491742970637</v>
      </c>
    </row>
    <row r="72" spans="2:39" x14ac:dyDescent="0.25">
      <c r="C72" s="56" t="s">
        <v>28</v>
      </c>
      <c r="D72" s="78" t="s">
        <v>401</v>
      </c>
      <c r="E72" s="137">
        <f t="shared" si="13"/>
        <v>5.1212006321112518E-6</v>
      </c>
      <c r="F72" s="137">
        <f t="shared" si="13"/>
        <v>1.5431846782062845E-4</v>
      </c>
      <c r="G72" s="137">
        <f t="shared" si="14"/>
        <v>3.4045894569036372E-4</v>
      </c>
      <c r="H72" s="137">
        <f t="shared" si="14"/>
        <v>4.348643256090628E-4</v>
      </c>
      <c r="I72" s="137">
        <f t="shared" si="14"/>
        <v>8.223737298916244E-4</v>
      </c>
      <c r="J72" s="136">
        <f t="shared" si="14"/>
        <v>1.5432710600403353E-3</v>
      </c>
      <c r="K72" s="92">
        <f t="shared" si="14"/>
        <v>2.8579250921732182E-3</v>
      </c>
      <c r="L72" s="92">
        <f t="shared" si="14"/>
        <v>3.4775181518137627E-3</v>
      </c>
      <c r="M72" s="92">
        <f t="shared" si="14"/>
        <v>4.2136169116547472E-3</v>
      </c>
      <c r="N72" s="137">
        <f t="shared" si="14"/>
        <v>5.0805628601001069E-3</v>
      </c>
      <c r="O72" s="136">
        <f t="shared" si="14"/>
        <v>6.085652780438878E-3</v>
      </c>
      <c r="P72" s="92">
        <f t="shared" si="14"/>
        <v>7.23701262864101E-3</v>
      </c>
      <c r="Q72" s="92">
        <f t="shared" si="14"/>
        <v>8.5412447659406528E-3</v>
      </c>
      <c r="R72" s="92">
        <f t="shared" si="14"/>
        <v>1.0003503982854246E-2</v>
      </c>
      <c r="S72" s="137">
        <f t="shared" si="14"/>
        <v>1.1626251207453139E-2</v>
      </c>
      <c r="T72" s="137">
        <f t="shared" si="14"/>
        <v>1.3408726758003997E-2</v>
      </c>
      <c r="U72" s="137">
        <f t="shared" si="14"/>
        <v>1.5346110835606696E-2</v>
      </c>
      <c r="V72" s="137">
        <f t="shared" si="14"/>
        <v>1.742868218581848E-2</v>
      </c>
      <c r="W72" s="137">
        <f t="shared" si="14"/>
        <v>1.9641347479337413E-2</v>
      </c>
      <c r="X72" s="142">
        <f t="shared" si="14"/>
        <v>2.1964063294343573E-2</v>
      </c>
      <c r="Y72" s="142">
        <f t="shared" si="14"/>
        <v>2.4371851012245385E-2</v>
      </c>
      <c r="Z72" s="142">
        <f t="shared" si="14"/>
        <v>2.6835734160163133E-2</v>
      </c>
      <c r="AA72" s="142">
        <f t="shared" si="14"/>
        <v>2.9326223924303552E-2</v>
      </c>
      <c r="AB72" s="142">
        <f t="shared" si="14"/>
        <v>3.1812994205278972E-2</v>
      </c>
      <c r="AC72" s="142">
        <f t="shared" si="14"/>
        <v>3.426741080992747E-2</v>
      </c>
      <c r="AD72" s="142">
        <f t="shared" si="14"/>
        <v>3.6664233638975183E-2</v>
      </c>
      <c r="AE72" s="142">
        <f t="shared" si="14"/>
        <v>3.8981921020722496E-2</v>
      </c>
      <c r="AF72" s="142">
        <f t="shared" si="14"/>
        <v>4.1204754487148068E-2</v>
      </c>
      <c r="AG72" s="142">
        <f t="shared" si="14"/>
        <v>4.3322478005714593E-2</v>
      </c>
      <c r="AH72" s="142">
        <f t="shared" si="14"/>
        <v>4.532898443978875E-2</v>
      </c>
      <c r="AI72" s="142">
        <f t="shared" si="14"/>
        <v>4.7222648185199785E-2</v>
      </c>
      <c r="AJ72" s="142">
        <f t="shared" si="14"/>
        <v>4.9004664886233465E-2</v>
      </c>
      <c r="AK72" s="142">
        <f t="shared" si="14"/>
        <v>5.0678374954157446E-2</v>
      </c>
      <c r="AL72" s="142">
        <f t="shared" si="14"/>
        <v>5.2248867667309101E-2</v>
      </c>
      <c r="AM72" s="142">
        <f t="shared" si="14"/>
        <v>5.3723207859460796E-2</v>
      </c>
    </row>
    <row r="73" spans="2:39" x14ac:dyDescent="0.25">
      <c r="C73" s="56" t="s">
        <v>29</v>
      </c>
      <c r="D73" s="78" t="s">
        <v>402</v>
      </c>
      <c r="E73" s="137">
        <f t="shared" si="13"/>
        <v>2.0965989211967974E-5</v>
      </c>
      <c r="F73" s="137">
        <f t="shared" si="13"/>
        <v>2.6025976123880576E-4</v>
      </c>
      <c r="G73" s="137">
        <f t="shared" si="14"/>
        <v>4.8233795900513393E-4</v>
      </c>
      <c r="H73" s="137">
        <f t="shared" si="14"/>
        <v>5.8147574250232419E-4</v>
      </c>
      <c r="I73" s="137">
        <f t="shared" si="14"/>
        <v>1.0413710373110587E-3</v>
      </c>
      <c r="J73" s="136">
        <f t="shared" si="14"/>
        <v>1.8474780926969073E-3</v>
      </c>
      <c r="K73" s="92">
        <f t="shared" si="14"/>
        <v>3.2310487482268614E-3</v>
      </c>
      <c r="L73" s="92">
        <f t="shared" si="14"/>
        <v>3.7116701230395449E-3</v>
      </c>
      <c r="M73" s="92">
        <f t="shared" si="14"/>
        <v>4.2465436014834726E-3</v>
      </c>
      <c r="N73" s="137">
        <f t="shared" si="14"/>
        <v>4.8368172459999784E-3</v>
      </c>
      <c r="O73" s="136">
        <f t="shared" si="14"/>
        <v>5.4833901736488673E-3</v>
      </c>
      <c r="P73" s="92">
        <f t="shared" si="14"/>
        <v>6.1859192324999366E-3</v>
      </c>
      <c r="Q73" s="92">
        <f t="shared" si="14"/>
        <v>6.9425923681132647E-3</v>
      </c>
      <c r="R73" s="92">
        <f t="shared" si="14"/>
        <v>7.7495311502499935E-3</v>
      </c>
      <c r="S73" s="137">
        <f t="shared" si="14"/>
        <v>8.6004477848176091E-3</v>
      </c>
      <c r="T73" s="137">
        <f t="shared" si="14"/>
        <v>9.4862470760377609E-3</v>
      </c>
      <c r="U73" s="137">
        <f t="shared" si="14"/>
        <v>1.0394880605820705E-2</v>
      </c>
      <c r="V73" s="137">
        <f t="shared" si="14"/>
        <v>1.1311519525549124E-2</v>
      </c>
      <c r="W73" s="137">
        <f t="shared" si="14"/>
        <v>1.2219020117342097E-2</v>
      </c>
      <c r="X73" s="142">
        <f t="shared" si="14"/>
        <v>1.3098484707143771E-2</v>
      </c>
      <c r="Y73" s="142">
        <f t="shared" si="14"/>
        <v>1.3930435662682922E-2</v>
      </c>
      <c r="Z73" s="142">
        <f t="shared" si="14"/>
        <v>1.4696028172200171E-2</v>
      </c>
      <c r="AA73" s="142">
        <f t="shared" si="14"/>
        <v>1.5377120366274904E-2</v>
      </c>
      <c r="AB73" s="142">
        <f t="shared" si="14"/>
        <v>1.5958215801051456E-2</v>
      </c>
      <c r="AC73" s="142">
        <f t="shared" si="14"/>
        <v>1.6426815404322895E-2</v>
      </c>
      <c r="AD73" s="142">
        <f t="shared" si="14"/>
        <v>1.677370340566036E-2</v>
      </c>
      <c r="AE73" s="142">
        <f t="shared" si="14"/>
        <v>1.6993583996976303E-2</v>
      </c>
      <c r="AF73" s="142">
        <f t="shared" si="14"/>
        <v>1.7083866451874406E-2</v>
      </c>
      <c r="AG73" s="142">
        <f t="shared" si="14"/>
        <v>1.7044438751619727E-2</v>
      </c>
      <c r="AH73" s="142">
        <f t="shared" si="14"/>
        <v>1.687786421223892E-2</v>
      </c>
      <c r="AI73" s="142">
        <f t="shared" si="14"/>
        <v>1.6588039381018903E-2</v>
      </c>
      <c r="AJ73" s="142">
        <f t="shared" si="14"/>
        <v>1.6180338431463354E-2</v>
      </c>
      <c r="AK73" s="142">
        <f t="shared" si="14"/>
        <v>1.5661051317005525E-2</v>
      </c>
      <c r="AL73" s="142">
        <f t="shared" si="14"/>
        <v>1.5036617511303325E-2</v>
      </c>
      <c r="AM73" s="142">
        <f t="shared" si="14"/>
        <v>1.4312214752158263E-2</v>
      </c>
    </row>
    <row r="74" spans="2:39" x14ac:dyDescent="0.25">
      <c r="C74" s="56" t="s">
        <v>30</v>
      </c>
      <c r="D74" s="78" t="s">
        <v>403</v>
      </c>
      <c r="E74" s="137">
        <f t="shared" si="13"/>
        <v>4.9252889380530971E-4</v>
      </c>
      <c r="F74" s="137">
        <f t="shared" si="13"/>
        <v>5.6886522628185601E-3</v>
      </c>
      <c r="G74" s="137">
        <f t="shared" si="14"/>
        <v>1.0412501866237753E-2</v>
      </c>
      <c r="H74" s="137">
        <f t="shared" si="14"/>
        <v>1.2514004349126664E-2</v>
      </c>
      <c r="I74" s="137">
        <f t="shared" si="14"/>
        <v>2.2361522542692507E-2</v>
      </c>
      <c r="J74" s="136">
        <f t="shared" si="14"/>
        <v>3.961241332310584E-2</v>
      </c>
      <c r="K74" s="92">
        <f t="shared" si="14"/>
        <v>6.924321835509277E-2</v>
      </c>
      <c r="L74" s="92">
        <f t="shared" si="14"/>
        <v>7.9597641709665004E-2</v>
      </c>
      <c r="M74" s="92">
        <f t="shared" si="14"/>
        <v>9.1254018388634922E-2</v>
      </c>
      <c r="N74" s="137">
        <f t="shared" si="14"/>
        <v>0.10430591604341394</v>
      </c>
      <c r="O74" s="136">
        <f t="shared" si="14"/>
        <v>0.11884036122254436</v>
      </c>
      <c r="P74" s="92">
        <f t="shared" si="14"/>
        <v>0.13492042321846523</v>
      </c>
      <c r="Q74" s="92">
        <f t="shared" si="14"/>
        <v>0.15257862156740792</v>
      </c>
      <c r="R74" s="92">
        <f t="shared" si="14"/>
        <v>0.17180682012213469</v>
      </c>
      <c r="S74" s="137">
        <f t="shared" si="14"/>
        <v>0.19254807917854225</v>
      </c>
      <c r="T74" s="137">
        <f t="shared" si="14"/>
        <v>0.21468904139544373</v>
      </c>
      <c r="U74" s="137">
        <f t="shared" si="14"/>
        <v>0.23805553521820377</v>
      </c>
      <c r="V74" s="137">
        <f t="shared" si="14"/>
        <v>0.26241244958362098</v>
      </c>
      <c r="W74" s="137">
        <f t="shared" si="14"/>
        <v>0.28746857233855955</v>
      </c>
      <c r="X74" s="142">
        <f t="shared" si="14"/>
        <v>0.31288627557165527</v>
      </c>
      <c r="Y74" s="142">
        <f t="shared" si="14"/>
        <v>0.33829774260178647</v>
      </c>
      <c r="Z74" s="142">
        <f t="shared" si="14"/>
        <v>0.36332469989428284</v>
      </c>
      <c r="AA74" s="142">
        <f t="shared" si="14"/>
        <v>0.38759691068029478</v>
      </c>
      <c r="AB74" s="142">
        <f t="shared" si="14"/>
        <v>0.41077634782225875</v>
      </c>
      <c r="AC74" s="142">
        <f t="shared" si="14"/>
        <v>0.43257417293923017</v>
      </c>
      <c r="AD74" s="142">
        <f t="shared" si="14"/>
        <v>0.45276358821305002</v>
      </c>
      <c r="AE74" s="142">
        <f t="shared" si="14"/>
        <v>0.47118816905431671</v>
      </c>
      <c r="AF74" s="142">
        <f t="shared" si="14"/>
        <v>0.4877600208216471</v>
      </c>
      <c r="AG74" s="142">
        <f t="shared" si="14"/>
        <v>0.50245558697568771</v>
      </c>
      <c r="AH74" s="142">
        <f t="shared" si="14"/>
        <v>0.51530839839850329</v>
      </c>
      <c r="AI74" s="142">
        <f t="shared" si="14"/>
        <v>0.52639605747828877</v>
      </c>
      <c r="AJ74" s="142">
        <f t="shared" si="14"/>
        <v>0.53582969307126904</v>
      </c>
      <c r="AK74" s="142">
        <f t="shared" si="14"/>
        <v>0.54374220157448805</v>
      </c>
      <c r="AL74" s="142">
        <f t="shared" si="14"/>
        <v>0.55027741608221992</v>
      </c>
      <c r="AM74" s="142">
        <f t="shared" si="14"/>
        <v>0.55557996798955189</v>
      </c>
    </row>
    <row r="75" spans="2:39" x14ac:dyDescent="0.25">
      <c r="C75" s="56" t="s">
        <v>31</v>
      </c>
      <c r="D75" s="78" t="s">
        <v>404</v>
      </c>
      <c r="E75" s="137">
        <f t="shared" si="13"/>
        <v>1.9412443767383058E-4</v>
      </c>
      <c r="F75" s="137">
        <f t="shared" si="13"/>
        <v>2.1574981305238876E-3</v>
      </c>
      <c r="G75" s="137">
        <f t="shared" si="14"/>
        <v>3.8967151944573415E-3</v>
      </c>
      <c r="H75" s="137">
        <f t="shared" si="14"/>
        <v>4.6599149078246837E-3</v>
      </c>
      <c r="I75" s="137">
        <f t="shared" si="14"/>
        <v>8.2858622635405867E-3</v>
      </c>
      <c r="J75" s="136">
        <f t="shared" si="14"/>
        <v>1.4599697931286923E-2</v>
      </c>
      <c r="K75" s="92">
        <f t="shared" si="14"/>
        <v>2.5375431196464751E-2</v>
      </c>
      <c r="L75" s="92">
        <f t="shared" si="14"/>
        <v>2.8996126406375992E-2</v>
      </c>
      <c r="M75" s="92">
        <f t="shared" si="14"/>
        <v>3.3037537018587554E-2</v>
      </c>
      <c r="N75" s="137">
        <f t="shared" si="14"/>
        <v>3.7524841705977745E-2</v>
      </c>
      <c r="O75" s="136">
        <f t="shared" si="14"/>
        <v>4.248704806084818E-2</v>
      </c>
      <c r="P75" s="92">
        <f t="shared" si="14"/>
        <v>4.7942829150058257E-2</v>
      </c>
      <c r="Q75" s="92">
        <f t="shared" si="14"/>
        <v>5.389997229171057E-2</v>
      </c>
      <c r="R75" s="92">
        <f t="shared" si="14"/>
        <v>6.0351234346642982E-2</v>
      </c>
      <c r="S75" s="137">
        <f t="shared" si="14"/>
        <v>6.7272175046660554E-2</v>
      </c>
      <c r="T75" s="137">
        <f t="shared" si="14"/>
        <v>7.4618567332687694E-2</v>
      </c>
      <c r="U75" s="137">
        <f t="shared" si="14"/>
        <v>8.2325381369247622E-2</v>
      </c>
      <c r="V75" s="137">
        <f t="shared" si="14"/>
        <v>9.030747546466969E-2</v>
      </c>
      <c r="W75" s="137">
        <f t="shared" si="14"/>
        <v>9.8461940158079103E-2</v>
      </c>
      <c r="X75" s="142">
        <f t="shared" si="14"/>
        <v>0.10667160521716705</v>
      </c>
      <c r="Y75" s="142">
        <f t="shared" si="14"/>
        <v>0.11481149726712887</v>
      </c>
      <c r="Z75" s="142">
        <f t="shared" si="14"/>
        <v>0.12275588352584652</v>
      </c>
      <c r="AA75" s="142">
        <f t="shared" si="14"/>
        <v>0.1303827084287382</v>
      </c>
      <c r="AB75" s="142">
        <f t="shared" si="14"/>
        <v>0.137583477022204</v>
      </c>
      <c r="AC75" s="142">
        <f t="shared" si="14"/>
        <v>0.14426787573947683</v>
      </c>
      <c r="AD75" s="142">
        <f t="shared" si="14"/>
        <v>0.15036746168171616</v>
      </c>
      <c r="AE75" s="142">
        <f t="shared" si="14"/>
        <v>0.15583867692826642</v>
      </c>
      <c r="AF75" s="142">
        <f t="shared" si="14"/>
        <v>0.16066040638263729</v>
      </c>
      <c r="AG75" s="142">
        <f t="shared" si="14"/>
        <v>0.16483261877423513</v>
      </c>
      <c r="AH75" s="142">
        <f t="shared" si="14"/>
        <v>0.1683745028528307</v>
      </c>
      <c r="AI75" s="142">
        <f t="shared" si="14"/>
        <v>0.17131907308719058</v>
      </c>
      <c r="AJ75" s="142">
        <f t="shared" si="14"/>
        <v>0.17371026608419662</v>
      </c>
      <c r="AK75" s="142">
        <f t="shared" si="14"/>
        <v>0.17559880093010488</v>
      </c>
      <c r="AL75" s="142">
        <f t="shared" si="14"/>
        <v>0.1770382241172252</v>
      </c>
      <c r="AM75" s="142">
        <f t="shared" si="14"/>
        <v>0.17808084663404089</v>
      </c>
    </row>
    <row r="76" spans="2:39" x14ac:dyDescent="0.25">
      <c r="C76" s="56" t="s">
        <v>32</v>
      </c>
      <c r="D76" s="78" t="s">
        <v>405</v>
      </c>
      <c r="E76" s="137">
        <f t="shared" si="13"/>
        <v>2.6465265065318162E-6</v>
      </c>
      <c r="F76" s="137">
        <f t="shared" si="13"/>
        <v>0</v>
      </c>
      <c r="G76" s="137">
        <f t="shared" si="14"/>
        <v>0</v>
      </c>
      <c r="H76" s="137">
        <f t="shared" si="14"/>
        <v>0</v>
      </c>
      <c r="I76" s="137">
        <f t="shared" si="14"/>
        <v>0</v>
      </c>
      <c r="J76" s="136">
        <f t="shared" si="14"/>
        <v>0</v>
      </c>
      <c r="K76" s="92">
        <f t="shared" si="14"/>
        <v>0</v>
      </c>
      <c r="L76" s="92">
        <f t="shared" si="14"/>
        <v>0</v>
      </c>
      <c r="M76" s="92">
        <f t="shared" si="14"/>
        <v>0</v>
      </c>
      <c r="N76" s="137">
        <f t="shared" si="14"/>
        <v>0</v>
      </c>
      <c r="O76" s="136">
        <f t="shared" si="14"/>
        <v>0</v>
      </c>
      <c r="P76" s="92">
        <f t="shared" si="14"/>
        <v>0</v>
      </c>
      <c r="Q76" s="92">
        <f t="shared" si="14"/>
        <v>0</v>
      </c>
      <c r="R76" s="92">
        <f t="shared" si="14"/>
        <v>0</v>
      </c>
      <c r="S76" s="137">
        <f t="shared" si="14"/>
        <v>0</v>
      </c>
      <c r="T76" s="137">
        <f t="shared" si="14"/>
        <v>0</v>
      </c>
      <c r="U76" s="137">
        <f t="shared" si="14"/>
        <v>0</v>
      </c>
      <c r="V76" s="137">
        <f t="shared" si="14"/>
        <v>0</v>
      </c>
      <c r="W76" s="137">
        <f t="shared" si="14"/>
        <v>0</v>
      </c>
      <c r="X76" s="142">
        <f t="shared" si="14"/>
        <v>0</v>
      </c>
      <c r="Y76" s="142">
        <f t="shared" si="14"/>
        <v>0</v>
      </c>
      <c r="Z76" s="142">
        <f t="shared" si="14"/>
        <v>0</v>
      </c>
      <c r="AA76" s="142">
        <f t="shared" si="14"/>
        <v>0</v>
      </c>
      <c r="AB76" s="142">
        <f t="shared" si="14"/>
        <v>0</v>
      </c>
      <c r="AC76" s="142">
        <f t="shared" si="14"/>
        <v>0</v>
      </c>
      <c r="AD76" s="142">
        <f t="shared" si="14"/>
        <v>0</v>
      </c>
      <c r="AE76" s="142">
        <f t="shared" si="14"/>
        <v>0</v>
      </c>
      <c r="AF76" s="142">
        <f t="shared" si="14"/>
        <v>0</v>
      </c>
      <c r="AG76" s="142">
        <f t="shared" si="14"/>
        <v>0</v>
      </c>
      <c r="AH76" s="142">
        <f t="shared" si="14"/>
        <v>0</v>
      </c>
      <c r="AI76" s="142">
        <f t="shared" si="14"/>
        <v>0</v>
      </c>
      <c r="AJ76" s="142">
        <f t="shared" si="14"/>
        <v>0</v>
      </c>
      <c r="AK76" s="142">
        <f t="shared" si="14"/>
        <v>0</v>
      </c>
      <c r="AL76" s="142">
        <f t="shared" si="14"/>
        <v>0</v>
      </c>
      <c r="AM76" s="142">
        <f t="shared" si="14"/>
        <v>0</v>
      </c>
    </row>
    <row r="77" spans="2:39" x14ac:dyDescent="0.25">
      <c r="C77" s="56" t="s">
        <v>33</v>
      </c>
      <c r="D77" s="78" t="s">
        <v>406</v>
      </c>
      <c r="E77" s="152">
        <f t="shared" si="13"/>
        <v>3.251446847871892E-5</v>
      </c>
      <c r="F77" s="152">
        <f t="shared" si="13"/>
        <v>3.2261098199852365E-4</v>
      </c>
      <c r="G77" s="152">
        <f t="shared" si="14"/>
        <v>5.6471464146155685E-4</v>
      </c>
      <c r="H77" s="152">
        <f t="shared" si="14"/>
        <v>6.6819063158767011E-4</v>
      </c>
      <c r="I77" s="152">
        <f t="shared" si="14"/>
        <v>1.1763468994130991E-3</v>
      </c>
      <c r="J77" s="151">
        <f t="shared" si="14"/>
        <v>2.0518010046383863E-3</v>
      </c>
      <c r="K77" s="93">
        <f t="shared" si="14"/>
        <v>3.5304184053392739E-3</v>
      </c>
      <c r="L77" s="93">
        <f t="shared" si="14"/>
        <v>3.9949516596102397E-3</v>
      </c>
      <c r="M77" s="93">
        <f t="shared" si="14"/>
        <v>4.5099175922872535E-3</v>
      </c>
      <c r="N77" s="152">
        <f t="shared" si="14"/>
        <v>5.0788736000960729E-3</v>
      </c>
      <c r="O77" s="151">
        <f t="shared" ref="O77:AM85" si="15">O34/O$26</f>
        <v>5.7071090903287785E-3</v>
      </c>
      <c r="P77" s="93">
        <f t="shared" si="15"/>
        <v>6.3980031111469937E-3</v>
      </c>
      <c r="Q77" s="93">
        <f t="shared" si="15"/>
        <v>7.1533537544026873E-3</v>
      </c>
      <c r="R77" s="93">
        <f t="shared" si="15"/>
        <v>7.972803327055359E-3</v>
      </c>
      <c r="S77" s="152">
        <f t="shared" si="15"/>
        <v>8.8537031905751278E-3</v>
      </c>
      <c r="T77" s="152">
        <f t="shared" si="15"/>
        <v>9.7908183084937685E-3</v>
      </c>
      <c r="U77" s="152">
        <f t="shared" si="15"/>
        <v>1.0776266826140522E-2</v>
      </c>
      <c r="V77" s="152">
        <f t="shared" si="15"/>
        <v>1.1799660492359188E-2</v>
      </c>
      <c r="W77" s="152">
        <f t="shared" si="15"/>
        <v>1.2848415358198473E-2</v>
      </c>
      <c r="X77" s="145">
        <f t="shared" si="15"/>
        <v>1.390817127821271E-2</v>
      </c>
      <c r="Y77" s="145">
        <f t="shared" si="15"/>
        <v>1.496360163303114E-2</v>
      </c>
      <c r="Z77" s="145">
        <f t="shared" si="15"/>
        <v>1.5999249291212322E-2</v>
      </c>
      <c r="AA77" s="145">
        <f t="shared" si="15"/>
        <v>1.7000046055017641E-2</v>
      </c>
      <c r="AB77" s="145">
        <f t="shared" si="15"/>
        <v>1.7952564217319628E-2</v>
      </c>
      <c r="AC77" s="145">
        <f t="shared" si="15"/>
        <v>1.8845571712787477E-2</v>
      </c>
      <c r="AD77" s="145">
        <f t="shared" si="15"/>
        <v>1.9670504043386994E-2</v>
      </c>
      <c r="AE77" s="145">
        <f t="shared" si="15"/>
        <v>2.0421822612802076E-2</v>
      </c>
      <c r="AF77" s="145">
        <f t="shared" si="15"/>
        <v>2.1096775536480795E-2</v>
      </c>
      <c r="AG77" s="145">
        <f t="shared" si="15"/>
        <v>2.1695246949812143E-2</v>
      </c>
      <c r="AH77" s="145">
        <f t="shared" si="15"/>
        <v>2.2219478629956737E-2</v>
      </c>
      <c r="AI77" s="145">
        <f t="shared" si="15"/>
        <v>2.2673449021617734E-2</v>
      </c>
      <c r="AJ77" s="145">
        <f t="shared" si="15"/>
        <v>2.3062452399372369E-2</v>
      </c>
      <c r="AK77" s="145">
        <f t="shared" si="15"/>
        <v>2.3392577053545128E-2</v>
      </c>
      <c r="AL77" s="145">
        <f t="shared" si="15"/>
        <v>2.3670237908269331E-2</v>
      </c>
      <c r="AM77" s="145">
        <f t="shared" si="15"/>
        <v>2.3901766791584809E-2</v>
      </c>
    </row>
    <row r="78" spans="2:39" x14ac:dyDescent="0.25">
      <c r="C78" s="76" t="s">
        <v>189</v>
      </c>
      <c r="D78" s="76" t="s">
        <v>407</v>
      </c>
      <c r="E78" s="150">
        <f t="shared" ref="E78:F78" si="16">E35/E$26</f>
        <v>0.99924986430678464</v>
      </c>
      <c r="F78" s="150">
        <f t="shared" si="16"/>
        <v>0.99122751416648613</v>
      </c>
      <c r="G78" s="150">
        <f t="shared" ref="G78:S85" si="17">G35/G$26</f>
        <v>0.98385121602283576</v>
      </c>
      <c r="H78" s="150">
        <f t="shared" si="17"/>
        <v>0.98055027156327346</v>
      </c>
      <c r="I78" s="150">
        <f t="shared" si="17"/>
        <v>0.96517023965943649</v>
      </c>
      <c r="J78" s="149">
        <f t="shared" si="17"/>
        <v>0.93815598517551602</v>
      </c>
      <c r="K78" s="91">
        <f t="shared" si="17"/>
        <v>0.89162293540366555</v>
      </c>
      <c r="L78" s="91">
        <f t="shared" si="17"/>
        <v>0.87508380303601496</v>
      </c>
      <c r="M78" s="91">
        <f t="shared" si="17"/>
        <v>0.85639098334318808</v>
      </c>
      <c r="N78" s="150">
        <f t="shared" si="17"/>
        <v>0.8353759765488814</v>
      </c>
      <c r="O78" s="149">
        <f t="shared" si="17"/>
        <v>0.81189221677710821</v>
      </c>
      <c r="P78" s="91">
        <f t="shared" si="17"/>
        <v>0.78582736422937771</v>
      </c>
      <c r="Q78" s="91">
        <f t="shared" si="17"/>
        <v>0.75711728727171212</v>
      </c>
      <c r="R78" s="91">
        <f t="shared" si="17"/>
        <v>0.7257608728004169</v>
      </c>
      <c r="S78" s="150">
        <f t="shared" si="17"/>
        <v>0.69183438180706536</v>
      </c>
      <c r="T78" s="150">
        <f t="shared" si="15"/>
        <v>0.65550367652697739</v>
      </c>
      <c r="U78" s="150">
        <f t="shared" si="15"/>
        <v>0.61703229954271577</v>
      </c>
      <c r="V78" s="150">
        <f t="shared" si="15"/>
        <v>0.57678333207125643</v>
      </c>
      <c r="W78" s="150">
        <f t="shared" si="15"/>
        <v>0.5352132666109124</v>
      </c>
      <c r="X78" s="144">
        <f t="shared" si="15"/>
        <v>0.49285694685581971</v>
      </c>
      <c r="Y78" s="144">
        <f t="shared" si="15"/>
        <v>0.45030381783051171</v>
      </c>
      <c r="Z78" s="144">
        <f t="shared" si="15"/>
        <v>0.40816720229180914</v>
      </c>
      <c r="AA78" s="144">
        <f t="shared" si="15"/>
        <v>0.36704967467608651</v>
      </c>
      <c r="AB78" s="144">
        <f t="shared" si="15"/>
        <v>0.32750853311207678</v>
      </c>
      <c r="AC78" s="144">
        <f t="shared" si="15"/>
        <v>0.29002552777530377</v>
      </c>
      <c r="AD78" s="144">
        <f t="shared" si="15"/>
        <v>0.25498433797989722</v>
      </c>
      <c r="AE78" s="144">
        <f t="shared" si="15"/>
        <v>0.2226579194555772</v>
      </c>
      <c r="AF78" s="144">
        <f t="shared" si="15"/>
        <v>0.19320616663275919</v>
      </c>
      <c r="AG78" s="144">
        <f t="shared" si="15"/>
        <v>0.1666827572937194</v>
      </c>
      <c r="AH78" s="144">
        <f t="shared" si="15"/>
        <v>0.14304892143667966</v>
      </c>
      <c r="AI78" s="144">
        <f t="shared" si="15"/>
        <v>0.12219137575176819</v>
      </c>
      <c r="AJ78" s="144">
        <f t="shared" si="15"/>
        <v>0.10394174344310031</v>
      </c>
      <c r="AK78" s="144">
        <f t="shared" si="15"/>
        <v>8.8095272826914595E-2</v>
      </c>
      <c r="AL78" s="144">
        <f t="shared" si="15"/>
        <v>7.4427360574162424E-2</v>
      </c>
      <c r="AM78" s="144">
        <f t="shared" si="15"/>
        <v>6.2707078501858846E-2</v>
      </c>
    </row>
    <row r="79" spans="2:39" x14ac:dyDescent="0.25">
      <c r="C79" s="56" t="s">
        <v>27</v>
      </c>
      <c r="D79" s="3" t="s">
        <v>408</v>
      </c>
      <c r="E79" s="137">
        <f t="shared" ref="E79:F79" si="18">E36/E$26</f>
        <v>4.9987486978508215E-4</v>
      </c>
      <c r="F79" s="137">
        <f t="shared" si="18"/>
        <v>2.9870497928616145E-2</v>
      </c>
      <c r="G79" s="137">
        <f t="shared" si="17"/>
        <v>4.4988974170791937E-2</v>
      </c>
      <c r="H79" s="137">
        <f t="shared" si="17"/>
        <v>4.6234066938372967E-2</v>
      </c>
      <c r="I79" s="137">
        <f t="shared" si="17"/>
        <v>5.5043403502932034E-2</v>
      </c>
      <c r="J79" s="136">
        <f t="shared" si="17"/>
        <v>4.8606475966439598E-2</v>
      </c>
      <c r="K79" s="92">
        <f t="shared" si="17"/>
        <v>5.4817277778928211E-2</v>
      </c>
      <c r="L79" s="92">
        <f t="shared" si="17"/>
        <v>6.0203543526742981E-2</v>
      </c>
      <c r="M79" s="92">
        <f t="shared" si="17"/>
        <v>6.6185008299447748E-2</v>
      </c>
      <c r="N79" s="137">
        <f t="shared" si="17"/>
        <v>7.2114567755823353E-2</v>
      </c>
      <c r="O79" s="136">
        <f t="shared" si="17"/>
        <v>7.4161068967152979E-2</v>
      </c>
      <c r="P79" s="92">
        <f t="shared" si="17"/>
        <v>7.4391852323056562E-2</v>
      </c>
      <c r="Q79" s="92">
        <f t="shared" si="17"/>
        <v>7.3765805218133362E-2</v>
      </c>
      <c r="R79" s="92">
        <f t="shared" si="17"/>
        <v>7.2452012685103498E-2</v>
      </c>
      <c r="S79" s="137">
        <f t="shared" si="17"/>
        <v>7.0597840287356134E-2</v>
      </c>
      <c r="T79" s="137">
        <f t="shared" si="15"/>
        <v>6.833398548255025E-2</v>
      </c>
      <c r="U79" s="137">
        <f t="shared" si="15"/>
        <v>6.5721326825526658E-2</v>
      </c>
      <c r="V79" s="137">
        <f t="shared" si="15"/>
        <v>6.279324910135646E-2</v>
      </c>
      <c r="W79" s="137">
        <f t="shared" si="15"/>
        <v>5.9585463546781396E-2</v>
      </c>
      <c r="X79" s="142">
        <f t="shared" si="15"/>
        <v>5.613076393713632E-2</v>
      </c>
      <c r="Y79" s="142">
        <f t="shared" si="15"/>
        <v>5.2584411597697056E-2</v>
      </c>
      <c r="Z79" s="142">
        <f t="shared" si="15"/>
        <v>4.8866828907924154E-2</v>
      </c>
      <c r="AA79" s="142">
        <f t="shared" si="15"/>
        <v>4.5025385652239833E-2</v>
      </c>
      <c r="AB79" s="142">
        <f t="shared" si="15"/>
        <v>4.1151928890405601E-2</v>
      </c>
      <c r="AC79" s="142">
        <f t="shared" si="15"/>
        <v>3.731425408453988E-2</v>
      </c>
      <c r="AD79" s="142">
        <f t="shared" si="15"/>
        <v>3.361440487388815E-2</v>
      </c>
      <c r="AE79" s="142">
        <f t="shared" si="15"/>
        <v>3.0076842751044712E-2</v>
      </c>
      <c r="AF79" s="142">
        <f t="shared" si="15"/>
        <v>2.6739249279762772E-2</v>
      </c>
      <c r="AG79" s="142">
        <f t="shared" si="15"/>
        <v>2.3639332874418804E-2</v>
      </c>
      <c r="AH79" s="142">
        <f t="shared" si="15"/>
        <v>2.079942239691274E-2</v>
      </c>
      <c r="AI79" s="142">
        <f t="shared" si="15"/>
        <v>1.823626074175206E-2</v>
      </c>
      <c r="AJ79" s="142">
        <f t="shared" si="15"/>
        <v>1.5932011269277211E-2</v>
      </c>
      <c r="AK79" s="142">
        <f t="shared" si="15"/>
        <v>1.3873755919897575E-2</v>
      </c>
      <c r="AL79" s="142">
        <f t="shared" si="15"/>
        <v>1.2044955365537797E-2</v>
      </c>
      <c r="AM79" s="142">
        <f t="shared" si="15"/>
        <v>1.0429768940267358E-2</v>
      </c>
    </row>
    <row r="80" spans="2:39" x14ac:dyDescent="0.25">
      <c r="C80" s="56" t="s">
        <v>28</v>
      </c>
      <c r="D80" s="3" t="s">
        <v>409</v>
      </c>
      <c r="E80" s="137">
        <f t="shared" ref="E80:F80" si="19">E37/E$26</f>
        <v>0.1799549530552044</v>
      </c>
      <c r="F80" s="137">
        <f t="shared" si="19"/>
        <v>0.19267217545697385</v>
      </c>
      <c r="G80" s="137">
        <f t="shared" si="17"/>
        <v>0.19815561490286826</v>
      </c>
      <c r="H80" s="137">
        <f t="shared" si="17"/>
        <v>0.19822083141342359</v>
      </c>
      <c r="I80" s="137">
        <f t="shared" si="17"/>
        <v>0.20385880020569602</v>
      </c>
      <c r="J80" s="136">
        <f t="shared" si="17"/>
        <v>0.19143939486242703</v>
      </c>
      <c r="K80" s="92">
        <f t="shared" si="17"/>
        <v>0.18592843462271147</v>
      </c>
      <c r="L80" s="92">
        <f t="shared" si="17"/>
        <v>0.18311309939591752</v>
      </c>
      <c r="M80" s="92">
        <f t="shared" si="17"/>
        <v>0.17968405235583002</v>
      </c>
      <c r="N80" s="137">
        <f t="shared" si="17"/>
        <v>0.17538949204074816</v>
      </c>
      <c r="O80" s="136">
        <f t="shared" si="17"/>
        <v>0.17117083087008372</v>
      </c>
      <c r="P80" s="92">
        <f t="shared" si="17"/>
        <v>0.16618598622329847</v>
      </c>
      <c r="Q80" s="92">
        <f t="shared" si="17"/>
        <v>0.1605745356458593</v>
      </c>
      <c r="R80" s="92">
        <f t="shared" si="17"/>
        <v>0.15431934474207176</v>
      </c>
      <c r="S80" s="137">
        <f t="shared" si="17"/>
        <v>0.14744895719223736</v>
      </c>
      <c r="T80" s="137">
        <f t="shared" si="15"/>
        <v>0.1400069400163069</v>
      </c>
      <c r="U80" s="137">
        <f t="shared" si="15"/>
        <v>0.13206880245195504</v>
      </c>
      <c r="V80" s="137">
        <f t="shared" si="15"/>
        <v>0.12371687022908301</v>
      </c>
      <c r="W80" s="137">
        <f t="shared" si="15"/>
        <v>0.11504961629985117</v>
      </c>
      <c r="X80" s="142">
        <f t="shared" si="15"/>
        <v>0.1061780930290032</v>
      </c>
      <c r="Y80" s="142">
        <f t="shared" si="15"/>
        <v>9.7195493924167584E-2</v>
      </c>
      <c r="Z80" s="142">
        <f t="shared" si="15"/>
        <v>8.8260194770438699E-2</v>
      </c>
      <c r="AA80" s="142">
        <f t="shared" si="15"/>
        <v>7.9503373353346549E-2</v>
      </c>
      <c r="AB80" s="142">
        <f t="shared" si="15"/>
        <v>7.1053822521607649E-2</v>
      </c>
      <c r="AC80" s="142">
        <f t="shared" si="15"/>
        <v>6.3018930361831482E-2</v>
      </c>
      <c r="AD80" s="142">
        <f t="shared" si="15"/>
        <v>5.5476531293676336E-2</v>
      </c>
      <c r="AE80" s="142">
        <f t="shared" si="15"/>
        <v>4.8501686494943505E-2</v>
      </c>
      <c r="AF80" s="142">
        <f t="shared" si="15"/>
        <v>4.2132983219337047E-2</v>
      </c>
      <c r="AG80" s="142">
        <f t="shared" si="15"/>
        <v>3.6387017087195536E-2</v>
      </c>
      <c r="AH80" s="142">
        <f t="shared" si="15"/>
        <v>3.125899801522343E-2</v>
      </c>
      <c r="AI80" s="142">
        <f t="shared" si="15"/>
        <v>2.6721215432882403E-2</v>
      </c>
      <c r="AJ80" s="142">
        <f t="shared" si="15"/>
        <v>2.2744770971780209E-2</v>
      </c>
      <c r="AK80" s="142">
        <f t="shared" si="15"/>
        <v>1.9286996416693365E-2</v>
      </c>
      <c r="AL80" s="142">
        <f t="shared" si="15"/>
        <v>1.6300365033452762E-2</v>
      </c>
      <c r="AM80" s="142">
        <f t="shared" si="15"/>
        <v>1.3735958949433486E-2</v>
      </c>
    </row>
    <row r="81" spans="2:39" x14ac:dyDescent="0.25">
      <c r="C81" s="56" t="s">
        <v>29</v>
      </c>
      <c r="D81" s="3" t="s">
        <v>410</v>
      </c>
      <c r="E81" s="137">
        <f t="shared" ref="E81:F81" si="20">E38/E$26</f>
        <v>0.28392892595870206</v>
      </c>
      <c r="F81" s="137">
        <f t="shared" si="20"/>
        <v>0.28544685476186626</v>
      </c>
      <c r="G81" s="137">
        <f t="shared" si="17"/>
        <v>0.28379891876219332</v>
      </c>
      <c r="H81" s="137">
        <f t="shared" si="17"/>
        <v>0.28330307227463397</v>
      </c>
      <c r="I81" s="137">
        <f t="shared" si="17"/>
        <v>0.28183961636506244</v>
      </c>
      <c r="J81" s="136">
        <f t="shared" si="17"/>
        <v>0.27177622346711411</v>
      </c>
      <c r="K81" s="92">
        <f t="shared" si="17"/>
        <v>0.25902933561467434</v>
      </c>
      <c r="L81" s="92">
        <f t="shared" si="17"/>
        <v>0.25282690862735407</v>
      </c>
      <c r="M81" s="92">
        <f t="shared" si="17"/>
        <v>0.2457231846305441</v>
      </c>
      <c r="N81" s="137">
        <f t="shared" si="17"/>
        <v>0.23778921168621761</v>
      </c>
      <c r="O81" s="136">
        <f t="shared" si="17"/>
        <v>0.23013152652121763</v>
      </c>
      <c r="P81" s="92">
        <f t="shared" si="17"/>
        <v>0.2221037554111531</v>
      </c>
      <c r="Q81" s="92">
        <f t="shared" si="17"/>
        <v>0.2134680627031097</v>
      </c>
      <c r="R81" s="92">
        <f t="shared" si="17"/>
        <v>0.20418367148074701</v>
      </c>
      <c r="S81" s="137">
        <f t="shared" si="17"/>
        <v>0.19423945304073825</v>
      </c>
      <c r="T81" s="137">
        <f t="shared" si="15"/>
        <v>0.18365364291024588</v>
      </c>
      <c r="U81" s="137">
        <f t="shared" si="15"/>
        <v>0.17249353943382478</v>
      </c>
      <c r="V81" s="137">
        <f t="shared" si="15"/>
        <v>0.16086331530239303</v>
      </c>
      <c r="W81" s="137">
        <f t="shared" si="15"/>
        <v>0.14889510277260687</v>
      </c>
      <c r="X81" s="142">
        <f t="shared" si="15"/>
        <v>0.13674621821680855</v>
      </c>
      <c r="Y81" s="142">
        <f t="shared" si="15"/>
        <v>0.12455365855471644</v>
      </c>
      <c r="Z81" s="142">
        <f t="shared" si="15"/>
        <v>0.11253473227056547</v>
      </c>
      <c r="AA81" s="142">
        <f t="shared" si="15"/>
        <v>0.10086522571207238</v>
      </c>
      <c r="AB81" s="142">
        <f t="shared" si="15"/>
        <v>8.9693143817567544E-2</v>
      </c>
      <c r="AC81" s="142">
        <f t="shared" si="15"/>
        <v>7.9149989691026545E-2</v>
      </c>
      <c r="AD81" s="142">
        <f t="shared" si="15"/>
        <v>6.9325527097097314E-2</v>
      </c>
      <c r="AE81" s="142">
        <f t="shared" si="15"/>
        <v>6.0298878882366E-2</v>
      </c>
      <c r="AF81" s="142">
        <f t="shared" si="15"/>
        <v>5.2109473899074138E-2</v>
      </c>
      <c r="AG81" s="142">
        <f t="shared" si="15"/>
        <v>4.4762939525854695E-2</v>
      </c>
      <c r="AH81" s="142">
        <f t="shared" si="15"/>
        <v>3.8240506404468036E-2</v>
      </c>
      <c r="AI81" s="142">
        <f t="shared" si="15"/>
        <v>3.2501845155767532E-2</v>
      </c>
      <c r="AJ81" s="142">
        <f t="shared" si="15"/>
        <v>2.7500071981472921E-2</v>
      </c>
      <c r="AK81" s="142">
        <f t="shared" si="15"/>
        <v>2.3175361601169179E-2</v>
      </c>
      <c r="AL81" s="142">
        <f t="shared" si="15"/>
        <v>1.946275609750038E-2</v>
      </c>
      <c r="AM81" s="142">
        <f t="shared" si="15"/>
        <v>1.6294852964399819E-2</v>
      </c>
    </row>
    <row r="82" spans="2:39" x14ac:dyDescent="0.25">
      <c r="C82" s="56" t="s">
        <v>30</v>
      </c>
      <c r="D82" s="3" t="s">
        <v>411</v>
      </c>
      <c r="E82" s="137">
        <f t="shared" ref="E82:F82" si="21">E39/E$26</f>
        <v>0.2799299270122208</v>
      </c>
      <c r="F82" s="137">
        <f t="shared" si="21"/>
        <v>0.26956353192688687</v>
      </c>
      <c r="G82" s="137">
        <f t="shared" si="17"/>
        <v>0.26176554660375045</v>
      </c>
      <c r="H82" s="137">
        <f t="shared" si="17"/>
        <v>0.26264389307777475</v>
      </c>
      <c r="I82" s="137">
        <f t="shared" si="17"/>
        <v>0.25315357402565131</v>
      </c>
      <c r="J82" s="136">
        <f t="shared" si="17"/>
        <v>0.25473414202631944</v>
      </c>
      <c r="K82" s="92">
        <f t="shared" si="17"/>
        <v>0.2397966483467375</v>
      </c>
      <c r="L82" s="92">
        <f t="shared" si="17"/>
        <v>0.23285314610337202</v>
      </c>
      <c r="M82" s="92">
        <f t="shared" si="17"/>
        <v>0.22504387879835155</v>
      </c>
      <c r="N82" s="137">
        <f t="shared" si="17"/>
        <v>0.21662625862241139</v>
      </c>
      <c r="O82" s="136">
        <f t="shared" si="17"/>
        <v>0.20874455754224722</v>
      </c>
      <c r="P82" s="92">
        <f t="shared" si="17"/>
        <v>0.20085731623335734</v>
      </c>
      <c r="Q82" s="92">
        <f t="shared" si="17"/>
        <v>0.1925397226939666</v>
      </c>
      <c r="R82" s="92">
        <f t="shared" si="17"/>
        <v>0.18373712688925395</v>
      </c>
      <c r="S82" s="137">
        <f t="shared" si="17"/>
        <v>0.1744133399094856</v>
      </c>
      <c r="T82" s="137">
        <f t="shared" si="15"/>
        <v>0.16456429774737547</v>
      </c>
      <c r="U82" s="137">
        <f t="shared" si="15"/>
        <v>0.15423699990740808</v>
      </c>
      <c r="V82" s="137">
        <f t="shared" si="15"/>
        <v>0.14352340261034793</v>
      </c>
      <c r="W82" s="137">
        <f t="shared" si="15"/>
        <v>0.1325432529084041</v>
      </c>
      <c r="X82" s="142">
        <f t="shared" si="15"/>
        <v>0.12144224644367201</v>
      </c>
      <c r="Y82" s="142">
        <f t="shared" si="15"/>
        <v>0.11034384959552142</v>
      </c>
      <c r="Z82" s="142">
        <f t="shared" si="15"/>
        <v>9.9451470373976697E-2</v>
      </c>
      <c r="AA82" s="142">
        <f t="shared" si="15"/>
        <v>8.8923410834703079E-2</v>
      </c>
      <c r="AB82" s="142">
        <f t="shared" si="15"/>
        <v>7.8882880040756109E-2</v>
      </c>
      <c r="AC82" s="142">
        <f t="shared" si="15"/>
        <v>6.9442880640435731E-2</v>
      </c>
      <c r="AD82" s="142">
        <f t="shared" si="15"/>
        <v>6.0676564365541169E-2</v>
      </c>
      <c r="AE82" s="142">
        <f t="shared" si="15"/>
        <v>5.2647805588361879E-2</v>
      </c>
      <c r="AF82" s="142">
        <f t="shared" si="15"/>
        <v>4.5386733477250689E-2</v>
      </c>
      <c r="AG82" s="142">
        <f t="shared" si="15"/>
        <v>3.8891475419477288E-2</v>
      </c>
      <c r="AH82" s="142">
        <f t="shared" si="15"/>
        <v>3.3139889889876921E-2</v>
      </c>
      <c r="AI82" s="142">
        <f t="shared" si="15"/>
        <v>2.8093277761163899E-2</v>
      </c>
      <c r="AJ82" s="142">
        <f t="shared" si="15"/>
        <v>2.3706476246886828E-2</v>
      </c>
      <c r="AK82" s="142">
        <f t="shared" si="15"/>
        <v>1.9924126171927688E-2</v>
      </c>
      <c r="AL82" s="142">
        <f t="shared" si="15"/>
        <v>1.6686760742660425E-2</v>
      </c>
      <c r="AM82" s="142">
        <f t="shared" si="15"/>
        <v>1.393263732008399E-2</v>
      </c>
    </row>
    <row r="83" spans="2:39" x14ac:dyDescent="0.25">
      <c r="C83" s="56" t="s">
        <v>31</v>
      </c>
      <c r="D83" s="3" t="s">
        <v>412</v>
      </c>
      <c r="E83" s="137">
        <f t="shared" ref="E83:F83" si="22">E40/E$26</f>
        <v>0.1799549530552044</v>
      </c>
      <c r="F83" s="137">
        <f t="shared" si="22"/>
        <v>0.16076519030941078</v>
      </c>
      <c r="G83" s="137">
        <f t="shared" si="17"/>
        <v>0.14796398557107529</v>
      </c>
      <c r="H83" s="137">
        <f t="shared" si="17"/>
        <v>0.14509893543986652</v>
      </c>
      <c r="I83" s="137">
        <f t="shared" si="17"/>
        <v>0.13207162232698522</v>
      </c>
      <c r="J83" s="136">
        <f t="shared" si="17"/>
        <v>0.13902870893055802</v>
      </c>
      <c r="K83" s="92">
        <f t="shared" si="17"/>
        <v>0.12329627313841347</v>
      </c>
      <c r="L83" s="92">
        <f t="shared" si="17"/>
        <v>0.11866338181332925</v>
      </c>
      <c r="M83" s="92">
        <f t="shared" si="17"/>
        <v>0.11366727026993592</v>
      </c>
      <c r="N83" s="137">
        <f t="shared" si="17"/>
        <v>0.10861903844681897</v>
      </c>
      <c r="O83" s="136">
        <f t="shared" si="17"/>
        <v>0.10395656986507552</v>
      </c>
      <c r="P83" s="92">
        <f t="shared" si="17"/>
        <v>9.9572240384006611E-2</v>
      </c>
      <c r="Q83" s="92">
        <f t="shared" si="17"/>
        <v>9.5076819502680043E-2</v>
      </c>
      <c r="R83" s="92">
        <f t="shared" si="17"/>
        <v>9.0427837097292324E-2</v>
      </c>
      <c r="S83" s="137">
        <f t="shared" si="17"/>
        <v>8.5585192716313416E-2</v>
      </c>
      <c r="T83" s="137">
        <f t="shared" si="15"/>
        <v>8.0531475186351231E-2</v>
      </c>
      <c r="U83" s="137">
        <f t="shared" si="15"/>
        <v>7.5277728137652558E-2</v>
      </c>
      <c r="V83" s="137">
        <f t="shared" si="15"/>
        <v>6.986629798656023E-2</v>
      </c>
      <c r="W83" s="137">
        <f t="shared" si="15"/>
        <v>6.435520246946129E-2</v>
      </c>
      <c r="X83" s="142">
        <f t="shared" si="15"/>
        <v>5.8817027077997901E-2</v>
      </c>
      <c r="Y83" s="142">
        <f t="shared" si="15"/>
        <v>5.3317243865970448E-2</v>
      </c>
      <c r="Z83" s="142">
        <f t="shared" si="15"/>
        <v>4.7950886889587471E-2</v>
      </c>
      <c r="AA83" s="142">
        <f t="shared" si="15"/>
        <v>4.279225439939735E-2</v>
      </c>
      <c r="AB83" s="142">
        <f t="shared" si="15"/>
        <v>3.7894461626050688E-2</v>
      </c>
      <c r="AC83" s="142">
        <f t="shared" si="15"/>
        <v>3.3308182863519574E-2</v>
      </c>
      <c r="AD83" s="142">
        <f t="shared" si="15"/>
        <v>2.9066115517752174E-2</v>
      </c>
      <c r="AE83" s="142">
        <f t="shared" si="15"/>
        <v>2.5192918561966034E-2</v>
      </c>
      <c r="AF83" s="142">
        <f t="shared" si="15"/>
        <v>2.169976119370182E-2</v>
      </c>
      <c r="AG83" s="142">
        <f t="shared" si="15"/>
        <v>1.858240045332667E-2</v>
      </c>
      <c r="AH83" s="142">
        <f t="shared" si="15"/>
        <v>1.5827720772428024E-2</v>
      </c>
      <c r="AI83" s="142">
        <f t="shared" si="15"/>
        <v>1.3416365171187945E-2</v>
      </c>
      <c r="AJ83" s="142">
        <f t="shared" si="15"/>
        <v>1.1324003929213785E-2</v>
      </c>
      <c r="AK83" s="142">
        <f t="shared" si="15"/>
        <v>9.5227519580256426E-3</v>
      </c>
      <c r="AL83" s="142">
        <f t="shared" si="15"/>
        <v>7.9830179260917782E-3</v>
      </c>
      <c r="AM83" s="142">
        <f t="shared" si="15"/>
        <v>6.6744064396477435E-3</v>
      </c>
    </row>
    <row r="84" spans="2:39" x14ac:dyDescent="0.25">
      <c r="C84" s="56" t="s">
        <v>32</v>
      </c>
      <c r="D84" s="3" t="s">
        <v>413</v>
      </c>
      <c r="E84" s="137">
        <f t="shared" ref="E84:F84" si="23">E41/E$26</f>
        <v>5.9984984365781716E-2</v>
      </c>
      <c r="F84" s="137">
        <f t="shared" si="23"/>
        <v>4.4145192349479771E-2</v>
      </c>
      <c r="G84" s="137">
        <f t="shared" si="17"/>
        <v>4.0071321467309233E-2</v>
      </c>
      <c r="H84" s="137">
        <f t="shared" si="17"/>
        <v>3.863729080639218E-2</v>
      </c>
      <c r="I84" s="137">
        <f t="shared" si="17"/>
        <v>3.3568744133751813E-2</v>
      </c>
      <c r="J84" s="136">
        <f t="shared" si="17"/>
        <v>2.7989238880626214E-2</v>
      </c>
      <c r="K84" s="92">
        <f t="shared" si="17"/>
        <v>2.4848631231466321E-2</v>
      </c>
      <c r="L84" s="92">
        <f t="shared" si="17"/>
        <v>2.3847323600152685E-2</v>
      </c>
      <c r="M84" s="92">
        <f t="shared" si="17"/>
        <v>2.2822193905162762E-2</v>
      </c>
      <c r="N84" s="137">
        <f t="shared" si="17"/>
        <v>2.1838115648713827E-2</v>
      </c>
      <c r="O84" s="136">
        <f t="shared" si="17"/>
        <v>2.0924095497887433E-2</v>
      </c>
      <c r="P84" s="92">
        <f t="shared" si="17"/>
        <v>2.0068147642267411E-2</v>
      </c>
      <c r="Q84" s="92">
        <f t="shared" si="17"/>
        <v>1.9190627117843424E-2</v>
      </c>
      <c r="R84" s="92">
        <f t="shared" si="17"/>
        <v>1.828126073274074E-2</v>
      </c>
      <c r="S84" s="137">
        <f t="shared" si="17"/>
        <v>1.7331657583523195E-2</v>
      </c>
      <c r="T84" s="137">
        <f t="shared" si="15"/>
        <v>1.6338838373226389E-2</v>
      </c>
      <c r="U84" s="137">
        <f t="shared" si="15"/>
        <v>1.5305187812774342E-2</v>
      </c>
      <c r="V84" s="137">
        <f t="shared" si="15"/>
        <v>1.4238811337860893E-2</v>
      </c>
      <c r="W84" s="137">
        <f t="shared" si="15"/>
        <v>1.3150827168004081E-2</v>
      </c>
      <c r="X84" s="142">
        <f t="shared" si="15"/>
        <v>1.2054920799877281E-2</v>
      </c>
      <c r="Y84" s="142">
        <f t="shared" si="15"/>
        <v>1.0964861689503466E-2</v>
      </c>
      <c r="Z84" s="142">
        <f t="shared" si="15"/>
        <v>9.897012206702133E-3</v>
      </c>
      <c r="AA84" s="142">
        <f t="shared" si="15"/>
        <v>8.8654928169164589E-3</v>
      </c>
      <c r="AB84" s="142">
        <f t="shared" si="15"/>
        <v>7.8817021877407405E-3</v>
      </c>
      <c r="AC84" s="142">
        <f t="shared" si="15"/>
        <v>6.9560589512617276E-3</v>
      </c>
      <c r="AD84" s="142">
        <f t="shared" si="15"/>
        <v>6.0961972129586007E-3</v>
      </c>
      <c r="AE84" s="142">
        <f t="shared" si="15"/>
        <v>5.3074572399614828E-3</v>
      </c>
      <c r="AF84" s="142">
        <f t="shared" si="15"/>
        <v>4.5926179883893402E-3</v>
      </c>
      <c r="AG84" s="142">
        <f t="shared" si="15"/>
        <v>3.9517524028760184E-3</v>
      </c>
      <c r="AH84" s="142">
        <f t="shared" si="15"/>
        <v>3.3829734132048129E-3</v>
      </c>
      <c r="AI84" s="142">
        <f t="shared" si="15"/>
        <v>2.8828872408986047E-3</v>
      </c>
      <c r="AJ84" s="142">
        <f t="shared" si="15"/>
        <v>2.4468713049044201E-3</v>
      </c>
      <c r="AK84" s="142">
        <f t="shared" si="15"/>
        <v>2.0695519032327362E-3</v>
      </c>
      <c r="AL84" s="142">
        <f t="shared" si="15"/>
        <v>1.7451610589421559E-3</v>
      </c>
      <c r="AM84" s="142">
        <f t="shared" si="15"/>
        <v>1.4678235315105043E-3</v>
      </c>
    </row>
    <row r="85" spans="2:39" x14ac:dyDescent="0.25">
      <c r="C85" s="80" t="s">
        <v>33</v>
      </c>
      <c r="D85" s="7" t="s">
        <v>414</v>
      </c>
      <c r="E85" s="139">
        <f t="shared" ref="E85:F85" si="24">E42/E$26</f>
        <v>1.4996246089338389E-2</v>
      </c>
      <c r="F85" s="139">
        <f t="shared" si="24"/>
        <v>8.7640715492281057E-3</v>
      </c>
      <c r="G85" s="139">
        <f t="shared" si="17"/>
        <v>7.1068545339605278E-3</v>
      </c>
      <c r="H85" s="139">
        <f t="shared" si="17"/>
        <v>6.4121816820637296E-3</v>
      </c>
      <c r="I85" s="139">
        <f t="shared" si="17"/>
        <v>5.6344789794861658E-3</v>
      </c>
      <c r="J85" s="138">
        <f t="shared" si="17"/>
        <v>4.5818011256625176E-3</v>
      </c>
      <c r="K85" s="94">
        <f t="shared" si="17"/>
        <v>3.9063346985104214E-3</v>
      </c>
      <c r="L85" s="94">
        <f t="shared" si="17"/>
        <v>3.5764000183282434E-3</v>
      </c>
      <c r="M85" s="94">
        <f t="shared" si="17"/>
        <v>3.2653949240990261E-3</v>
      </c>
      <c r="N85" s="139">
        <f t="shared" si="17"/>
        <v>2.9992923339569868E-3</v>
      </c>
      <c r="O85" s="138">
        <f t="shared" si="17"/>
        <v>2.8035676327885927E-3</v>
      </c>
      <c r="P85" s="94">
        <f t="shared" si="17"/>
        <v>2.6480660763492756E-3</v>
      </c>
      <c r="Q85" s="94">
        <f t="shared" si="17"/>
        <v>2.5017145123754064E-3</v>
      </c>
      <c r="R85" s="94">
        <f t="shared" si="17"/>
        <v>2.3596191205337664E-3</v>
      </c>
      <c r="S85" s="139">
        <f t="shared" si="17"/>
        <v>2.2179411681893307E-3</v>
      </c>
      <c r="T85" s="139">
        <f t="shared" si="15"/>
        <v>2.0744966980914439E-3</v>
      </c>
      <c r="U85" s="139">
        <f t="shared" si="15"/>
        <v>1.9287150177196856E-3</v>
      </c>
      <c r="V85" s="139">
        <f t="shared" si="15"/>
        <v>1.7813853480746647E-3</v>
      </c>
      <c r="W85" s="139">
        <f t="shared" si="15"/>
        <v>1.6338013619531307E-3</v>
      </c>
      <c r="X85" s="143">
        <f t="shared" si="15"/>
        <v>1.4876774861479415E-3</v>
      </c>
      <c r="Y85" s="143">
        <f t="shared" si="15"/>
        <v>1.3442985889222637E-3</v>
      </c>
      <c r="Z85" s="143">
        <f t="shared" si="15"/>
        <v>1.2060767928328681E-3</v>
      </c>
      <c r="AA85" s="143">
        <f t="shared" si="15"/>
        <v>1.0745319193464521E-3</v>
      </c>
      <c r="AB85" s="143">
        <f t="shared" si="15"/>
        <v>9.505938579859206E-4</v>
      </c>
      <c r="AC85" s="143">
        <f t="shared" si="15"/>
        <v>8.3523118874413672E-4</v>
      </c>
      <c r="AD85" s="143">
        <f t="shared" si="15"/>
        <v>7.2899761234746722E-4</v>
      </c>
      <c r="AE85" s="143">
        <f t="shared" si="15"/>
        <v>6.3232995542296952E-4</v>
      </c>
      <c r="AF85" s="143">
        <f t="shared" si="15"/>
        <v>5.4534760665282786E-4</v>
      </c>
      <c r="AG85" s="143">
        <f t="shared" si="15"/>
        <v>4.6783954199311072E-4</v>
      </c>
      <c r="AH85" s="143">
        <f t="shared" si="15"/>
        <v>3.9941054916543031E-4</v>
      </c>
      <c r="AI85" s="143">
        <f t="shared" si="15"/>
        <v>3.3952424720146195E-4</v>
      </c>
      <c r="AJ85" s="143">
        <f t="shared" si="15"/>
        <v>2.8753773483942475E-4</v>
      </c>
      <c r="AK85" s="143">
        <f t="shared" si="15"/>
        <v>2.4272886199073999E-4</v>
      </c>
      <c r="AL85" s="143">
        <f t="shared" si="15"/>
        <v>2.0434435758091458E-4</v>
      </c>
      <c r="AM85" s="143">
        <f t="shared" si="15"/>
        <v>1.7163034664175079E-4</v>
      </c>
    </row>
    <row r="86" spans="2:39" x14ac:dyDescent="0.25">
      <c r="C86" s="56"/>
      <c r="D86" s="3"/>
      <c r="E86" s="137"/>
      <c r="F86" s="137"/>
      <c r="G86" s="137"/>
      <c r="H86" s="137"/>
      <c r="I86" s="137"/>
      <c r="J86" s="136"/>
      <c r="K86" s="92"/>
      <c r="L86" s="92"/>
      <c r="M86" s="92"/>
      <c r="N86" s="137"/>
      <c r="O86" s="136"/>
      <c r="P86" s="92"/>
      <c r="Q86" s="92"/>
      <c r="R86" s="92"/>
      <c r="S86" s="137"/>
      <c r="T86" s="137"/>
      <c r="U86" s="137"/>
      <c r="V86" s="137"/>
      <c r="W86" s="137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</row>
    <row r="87" spans="2:39" x14ac:dyDescent="0.25">
      <c r="B87" s="23" t="s">
        <v>398</v>
      </c>
      <c r="C87" s="82" t="s">
        <v>367</v>
      </c>
      <c r="D87" s="82" t="s">
        <v>72</v>
      </c>
      <c r="E87" s="126">
        <f t="shared" ref="E87:AM87" si="25">E44</f>
        <v>32001.800439999999</v>
      </c>
      <c r="F87" s="126">
        <f t="shared" si="25"/>
        <v>33963.92974</v>
      </c>
      <c r="G87" s="126">
        <f t="shared" si="25"/>
        <v>34255.391009999999</v>
      </c>
      <c r="H87" s="126">
        <f t="shared" si="25"/>
        <v>34333.114009999998</v>
      </c>
      <c r="I87" s="126">
        <f t="shared" si="25"/>
        <v>34664.492700000003</v>
      </c>
      <c r="J87" s="125">
        <f t="shared" si="25"/>
        <v>34956.187980000002</v>
      </c>
      <c r="K87" s="75">
        <f t="shared" si="25"/>
        <v>35116.030050000001</v>
      </c>
      <c r="L87" s="75">
        <f t="shared" si="25"/>
        <v>35229.844510000003</v>
      </c>
      <c r="M87" s="75">
        <f t="shared" si="25"/>
        <v>35278.914680000002</v>
      </c>
      <c r="N87" s="126">
        <f t="shared" si="25"/>
        <v>35281.671280000002</v>
      </c>
      <c r="O87" s="125">
        <f t="shared" si="25"/>
        <v>35334.629289999997</v>
      </c>
      <c r="P87" s="75">
        <f t="shared" si="25"/>
        <v>35439.274550000002</v>
      </c>
      <c r="Q87" s="75">
        <f t="shared" si="25"/>
        <v>35585.102720000003</v>
      </c>
      <c r="R87" s="75">
        <f t="shared" si="25"/>
        <v>35758.465429999997</v>
      </c>
      <c r="S87" s="126">
        <f t="shared" si="25"/>
        <v>35949.997920000002</v>
      </c>
      <c r="T87" s="126">
        <f t="shared" si="25"/>
        <v>36147.994259999999</v>
      </c>
      <c r="U87" s="126">
        <f t="shared" si="25"/>
        <v>36347.699679999998</v>
      </c>
      <c r="V87" s="126">
        <f t="shared" si="25"/>
        <v>36546.462440000003</v>
      </c>
      <c r="W87" s="126">
        <f t="shared" si="25"/>
        <v>36743.512020000002</v>
      </c>
      <c r="X87" s="130">
        <f t="shared" si="25"/>
        <v>36939.941460000002</v>
      </c>
      <c r="Y87" s="130">
        <f t="shared" si="25"/>
        <v>37133.813009999998</v>
      </c>
      <c r="Z87" s="130">
        <f t="shared" si="25"/>
        <v>37327.438800000004</v>
      </c>
      <c r="AA87" s="130">
        <f t="shared" si="25"/>
        <v>37522.545989999999</v>
      </c>
      <c r="AB87" s="130">
        <f t="shared" si="25"/>
        <v>37720.838259999997</v>
      </c>
      <c r="AC87" s="130">
        <f t="shared" si="25"/>
        <v>37923.087160000003</v>
      </c>
      <c r="AD87" s="130">
        <f t="shared" si="25"/>
        <v>38136.425069999998</v>
      </c>
      <c r="AE87" s="130">
        <f t="shared" si="25"/>
        <v>38359.628649999999</v>
      </c>
      <c r="AF87" s="130">
        <f t="shared" si="25"/>
        <v>38590.035450000003</v>
      </c>
      <c r="AG87" s="130">
        <f t="shared" si="25"/>
        <v>38826.085099999997</v>
      </c>
      <c r="AH87" s="130">
        <f t="shared" si="25"/>
        <v>39065.658620000002</v>
      </c>
      <c r="AI87" s="130">
        <f t="shared" si="25"/>
        <v>39306.748460000003</v>
      </c>
      <c r="AJ87" s="130">
        <f t="shared" si="25"/>
        <v>39549.088949999998</v>
      </c>
      <c r="AK87" s="130">
        <f t="shared" si="25"/>
        <v>39792.308879999997</v>
      </c>
      <c r="AL87" s="130">
        <f t="shared" si="25"/>
        <v>40036.073210000002</v>
      </c>
      <c r="AM87" s="130">
        <f t="shared" si="25"/>
        <v>40282.72393</v>
      </c>
    </row>
    <row r="88" spans="2:39" x14ac:dyDescent="0.25">
      <c r="C88" s="56" t="s">
        <v>8</v>
      </c>
      <c r="D88" s="78" t="s">
        <v>415</v>
      </c>
      <c r="E88" s="137">
        <f t="shared" ref="E88:AM91" si="26">E45/E$44</f>
        <v>0</v>
      </c>
      <c r="F88" s="137">
        <f t="shared" si="26"/>
        <v>0</v>
      </c>
      <c r="G88" s="137">
        <f t="shared" si="26"/>
        <v>0</v>
      </c>
      <c r="H88" s="137">
        <f t="shared" si="26"/>
        <v>0</v>
      </c>
      <c r="I88" s="137">
        <f t="shared" si="26"/>
        <v>0</v>
      </c>
      <c r="J88" s="136">
        <f t="shared" si="26"/>
        <v>0</v>
      </c>
      <c r="K88" s="92">
        <f t="shared" si="26"/>
        <v>0</v>
      </c>
      <c r="L88" s="92">
        <f t="shared" si="26"/>
        <v>0</v>
      </c>
      <c r="M88" s="92">
        <f t="shared" si="26"/>
        <v>0</v>
      </c>
      <c r="N88" s="137">
        <f t="shared" si="26"/>
        <v>0</v>
      </c>
      <c r="O88" s="136">
        <f t="shared" si="26"/>
        <v>0</v>
      </c>
      <c r="P88" s="92">
        <f t="shared" si="26"/>
        <v>0</v>
      </c>
      <c r="Q88" s="92">
        <f t="shared" si="26"/>
        <v>0</v>
      </c>
      <c r="R88" s="92">
        <f t="shared" si="26"/>
        <v>0</v>
      </c>
      <c r="S88" s="137">
        <f t="shared" si="26"/>
        <v>0</v>
      </c>
      <c r="T88" s="137">
        <f t="shared" si="26"/>
        <v>0</v>
      </c>
      <c r="U88" s="137">
        <f t="shared" si="26"/>
        <v>0</v>
      </c>
      <c r="V88" s="137">
        <f t="shared" si="26"/>
        <v>0</v>
      </c>
      <c r="W88" s="137">
        <f t="shared" si="26"/>
        <v>0</v>
      </c>
      <c r="X88" s="142">
        <f t="shared" si="26"/>
        <v>0</v>
      </c>
      <c r="Y88" s="142">
        <f t="shared" si="26"/>
        <v>0</v>
      </c>
      <c r="Z88" s="142">
        <f t="shared" si="26"/>
        <v>0</v>
      </c>
      <c r="AA88" s="142">
        <f t="shared" si="26"/>
        <v>0</v>
      </c>
      <c r="AB88" s="142">
        <f t="shared" si="26"/>
        <v>0</v>
      </c>
      <c r="AC88" s="142">
        <f t="shared" si="26"/>
        <v>0</v>
      </c>
      <c r="AD88" s="142">
        <f t="shared" si="26"/>
        <v>0</v>
      </c>
      <c r="AE88" s="142">
        <f t="shared" si="26"/>
        <v>0</v>
      </c>
      <c r="AF88" s="142">
        <f t="shared" si="26"/>
        <v>0</v>
      </c>
      <c r="AG88" s="142">
        <f t="shared" si="26"/>
        <v>0</v>
      </c>
      <c r="AH88" s="142">
        <f t="shared" si="26"/>
        <v>0</v>
      </c>
      <c r="AI88" s="142">
        <f t="shared" si="26"/>
        <v>0</v>
      </c>
      <c r="AJ88" s="142">
        <f t="shared" si="26"/>
        <v>0</v>
      </c>
      <c r="AK88" s="142">
        <f t="shared" si="26"/>
        <v>0</v>
      </c>
      <c r="AL88" s="142">
        <f t="shared" si="26"/>
        <v>0</v>
      </c>
      <c r="AM88" s="142">
        <f t="shared" si="26"/>
        <v>0</v>
      </c>
    </row>
    <row r="89" spans="2:39" x14ac:dyDescent="0.25">
      <c r="C89" s="56" t="s">
        <v>6</v>
      </c>
      <c r="D89" s="3" t="s">
        <v>416</v>
      </c>
      <c r="E89" s="137">
        <f t="shared" si="26"/>
        <v>0.9999246395525615</v>
      </c>
      <c r="F89" s="137">
        <f t="shared" si="26"/>
        <v>0.99758768874428838</v>
      </c>
      <c r="G89" s="137">
        <f t="shared" si="26"/>
        <v>0.99508210693169952</v>
      </c>
      <c r="H89" s="137">
        <f t="shared" si="26"/>
        <v>0.99392088786530675</v>
      </c>
      <c r="I89" s="137">
        <f t="shared" si="26"/>
        <v>0.9914300274759249</v>
      </c>
      <c r="J89" s="136">
        <f t="shared" si="26"/>
        <v>0.98687423267484098</v>
      </c>
      <c r="K89" s="92">
        <f t="shared" si="26"/>
        <v>0.97906185354799236</v>
      </c>
      <c r="L89" s="92">
        <f t="shared" si="26"/>
        <v>0.970660403292254</v>
      </c>
      <c r="M89" s="92">
        <f t="shared" si="26"/>
        <v>0.96162127060083358</v>
      </c>
      <c r="N89" s="137">
        <f t="shared" si="26"/>
        <v>0.9517876379352741</v>
      </c>
      <c r="O89" s="136">
        <f t="shared" si="26"/>
        <v>0.9407074823735897</v>
      </c>
      <c r="P89" s="92">
        <f t="shared" si="26"/>
        <v>0.92823281395301571</v>
      </c>
      <c r="Q89" s="92">
        <f t="shared" si="26"/>
        <v>0.91426976777320368</v>
      </c>
      <c r="R89" s="92">
        <f t="shared" si="26"/>
        <v>0.89875701609491587</v>
      </c>
      <c r="S89" s="137">
        <f t="shared" si="26"/>
        <v>0.88163744822825851</v>
      </c>
      <c r="T89" s="137">
        <f t="shared" si="26"/>
        <v>0.86289725940661366</v>
      </c>
      <c r="U89" s="137">
        <f t="shared" si="26"/>
        <v>0.84251806715709066</v>
      </c>
      <c r="V89" s="137">
        <f t="shared" si="26"/>
        <v>0.8205055572541482</v>
      </c>
      <c r="W89" s="137">
        <f t="shared" si="26"/>
        <v>0.79689290980301875</v>
      </c>
      <c r="X89" s="142">
        <f t="shared" si="26"/>
        <v>0.77174161661489538</v>
      </c>
      <c r="Y89" s="142">
        <f t="shared" si="26"/>
        <v>0.7451794091963625</v>
      </c>
      <c r="Z89" s="142">
        <f t="shared" si="26"/>
        <v>0.71734066388717777</v>
      </c>
      <c r="AA89" s="142">
        <f t="shared" si="26"/>
        <v>0.68840099008430844</v>
      </c>
      <c r="AB89" s="142">
        <f t="shared" si="26"/>
        <v>0.65856645970518257</v>
      </c>
      <c r="AC89" s="142">
        <f t="shared" si="26"/>
        <v>0.62807370901815573</v>
      </c>
      <c r="AD89" s="142">
        <f t="shared" si="26"/>
        <v>0.59711484724123887</v>
      </c>
      <c r="AE89" s="142">
        <f t="shared" si="26"/>
        <v>0.56596493459537189</v>
      </c>
      <c r="AF89" s="142">
        <f t="shared" si="26"/>
        <v>0.53490406446361527</v>
      </c>
      <c r="AG89" s="142">
        <f t="shared" si="26"/>
        <v>0.50418426193579846</v>
      </c>
      <c r="AH89" s="142">
        <f t="shared" si="26"/>
        <v>0.47403800048872691</v>
      </c>
      <c r="AI89" s="142">
        <f t="shared" si="26"/>
        <v>0.44466681510903078</v>
      </c>
      <c r="AJ89" s="142">
        <f t="shared" si="26"/>
        <v>0.41622589918092162</v>
      </c>
      <c r="AK89" s="142">
        <f t="shared" si="26"/>
        <v>0.38884090909780861</v>
      </c>
      <c r="AL89" s="142">
        <f t="shared" si="26"/>
        <v>0.36260756103258207</v>
      </c>
      <c r="AM89" s="142">
        <f t="shared" si="26"/>
        <v>0.3375756161284002</v>
      </c>
    </row>
    <row r="90" spans="2:39" x14ac:dyDescent="0.25">
      <c r="C90" s="56" t="s">
        <v>34</v>
      </c>
      <c r="D90" s="3" t="s">
        <v>392</v>
      </c>
      <c r="E90" s="137">
        <f t="shared" si="26"/>
        <v>7.5360400972489787E-5</v>
      </c>
      <c r="F90" s="137">
        <f t="shared" si="26"/>
        <v>2.4123113290246694E-3</v>
      </c>
      <c r="G90" s="137">
        <f t="shared" si="26"/>
        <v>4.9178930595426889E-3</v>
      </c>
      <c r="H90" s="137">
        <f t="shared" si="26"/>
        <v>6.0791121317806734E-3</v>
      </c>
      <c r="I90" s="137">
        <f t="shared" si="26"/>
        <v>8.5699726798540449E-3</v>
      </c>
      <c r="J90" s="136">
        <f t="shared" si="26"/>
        <v>1.3125767536852568E-2</v>
      </c>
      <c r="K90" s="92">
        <f t="shared" si="26"/>
        <v>2.093814652035246E-2</v>
      </c>
      <c r="L90" s="92">
        <f t="shared" si="26"/>
        <v>2.9339596650975963E-2</v>
      </c>
      <c r="M90" s="92">
        <f t="shared" si="26"/>
        <v>3.837872934247534E-2</v>
      </c>
      <c r="N90" s="137">
        <f t="shared" si="26"/>
        <v>4.8212361951352548E-2</v>
      </c>
      <c r="O90" s="136">
        <f t="shared" si="26"/>
        <v>5.9292517683012039E-2</v>
      </c>
      <c r="P90" s="92">
        <f t="shared" si="26"/>
        <v>7.176718599054957E-2</v>
      </c>
      <c r="Q90" s="92">
        <f t="shared" si="26"/>
        <v>8.5730232086288036E-2</v>
      </c>
      <c r="R90" s="92">
        <f t="shared" si="26"/>
        <v>0.10124298379322259</v>
      </c>
      <c r="S90" s="137">
        <f t="shared" si="26"/>
        <v>0.11836255163265946</v>
      </c>
      <c r="T90" s="137">
        <f t="shared" si="26"/>
        <v>0.13710274067637856</v>
      </c>
      <c r="U90" s="137">
        <f t="shared" si="26"/>
        <v>0.15748193306300587</v>
      </c>
      <c r="V90" s="137">
        <f t="shared" si="26"/>
        <v>0.17949444288266383</v>
      </c>
      <c r="W90" s="137">
        <f t="shared" si="26"/>
        <v>0.20310709011533404</v>
      </c>
      <c r="X90" s="142">
        <f t="shared" si="26"/>
        <v>0.22825838333096266</v>
      </c>
      <c r="Y90" s="142">
        <f t="shared" si="26"/>
        <v>0.25482059085749648</v>
      </c>
      <c r="Z90" s="142">
        <f t="shared" si="26"/>
        <v>0.28265933611282218</v>
      </c>
      <c r="AA90" s="142">
        <f t="shared" si="26"/>
        <v>0.3115990099156915</v>
      </c>
      <c r="AB90" s="142">
        <f t="shared" si="26"/>
        <v>0.34143354029481743</v>
      </c>
      <c r="AC90" s="142">
        <f t="shared" si="26"/>
        <v>0.37192629124553578</v>
      </c>
      <c r="AD90" s="142">
        <f t="shared" si="26"/>
        <v>0.40288515275876124</v>
      </c>
      <c r="AE90" s="142">
        <f t="shared" si="26"/>
        <v>0.43403506540462822</v>
      </c>
      <c r="AF90" s="142">
        <f t="shared" si="26"/>
        <v>0.46509593553638467</v>
      </c>
      <c r="AG90" s="142">
        <f t="shared" si="26"/>
        <v>0.4958157378066429</v>
      </c>
      <c r="AH90" s="142">
        <f t="shared" si="26"/>
        <v>0.52596199951127309</v>
      </c>
      <c r="AI90" s="142">
        <f t="shared" si="26"/>
        <v>0.55533318489096928</v>
      </c>
      <c r="AJ90" s="142">
        <f t="shared" si="26"/>
        <v>0.58377410081907843</v>
      </c>
      <c r="AK90" s="142">
        <f t="shared" si="26"/>
        <v>0.61115909065088669</v>
      </c>
      <c r="AL90" s="142">
        <f t="shared" si="26"/>
        <v>0.63739243871764317</v>
      </c>
      <c r="AM90" s="142">
        <f t="shared" si="26"/>
        <v>0.66242438387159985</v>
      </c>
    </row>
    <row r="91" spans="2:39" x14ac:dyDescent="0.25">
      <c r="C91" s="56" t="s">
        <v>35</v>
      </c>
      <c r="D91" s="3" t="s">
        <v>417</v>
      </c>
      <c r="E91" s="137">
        <f t="shared" si="26"/>
        <v>7.0669503868701714E-7</v>
      </c>
      <c r="F91" s="137">
        <f t="shared" si="26"/>
        <v>1.7648931778175326E-5</v>
      </c>
      <c r="G91" s="137">
        <f t="shared" si="26"/>
        <v>2.2880853547145077E-5</v>
      </c>
      <c r="H91" s="137">
        <f t="shared" si="26"/>
        <v>2.5242331932011083E-5</v>
      </c>
      <c r="I91" s="137">
        <f t="shared" si="26"/>
        <v>2.8460806919583159E-5</v>
      </c>
      <c r="J91" s="136">
        <f t="shared" si="26"/>
        <v>3.0739457191807902E-5</v>
      </c>
      <c r="K91" s="92">
        <f t="shared" si="26"/>
        <v>3.3313084318880739E-5</v>
      </c>
      <c r="L91" s="92">
        <f t="shared" si="26"/>
        <v>3.6132001537465771E-5</v>
      </c>
      <c r="M91" s="92">
        <f t="shared" si="26"/>
        <v>3.9203040415074354E-5</v>
      </c>
      <c r="N91" s="137">
        <f t="shared" si="26"/>
        <v>4.2509350679489695E-5</v>
      </c>
      <c r="O91" s="136">
        <f t="shared" si="26"/>
        <v>4.5792192150093449E-5</v>
      </c>
      <c r="P91" s="92">
        <f t="shared" si="26"/>
        <v>4.8886797486660177E-5</v>
      </c>
      <c r="Q91" s="92">
        <f t="shared" si="26"/>
        <v>5.1711284957617222E-5</v>
      </c>
      <c r="R91" s="92">
        <f t="shared" si="26"/>
        <v>5.4204623260310872E-5</v>
      </c>
      <c r="S91" s="137">
        <f t="shared" si="26"/>
        <v>5.6331195164642165E-5</v>
      </c>
      <c r="T91" s="137">
        <f t="shared" si="26"/>
        <v>5.8072502831032592E-5</v>
      </c>
      <c r="U91" s="137">
        <f t="shared" si="26"/>
        <v>5.9424482704980912E-5</v>
      </c>
      <c r="V91" s="137">
        <f t="shared" si="26"/>
        <v>6.0388907534438778E-5</v>
      </c>
      <c r="W91" s="137">
        <f t="shared" si="26"/>
        <v>6.0972022673841291E-5</v>
      </c>
      <c r="X91" s="142">
        <f t="shared" si="26"/>
        <v>6.1182989351710784E-5</v>
      </c>
      <c r="Y91" s="142">
        <f t="shared" si="26"/>
        <v>6.1044462075293901E-5</v>
      </c>
      <c r="Z91" s="142">
        <f t="shared" si="26"/>
        <v>6.0569744769094624E-5</v>
      </c>
      <c r="AA91" s="142">
        <f t="shared" si="26"/>
        <v>5.9774900658333498E-5</v>
      </c>
      <c r="AB91" s="142">
        <f t="shared" si="26"/>
        <v>5.8682785195346823E-5</v>
      </c>
      <c r="AC91" s="142">
        <f t="shared" si="26"/>
        <v>5.7320698096879301E-5</v>
      </c>
      <c r="AD91" s="142">
        <f t="shared" si="26"/>
        <v>5.572018913937494E-5</v>
      </c>
      <c r="AE91" s="142">
        <f t="shared" si="26"/>
        <v>5.3915771940091501E-5</v>
      </c>
      <c r="AF91" s="142">
        <f t="shared" si="26"/>
        <v>5.1943933650882403E-5</v>
      </c>
      <c r="AG91" s="142">
        <f t="shared" si="26"/>
        <v>4.9841557242143893E-5</v>
      </c>
      <c r="AH91" s="142">
        <f t="shared" si="26"/>
        <v>4.7645187173347597E-5</v>
      </c>
      <c r="AI91" s="142">
        <f t="shared" si="26"/>
        <v>4.5390025273029157E-5</v>
      </c>
      <c r="AJ91" s="142">
        <f t="shared" si="26"/>
        <v>4.3105618441812425E-5</v>
      </c>
      <c r="AK91" s="142">
        <f t="shared" si="26"/>
        <v>4.0817889303637721E-5</v>
      </c>
      <c r="AL91" s="142">
        <f t="shared" si="26"/>
        <v>3.854899450065223E-5</v>
      </c>
      <c r="AM91" s="142">
        <f t="shared" si="26"/>
        <v>3.6316089138910421E-5</v>
      </c>
    </row>
    <row r="92" spans="2:39" x14ac:dyDescent="0.25">
      <c r="C92" s="82" t="s">
        <v>367</v>
      </c>
      <c r="D92" s="82" t="s">
        <v>72</v>
      </c>
      <c r="E92" s="83">
        <f>E44</f>
        <v>32001.800439999999</v>
      </c>
      <c r="F92" s="83">
        <f t="shared" ref="F92:AM92" si="27">F44</f>
        <v>33963.92974</v>
      </c>
      <c r="G92" s="83">
        <f t="shared" si="27"/>
        <v>34255.391009999999</v>
      </c>
      <c r="H92" s="83">
        <f t="shared" si="27"/>
        <v>34333.114009999998</v>
      </c>
      <c r="I92" s="83">
        <f t="shared" si="27"/>
        <v>34664.492700000003</v>
      </c>
      <c r="J92" s="83">
        <f t="shared" si="27"/>
        <v>34956.187980000002</v>
      </c>
      <c r="K92" s="83">
        <f t="shared" si="27"/>
        <v>35116.030050000001</v>
      </c>
      <c r="L92" s="83">
        <f t="shared" si="27"/>
        <v>35229.844510000003</v>
      </c>
      <c r="M92" s="83">
        <f t="shared" si="27"/>
        <v>35278.914680000002</v>
      </c>
      <c r="N92" s="83">
        <f t="shared" si="27"/>
        <v>35281.671280000002</v>
      </c>
      <c r="O92" s="83">
        <f t="shared" si="27"/>
        <v>35334.629289999997</v>
      </c>
      <c r="P92" s="83">
        <f t="shared" si="27"/>
        <v>35439.274550000002</v>
      </c>
      <c r="Q92" s="83">
        <f t="shared" si="27"/>
        <v>35585.102720000003</v>
      </c>
      <c r="R92" s="83">
        <f t="shared" si="27"/>
        <v>35758.465429999997</v>
      </c>
      <c r="S92" s="83">
        <f t="shared" si="27"/>
        <v>35949.997920000002</v>
      </c>
      <c r="T92" s="83">
        <f t="shared" si="27"/>
        <v>36147.994259999999</v>
      </c>
      <c r="U92" s="83">
        <f t="shared" si="27"/>
        <v>36347.699679999998</v>
      </c>
      <c r="V92" s="83">
        <f t="shared" si="27"/>
        <v>36546.462440000003</v>
      </c>
      <c r="W92" s="83">
        <f t="shared" si="27"/>
        <v>36743.512020000002</v>
      </c>
      <c r="X92" s="83">
        <f t="shared" si="27"/>
        <v>36939.941460000002</v>
      </c>
      <c r="Y92" s="83">
        <f t="shared" si="27"/>
        <v>37133.813009999998</v>
      </c>
      <c r="Z92" s="83">
        <f t="shared" si="27"/>
        <v>37327.438800000004</v>
      </c>
      <c r="AA92" s="83">
        <f t="shared" si="27"/>
        <v>37522.545989999999</v>
      </c>
      <c r="AB92" s="83">
        <f t="shared" si="27"/>
        <v>37720.838259999997</v>
      </c>
      <c r="AC92" s="83">
        <f t="shared" si="27"/>
        <v>37923.087160000003</v>
      </c>
      <c r="AD92" s="83">
        <f t="shared" si="27"/>
        <v>38136.425069999998</v>
      </c>
      <c r="AE92" s="83">
        <f t="shared" si="27"/>
        <v>38359.628649999999</v>
      </c>
      <c r="AF92" s="83">
        <f t="shared" si="27"/>
        <v>38590.035450000003</v>
      </c>
      <c r="AG92" s="83">
        <f t="shared" si="27"/>
        <v>38826.085099999997</v>
      </c>
      <c r="AH92" s="83">
        <f t="shared" si="27"/>
        <v>39065.658620000002</v>
      </c>
      <c r="AI92" s="83">
        <f t="shared" si="27"/>
        <v>39306.748460000003</v>
      </c>
      <c r="AJ92" s="83">
        <f t="shared" si="27"/>
        <v>39549.088949999998</v>
      </c>
      <c r="AK92" s="83">
        <f t="shared" si="27"/>
        <v>39792.308879999997</v>
      </c>
      <c r="AL92" s="83">
        <f t="shared" si="27"/>
        <v>40036.073210000002</v>
      </c>
      <c r="AM92" s="83">
        <f t="shared" si="27"/>
        <v>40282.72393</v>
      </c>
    </row>
    <row r="93" spans="2:39" x14ac:dyDescent="0.25">
      <c r="C93" s="84" t="s">
        <v>188</v>
      </c>
      <c r="D93" s="3" t="s">
        <v>392</v>
      </c>
      <c r="E93" s="154">
        <f t="shared" ref="E93:AM100" si="28">E50/E$49</f>
        <v>7.5360400972489787E-5</v>
      </c>
      <c r="F93" s="154">
        <f t="shared" si="28"/>
        <v>2.4123113290246694E-3</v>
      </c>
      <c r="G93" s="154">
        <f t="shared" si="28"/>
        <v>4.9178930595426889E-3</v>
      </c>
      <c r="H93" s="154">
        <f t="shared" si="28"/>
        <v>6.0791121317806734E-3</v>
      </c>
      <c r="I93" s="154">
        <f t="shared" si="28"/>
        <v>8.5699726798540449E-3</v>
      </c>
      <c r="J93" s="153">
        <f t="shared" si="28"/>
        <v>1.3125767536852568E-2</v>
      </c>
      <c r="K93" s="95">
        <f t="shared" si="28"/>
        <v>2.093814652035246E-2</v>
      </c>
      <c r="L93" s="95">
        <f t="shared" si="28"/>
        <v>2.9339596650975963E-2</v>
      </c>
      <c r="M93" s="95">
        <f t="shared" si="28"/>
        <v>3.837872934247534E-2</v>
      </c>
      <c r="N93" s="154">
        <f t="shared" si="28"/>
        <v>4.8212361951352548E-2</v>
      </c>
      <c r="O93" s="153">
        <f t="shared" si="28"/>
        <v>5.9292517683012039E-2</v>
      </c>
      <c r="P93" s="95">
        <f t="shared" si="28"/>
        <v>7.176718599054957E-2</v>
      </c>
      <c r="Q93" s="95">
        <f t="shared" si="28"/>
        <v>8.5730232086288036E-2</v>
      </c>
      <c r="R93" s="95">
        <f t="shared" si="28"/>
        <v>0.10124298379322259</v>
      </c>
      <c r="S93" s="154">
        <f t="shared" si="28"/>
        <v>0.11836255163265946</v>
      </c>
      <c r="T93" s="154">
        <f t="shared" si="28"/>
        <v>0.13710274067637856</v>
      </c>
      <c r="U93" s="154">
        <f t="shared" si="28"/>
        <v>0.15748193306300587</v>
      </c>
      <c r="V93" s="154">
        <f t="shared" si="28"/>
        <v>0.17949444288266383</v>
      </c>
      <c r="W93" s="154">
        <f t="shared" si="28"/>
        <v>0.20310709011533404</v>
      </c>
      <c r="X93" s="146">
        <f t="shared" si="28"/>
        <v>0.22825838333096266</v>
      </c>
      <c r="Y93" s="146">
        <f t="shared" si="28"/>
        <v>0.25482059085749648</v>
      </c>
      <c r="Z93" s="146">
        <f t="shared" si="28"/>
        <v>0.28265933611282218</v>
      </c>
      <c r="AA93" s="146">
        <f t="shared" si="28"/>
        <v>0.3115990099156915</v>
      </c>
      <c r="AB93" s="146">
        <f t="shared" si="28"/>
        <v>0.34143354029481743</v>
      </c>
      <c r="AC93" s="146">
        <f t="shared" si="28"/>
        <v>0.37192629124553578</v>
      </c>
      <c r="AD93" s="146">
        <f t="shared" si="28"/>
        <v>0.40288515275876124</v>
      </c>
      <c r="AE93" s="146">
        <f t="shared" si="28"/>
        <v>0.43403506540462822</v>
      </c>
      <c r="AF93" s="146">
        <f t="shared" si="28"/>
        <v>0.46509593553638467</v>
      </c>
      <c r="AG93" s="146">
        <f t="shared" si="28"/>
        <v>0.4958157378066429</v>
      </c>
      <c r="AH93" s="146">
        <f t="shared" si="28"/>
        <v>0.52596199951127309</v>
      </c>
      <c r="AI93" s="146">
        <f t="shared" si="28"/>
        <v>0.55533318489096928</v>
      </c>
      <c r="AJ93" s="146">
        <f t="shared" si="28"/>
        <v>0.58377410081907843</v>
      </c>
      <c r="AK93" s="146">
        <f t="shared" si="28"/>
        <v>0.61115909065088669</v>
      </c>
      <c r="AL93" s="146">
        <f t="shared" si="28"/>
        <v>0.63739243871764317</v>
      </c>
      <c r="AM93" s="146">
        <f t="shared" si="28"/>
        <v>0.66242438387159985</v>
      </c>
    </row>
    <row r="94" spans="2:39" x14ac:dyDescent="0.25">
      <c r="C94" s="86" t="s">
        <v>27</v>
      </c>
      <c r="D94" s="87" t="s">
        <v>418</v>
      </c>
      <c r="E94" s="137">
        <f t="shared" si="28"/>
        <v>2.2444105679199093E-7</v>
      </c>
      <c r="F94" s="137">
        <f t="shared" si="28"/>
        <v>4.1269990596794819E-5</v>
      </c>
      <c r="G94" s="137">
        <f t="shared" si="28"/>
        <v>1.1164333266210759E-4</v>
      </c>
      <c r="H94" s="137">
        <f t="shared" si="28"/>
        <v>1.4997030267922384E-4</v>
      </c>
      <c r="I94" s="137">
        <f t="shared" si="28"/>
        <v>2.359410563651491E-4</v>
      </c>
      <c r="J94" s="136">
        <f t="shared" si="28"/>
        <v>4.0298947808782207E-4</v>
      </c>
      <c r="K94" s="92">
        <f t="shared" si="28"/>
        <v>7.094137262819662E-4</v>
      </c>
      <c r="L94" s="92">
        <f t="shared" si="28"/>
        <v>1.0672678555060701E-3</v>
      </c>
      <c r="M94" s="92">
        <f t="shared" si="28"/>
        <v>1.4849444628663388E-3</v>
      </c>
      <c r="N94" s="137">
        <f t="shared" si="28"/>
        <v>1.9766107287420994E-3</v>
      </c>
      <c r="O94" s="136">
        <f t="shared" si="28"/>
        <v>2.5728211071320969E-3</v>
      </c>
      <c r="P94" s="92">
        <f t="shared" si="28"/>
        <v>3.29092163372176E-3</v>
      </c>
      <c r="Q94" s="92">
        <f t="shared" si="28"/>
        <v>4.1457649191239988E-3</v>
      </c>
      <c r="R94" s="92">
        <f t="shared" si="28"/>
        <v>5.1505051261367847E-3</v>
      </c>
      <c r="S94" s="137">
        <f t="shared" si="28"/>
        <v>6.3182526604162867E-3</v>
      </c>
      <c r="T94" s="137">
        <f t="shared" si="28"/>
        <v>7.6595108737853388E-3</v>
      </c>
      <c r="U94" s="137">
        <f t="shared" si="28"/>
        <v>9.1854754919665389E-3</v>
      </c>
      <c r="V94" s="137">
        <f t="shared" si="28"/>
        <v>1.0906103999925197E-2</v>
      </c>
      <c r="W94" s="137">
        <f t="shared" si="28"/>
        <v>1.2829708100396223E-2</v>
      </c>
      <c r="X94" s="142">
        <f t="shared" si="28"/>
        <v>1.4962744191094883E-2</v>
      </c>
      <c r="Y94" s="142">
        <f t="shared" si="28"/>
        <v>1.7306150317149993E-2</v>
      </c>
      <c r="Z94" s="142">
        <f t="shared" si="28"/>
        <v>1.9859874639992708E-2</v>
      </c>
      <c r="AA94" s="142">
        <f t="shared" si="28"/>
        <v>2.2619866997463302E-2</v>
      </c>
      <c r="AB94" s="142">
        <f t="shared" si="28"/>
        <v>2.5578416498849042E-2</v>
      </c>
      <c r="AC94" s="142">
        <f t="shared" si="28"/>
        <v>2.8723678544529126E-2</v>
      </c>
      <c r="AD94" s="142">
        <f t="shared" si="28"/>
        <v>3.2047224241829028E-2</v>
      </c>
      <c r="AE94" s="142">
        <f t="shared" si="28"/>
        <v>3.5530316740957295E-2</v>
      </c>
      <c r="AF94" s="142">
        <f t="shared" si="28"/>
        <v>3.9151515938812123E-2</v>
      </c>
      <c r="AG94" s="142">
        <f t="shared" si="28"/>
        <v>4.2890351517825318E-2</v>
      </c>
      <c r="AH94" s="142">
        <f t="shared" si="28"/>
        <v>4.6726215082048446E-2</v>
      </c>
      <c r="AI94" s="142">
        <f t="shared" si="28"/>
        <v>5.0639890425574006E-2</v>
      </c>
      <c r="AJ94" s="142">
        <f t="shared" si="28"/>
        <v>5.4615728992664953E-2</v>
      </c>
      <c r="AK94" s="142">
        <f t="shared" si="28"/>
        <v>5.8639719324575165E-2</v>
      </c>
      <c r="AL94" s="142">
        <f t="shared" si="28"/>
        <v>6.2699835566616E-2</v>
      </c>
      <c r="AM94" s="142">
        <f t="shared" si="28"/>
        <v>6.6789332783831937E-2</v>
      </c>
    </row>
    <row r="95" spans="2:39" x14ac:dyDescent="0.25">
      <c r="C95" s="56" t="s">
        <v>28</v>
      </c>
      <c r="D95" s="78" t="s">
        <v>419</v>
      </c>
      <c r="E95" s="137">
        <f t="shared" si="28"/>
        <v>5.1448795922808401E-7</v>
      </c>
      <c r="F95" s="137">
        <f t="shared" si="28"/>
        <v>3.6366341246588621E-5</v>
      </c>
      <c r="G95" s="137">
        <f t="shared" si="28"/>
        <v>8.9393909650777625E-5</v>
      </c>
      <c r="H95" s="137">
        <f t="shared" si="28"/>
        <v>1.1699997815024878E-4</v>
      </c>
      <c r="I95" s="137">
        <f t="shared" si="28"/>
        <v>1.7811121401467962E-4</v>
      </c>
      <c r="J95" s="136">
        <f t="shared" si="28"/>
        <v>2.9485452807088373E-4</v>
      </c>
      <c r="K95" s="92">
        <f t="shared" si="28"/>
        <v>5.0507401334223421E-4</v>
      </c>
      <c r="L95" s="92">
        <f t="shared" si="28"/>
        <v>7.4524817594773989E-4</v>
      </c>
      <c r="M95" s="92">
        <f t="shared" si="28"/>
        <v>1.0196089388314483E-3</v>
      </c>
      <c r="N95" s="137">
        <f t="shared" si="28"/>
        <v>1.3359290767701976E-3</v>
      </c>
      <c r="O95" s="136">
        <f t="shared" si="28"/>
        <v>1.7121220778484644E-3</v>
      </c>
      <c r="P95" s="92">
        <f t="shared" si="28"/>
        <v>2.1571190079566682E-3</v>
      </c>
      <c r="Q95" s="92">
        <f t="shared" si="28"/>
        <v>2.6780643832858379E-3</v>
      </c>
      <c r="R95" s="92">
        <f t="shared" si="28"/>
        <v>3.280888592091912E-3</v>
      </c>
      <c r="S95" s="137">
        <f t="shared" si="28"/>
        <v>3.9713350559214718E-3</v>
      </c>
      <c r="T95" s="137">
        <f t="shared" si="28"/>
        <v>4.753431879625401E-3</v>
      </c>
      <c r="U95" s="137">
        <f t="shared" si="28"/>
        <v>5.6314351665183561E-3</v>
      </c>
      <c r="V95" s="137">
        <f t="shared" si="28"/>
        <v>6.6086766837288452E-3</v>
      </c>
      <c r="W95" s="137">
        <f t="shared" si="28"/>
        <v>7.6873453617131949E-3</v>
      </c>
      <c r="X95" s="142">
        <f t="shared" si="28"/>
        <v>8.8683830117796836E-3</v>
      </c>
      <c r="Y95" s="142">
        <f t="shared" si="28"/>
        <v>1.0149521496715266E-2</v>
      </c>
      <c r="Z95" s="142">
        <f t="shared" si="28"/>
        <v>1.1527878762472179E-2</v>
      </c>
      <c r="AA95" s="142">
        <f t="shared" si="28"/>
        <v>1.2998308545746951E-2</v>
      </c>
      <c r="AB95" s="142">
        <f t="shared" si="28"/>
        <v>1.4553695196698422E-2</v>
      </c>
      <c r="AC95" s="142">
        <f t="shared" si="28"/>
        <v>1.6184790594985937E-2</v>
      </c>
      <c r="AD95" s="142">
        <f t="shared" si="28"/>
        <v>1.7884169600273444E-2</v>
      </c>
      <c r="AE95" s="142">
        <f t="shared" si="28"/>
        <v>1.9639226228536494E-2</v>
      </c>
      <c r="AF95" s="142">
        <f t="shared" si="28"/>
        <v>2.1436217014410643E-2</v>
      </c>
      <c r="AG95" s="142">
        <f t="shared" si="28"/>
        <v>2.3262134201112127E-2</v>
      </c>
      <c r="AH95" s="142">
        <f t="shared" si="28"/>
        <v>2.5104194408690095E-2</v>
      </c>
      <c r="AI95" s="142">
        <f t="shared" si="28"/>
        <v>2.6950581910330826E-2</v>
      </c>
      <c r="AJ95" s="142">
        <f t="shared" si="28"/>
        <v>2.8791474651655664E-2</v>
      </c>
      <c r="AK95" s="142">
        <f t="shared" si="28"/>
        <v>3.0618102525143045E-2</v>
      </c>
      <c r="AL95" s="142">
        <f t="shared" si="28"/>
        <v>3.2422882863441541E-2</v>
      </c>
      <c r="AM95" s="142">
        <f t="shared" si="28"/>
        <v>3.420076783769771E-2</v>
      </c>
    </row>
    <row r="96" spans="2:39" x14ac:dyDescent="0.25">
      <c r="C96" s="56" t="s">
        <v>29</v>
      </c>
      <c r="D96" s="78" t="s">
        <v>420</v>
      </c>
      <c r="E96" s="137">
        <f t="shared" si="28"/>
        <v>2.1062929920576682E-6</v>
      </c>
      <c r="F96" s="137">
        <f t="shared" si="28"/>
        <v>7.0856125908356089E-5</v>
      </c>
      <c r="G96" s="137">
        <f t="shared" si="28"/>
        <v>1.4582061245605965E-4</v>
      </c>
      <c r="H96" s="137">
        <f t="shared" si="28"/>
        <v>1.8063321809940304E-4</v>
      </c>
      <c r="I96" s="137">
        <f t="shared" si="28"/>
        <v>2.5520468009041425E-4</v>
      </c>
      <c r="J96" s="136">
        <f t="shared" si="28"/>
        <v>3.9136988872549253E-4</v>
      </c>
      <c r="K96" s="92">
        <f t="shared" si="28"/>
        <v>6.2427640193911957E-4</v>
      </c>
      <c r="L96" s="92">
        <f t="shared" si="28"/>
        <v>8.7373851653709715E-4</v>
      </c>
      <c r="M96" s="92">
        <f t="shared" si="28"/>
        <v>1.1405398421400644E-3</v>
      </c>
      <c r="N96" s="137">
        <f t="shared" si="28"/>
        <v>1.4284542092701E-3</v>
      </c>
      <c r="O96" s="136">
        <f t="shared" si="28"/>
        <v>1.7496178440874765E-3</v>
      </c>
      <c r="P96" s="92">
        <f t="shared" si="28"/>
        <v>2.106935420042338E-3</v>
      </c>
      <c r="Q96" s="92">
        <f t="shared" si="28"/>
        <v>2.5015255673259441E-3</v>
      </c>
      <c r="R96" s="92">
        <f t="shared" si="28"/>
        <v>2.9333938226554375E-3</v>
      </c>
      <c r="S96" s="137">
        <f t="shared" si="28"/>
        <v>3.4022527031066932E-3</v>
      </c>
      <c r="T96" s="137">
        <f t="shared" si="28"/>
        <v>3.9064463213179679E-3</v>
      </c>
      <c r="U96" s="137">
        <f t="shared" si="28"/>
        <v>4.4442580169353927E-3</v>
      </c>
      <c r="V96" s="137">
        <f t="shared" si="28"/>
        <v>5.0131172641069439E-3</v>
      </c>
      <c r="W96" s="137">
        <f t="shared" si="28"/>
        <v>5.6095246934427367E-3</v>
      </c>
      <c r="X96" s="142">
        <f t="shared" si="28"/>
        <v>6.2290468962751836E-3</v>
      </c>
      <c r="Y96" s="142">
        <f t="shared" si="28"/>
        <v>6.8654558294712542E-3</v>
      </c>
      <c r="Z96" s="142">
        <f t="shared" si="28"/>
        <v>7.512296817428577E-3</v>
      </c>
      <c r="AA96" s="142">
        <f t="shared" si="28"/>
        <v>8.1620578300209325E-3</v>
      </c>
      <c r="AB96" s="142">
        <f t="shared" si="28"/>
        <v>8.8065565089061743E-3</v>
      </c>
      <c r="AC96" s="142">
        <f t="shared" si="28"/>
        <v>9.4370499925301946E-3</v>
      </c>
      <c r="AD96" s="142">
        <f t="shared" si="28"/>
        <v>1.0045843636281873E-2</v>
      </c>
      <c r="AE96" s="142">
        <f t="shared" si="28"/>
        <v>1.062380464937061E-2</v>
      </c>
      <c r="AF96" s="142">
        <f t="shared" si="28"/>
        <v>1.116210222346401E-2</v>
      </c>
      <c r="AG96" s="142">
        <f t="shared" si="28"/>
        <v>1.1652851162683926E-2</v>
      </c>
      <c r="AH96" s="142">
        <f t="shared" si="28"/>
        <v>1.2089016202026084E-2</v>
      </c>
      <c r="AI96" s="142">
        <f t="shared" si="28"/>
        <v>1.2464582243392206E-2</v>
      </c>
      <c r="AJ96" s="142">
        <f t="shared" si="28"/>
        <v>1.2774742890758802E-2</v>
      </c>
      <c r="AK96" s="142">
        <f t="shared" si="28"/>
        <v>1.3015627224896029E-2</v>
      </c>
      <c r="AL96" s="142">
        <f t="shared" si="28"/>
        <v>1.3184250179364679E-2</v>
      </c>
      <c r="AM96" s="142">
        <f t="shared" si="28"/>
        <v>1.3278398569309461E-2</v>
      </c>
    </row>
    <row r="97" spans="3:40" x14ac:dyDescent="0.25">
      <c r="C97" s="56" t="s">
        <v>30</v>
      </c>
      <c r="D97" s="78" t="s">
        <v>421</v>
      </c>
      <c r="E97" s="137">
        <f t="shared" si="28"/>
        <v>4.9480620659729355E-5</v>
      </c>
      <c r="F97" s="137">
        <f t="shared" si="28"/>
        <v>1.5702162452418263E-3</v>
      </c>
      <c r="G97" s="137">
        <f t="shared" si="28"/>
        <v>3.1857009008638376E-3</v>
      </c>
      <c r="H97" s="137">
        <f t="shared" si="28"/>
        <v>3.9311128743139603E-3</v>
      </c>
      <c r="I97" s="137">
        <f t="shared" si="28"/>
        <v>5.5278622698551709E-3</v>
      </c>
      <c r="J97" s="136">
        <f t="shared" si="28"/>
        <v>8.4426443486587521E-3</v>
      </c>
      <c r="K97" s="92">
        <f t="shared" si="28"/>
        <v>1.3429422922480954E-2</v>
      </c>
      <c r="L97" s="92">
        <f t="shared" si="28"/>
        <v>1.8775830049781846E-2</v>
      </c>
      <c r="M97" s="92">
        <f t="shared" si="28"/>
        <v>2.4509122141168998E-2</v>
      </c>
      <c r="N97" s="137">
        <f t="shared" si="28"/>
        <v>3.0724738814016859E-2</v>
      </c>
      <c r="O97" s="136">
        <f t="shared" si="28"/>
        <v>3.7703772213538912E-2</v>
      </c>
      <c r="P97" s="92">
        <f t="shared" si="28"/>
        <v>4.5533992709791513E-2</v>
      </c>
      <c r="Q97" s="92">
        <f t="shared" si="28"/>
        <v>5.4268846410119337E-2</v>
      </c>
      <c r="R97" s="92">
        <f t="shared" si="28"/>
        <v>6.3941267431509019E-2</v>
      </c>
      <c r="S97" s="137">
        <f t="shared" si="28"/>
        <v>7.4581442423627256E-2</v>
      </c>
      <c r="T97" s="137">
        <f t="shared" si="28"/>
        <v>8.619245863518625E-2</v>
      </c>
      <c r="U97" s="137">
        <f t="shared" si="28"/>
        <v>9.8780046787268941E-2</v>
      </c>
      <c r="V97" s="137">
        <f t="shared" si="28"/>
        <v>0.11233476659307548</v>
      </c>
      <c r="W97" s="137">
        <f t="shared" si="28"/>
        <v>0.12682998047283559</v>
      </c>
      <c r="X97" s="142">
        <f t="shared" si="28"/>
        <v>0.14222143742942467</v>
      </c>
      <c r="Y97" s="142">
        <f t="shared" si="28"/>
        <v>0.15842432185501007</v>
      </c>
      <c r="Z97" s="142">
        <f t="shared" si="28"/>
        <v>0.17535002755131435</v>
      </c>
      <c r="AA97" s="142">
        <f t="shared" si="28"/>
        <v>0.19288503634398504</v>
      </c>
      <c r="AB97" s="142">
        <f t="shared" si="28"/>
        <v>0.21089783991984914</v>
      </c>
      <c r="AC97" s="142">
        <f t="shared" si="28"/>
        <v>0.2292391437258717</v>
      </c>
      <c r="AD97" s="142">
        <f t="shared" si="28"/>
        <v>0.24778714558731949</v>
      </c>
      <c r="AE97" s="142">
        <f t="shared" si="28"/>
        <v>0.26637118500885176</v>
      </c>
      <c r="AF97" s="142">
        <f t="shared" si="28"/>
        <v>0.28481885289379799</v>
      </c>
      <c r="AG97" s="142">
        <f t="shared" si="28"/>
        <v>0.30297575276267036</v>
      </c>
      <c r="AH97" s="142">
        <f t="shared" si="28"/>
        <v>0.32070050787742227</v>
      </c>
      <c r="AI97" s="142">
        <f t="shared" si="28"/>
        <v>0.33787140479235656</v>
      </c>
      <c r="AJ97" s="142">
        <f t="shared" si="28"/>
        <v>0.35439532823928682</v>
      </c>
      <c r="AK97" s="142">
        <f t="shared" si="28"/>
        <v>0.37019776119108178</v>
      </c>
      <c r="AL97" s="142">
        <f t="shared" si="28"/>
        <v>0.38522285262850831</v>
      </c>
      <c r="AM97" s="142">
        <f t="shared" si="28"/>
        <v>0.39944213598764944</v>
      </c>
    </row>
    <row r="98" spans="3:40" x14ac:dyDescent="0.25">
      <c r="C98" s="56" t="s">
        <v>31</v>
      </c>
      <c r="D98" s="78" t="s">
        <v>422</v>
      </c>
      <c r="E98" s="137">
        <f t="shared" si="28"/>
        <v>1.950220135801834E-5</v>
      </c>
      <c r="F98" s="137">
        <f t="shared" si="28"/>
        <v>6.0110641749313665E-4</v>
      </c>
      <c r="G98" s="137">
        <f t="shared" si="28"/>
        <v>1.205502922385121E-3</v>
      </c>
      <c r="H98" s="137">
        <f t="shared" si="28"/>
        <v>1.4815402600878149E-3</v>
      </c>
      <c r="I98" s="137">
        <f t="shared" si="28"/>
        <v>2.0710440882926867E-3</v>
      </c>
      <c r="J98" s="136">
        <f t="shared" si="28"/>
        <v>3.1424472474758671E-3</v>
      </c>
      <c r="K98" s="92">
        <f t="shared" si="28"/>
        <v>4.9659656900766314E-3</v>
      </c>
      <c r="L98" s="92">
        <f t="shared" si="28"/>
        <v>6.9076081397669489E-3</v>
      </c>
      <c r="M98" s="92">
        <f t="shared" si="28"/>
        <v>8.9745819159083046E-3</v>
      </c>
      <c r="N98" s="137">
        <f t="shared" si="28"/>
        <v>1.1198449088889078E-2</v>
      </c>
      <c r="O98" s="136">
        <f t="shared" si="28"/>
        <v>1.3676604173027679E-2</v>
      </c>
      <c r="P98" s="92">
        <f t="shared" si="28"/>
        <v>1.6436543902109867E-2</v>
      </c>
      <c r="Q98" s="92">
        <f t="shared" si="28"/>
        <v>1.9493563842099819E-2</v>
      </c>
      <c r="R98" s="92">
        <f t="shared" si="28"/>
        <v>2.2855818432698332E-2</v>
      </c>
      <c r="S98" s="137">
        <f t="shared" si="28"/>
        <v>2.6530567849334663E-2</v>
      </c>
      <c r="T98" s="137">
        <f t="shared" si="28"/>
        <v>3.0515723142642771E-2</v>
      </c>
      <c r="U98" s="137">
        <f t="shared" si="28"/>
        <v>3.481010895157699E-2</v>
      </c>
      <c r="V98" s="137">
        <f t="shared" si="28"/>
        <v>3.9407311210064133E-2</v>
      </c>
      <c r="W98" s="137">
        <f t="shared" si="28"/>
        <v>4.4295056773944165E-2</v>
      </c>
      <c r="X98" s="142">
        <f t="shared" si="28"/>
        <v>4.9455139932428033E-2</v>
      </c>
      <c r="Y98" s="142">
        <f t="shared" si="28"/>
        <v>5.485590217873508E-2</v>
      </c>
      <c r="Z98" s="142">
        <f t="shared" si="28"/>
        <v>6.0464750316595518E-2</v>
      </c>
      <c r="AA98" s="142">
        <f t="shared" si="28"/>
        <v>6.6241099009177337E-2</v>
      </c>
      <c r="AB98" s="142">
        <f t="shared" si="28"/>
        <v>7.2138884619792662E-2</v>
      </c>
      <c r="AC98" s="142">
        <f t="shared" si="28"/>
        <v>7.8106773573124885E-2</v>
      </c>
      <c r="AD98" s="142">
        <f t="shared" si="28"/>
        <v>8.410294719845382E-2</v>
      </c>
      <c r="AE98" s="142">
        <f t="shared" si="28"/>
        <v>9.0070420480986582E-2</v>
      </c>
      <c r="AF98" s="142">
        <f t="shared" si="28"/>
        <v>9.5952472285173812E-2</v>
      </c>
      <c r="AG98" s="142">
        <f t="shared" si="28"/>
        <v>0.10169897430632274</v>
      </c>
      <c r="AH98" s="142">
        <f t="shared" si="28"/>
        <v>0.1072648043326397</v>
      </c>
      <c r="AI98" s="142">
        <f t="shared" si="28"/>
        <v>0.11261187797063588</v>
      </c>
      <c r="AJ98" s="142">
        <f t="shared" si="28"/>
        <v>0.11771186696324645</v>
      </c>
      <c r="AK98" s="142">
        <f t="shared" si="28"/>
        <v>0.12254297072092893</v>
      </c>
      <c r="AL98" s="142">
        <f t="shared" si="28"/>
        <v>0.12708982615031039</v>
      </c>
      <c r="AM98" s="142">
        <f t="shared" si="28"/>
        <v>0.13134591941186041</v>
      </c>
    </row>
    <row r="99" spans="3:40" x14ac:dyDescent="0.25">
      <c r="C99" s="56" t="s">
        <v>32</v>
      </c>
      <c r="D99" s="78" t="s">
        <v>423</v>
      </c>
      <c r="E99" s="137">
        <f t="shared" si="28"/>
        <v>2.6587632861321598E-7</v>
      </c>
      <c r="F99" s="137">
        <f t="shared" si="28"/>
        <v>2.5997332692633229E-7</v>
      </c>
      <c r="G99" s="137">
        <f t="shared" si="28"/>
        <v>2.0214521468981476E-7</v>
      </c>
      <c r="H99" s="137">
        <f t="shared" si="28"/>
        <v>1.8599206696310972E-7</v>
      </c>
      <c r="I99" s="137">
        <f t="shared" si="28"/>
        <v>1.6987833287980007E-7</v>
      </c>
      <c r="J99" s="136">
        <f t="shared" si="28"/>
        <v>1.5535097943480046E-7</v>
      </c>
      <c r="K99" s="92">
        <f t="shared" si="28"/>
        <v>1.4260930785369344E-7</v>
      </c>
      <c r="L99" s="92">
        <f t="shared" si="28"/>
        <v>1.3108644344680928E-7</v>
      </c>
      <c r="M99" s="92">
        <f t="shared" si="28"/>
        <v>1.2071702229587976E-7</v>
      </c>
      <c r="N99" s="137">
        <f t="shared" si="28"/>
        <v>1.1131400349014304E-7</v>
      </c>
      <c r="O99" s="136">
        <f t="shared" si="28"/>
        <v>1.0249758559162175E-7</v>
      </c>
      <c r="P99" s="92">
        <f t="shared" si="28"/>
        <v>9.424201743429874E-8</v>
      </c>
      <c r="Q99" s="92">
        <f t="shared" si="28"/>
        <v>8.6551858350234936E-8</v>
      </c>
      <c r="R99" s="92">
        <f t="shared" si="28"/>
        <v>7.9429343117647334E-8</v>
      </c>
      <c r="S99" s="137">
        <f t="shared" si="28"/>
        <v>7.2857823965070201E-8</v>
      </c>
      <c r="T99" s="137">
        <f t="shared" si="28"/>
        <v>6.6819940343766118E-8</v>
      </c>
      <c r="U99" s="137">
        <f t="shared" si="28"/>
        <v>6.128138615675941E-8</v>
      </c>
      <c r="V99" s="137">
        <f t="shared" si="28"/>
        <v>5.6205056600821577E-8</v>
      </c>
      <c r="W99" s="137">
        <f t="shared" si="28"/>
        <v>5.1553160159783769E-8</v>
      </c>
      <c r="X99" s="142">
        <f t="shared" si="28"/>
        <v>4.7288438772745147E-8</v>
      </c>
      <c r="Y99" s="142">
        <f t="shared" si="28"/>
        <v>4.3380730106175543E-8</v>
      </c>
      <c r="Z99" s="142">
        <f t="shared" si="28"/>
        <v>3.9797283921874644E-8</v>
      </c>
      <c r="AA99" s="142">
        <f t="shared" si="28"/>
        <v>3.6509387725584881E-8</v>
      </c>
      <c r="AB99" s="142">
        <f t="shared" si="28"/>
        <v>3.3491201899923001E-8</v>
      </c>
      <c r="AC99" s="142">
        <f t="shared" si="28"/>
        <v>3.0720169618174092E-8</v>
      </c>
      <c r="AD99" s="142">
        <f t="shared" si="28"/>
        <v>2.817101755154105E-8</v>
      </c>
      <c r="AE99" s="142">
        <f t="shared" si="28"/>
        <v>2.5827557900511639E-8</v>
      </c>
      <c r="AF99" s="142">
        <f t="shared" si="28"/>
        <v>2.3675424947037718E-8</v>
      </c>
      <c r="AG99" s="142">
        <f t="shared" si="28"/>
        <v>2.1700242242553579E-8</v>
      </c>
      <c r="AH99" s="142">
        <f t="shared" si="28"/>
        <v>1.9888785149067583E-8</v>
      </c>
      <c r="AI99" s="142">
        <f t="shared" si="28"/>
        <v>1.8228524237489167E-8</v>
      </c>
      <c r="AJ99" s="142">
        <f t="shared" si="28"/>
        <v>1.6706957544214177E-8</v>
      </c>
      <c r="AK99" s="142">
        <f t="shared" si="28"/>
        <v>1.5312635208917287E-8</v>
      </c>
      <c r="AL99" s="142">
        <f t="shared" si="28"/>
        <v>1.4035013125604184E-8</v>
      </c>
      <c r="AM99" s="142">
        <f t="shared" si="28"/>
        <v>1.286354559588493E-8</v>
      </c>
    </row>
    <row r="100" spans="3:40" x14ac:dyDescent="0.25">
      <c r="C100" s="56" t="s">
        <v>33</v>
      </c>
      <c r="D100" s="78" t="s">
        <v>424</v>
      </c>
      <c r="E100" s="137">
        <f t="shared" si="28"/>
        <v>3.2664806093016185E-6</v>
      </c>
      <c r="F100" s="137">
        <f t="shared" si="28"/>
        <v>9.2236235293778469E-5</v>
      </c>
      <c r="G100" s="137">
        <f t="shared" si="28"/>
        <v>1.7962923529915941E-4</v>
      </c>
      <c r="H100" s="137">
        <f t="shared" si="28"/>
        <v>2.1866950832986792E-4</v>
      </c>
      <c r="I100" s="137">
        <f t="shared" si="28"/>
        <v>3.016394923327408E-4</v>
      </c>
      <c r="J100" s="136">
        <f t="shared" si="28"/>
        <v>4.5130669508431905E-4</v>
      </c>
      <c r="K100" s="92">
        <f t="shared" si="28"/>
        <v>7.0385115785604022E-4</v>
      </c>
      <c r="L100" s="92">
        <f t="shared" si="28"/>
        <v>9.6977282685145735E-4</v>
      </c>
      <c r="M100" s="92">
        <f t="shared" si="28"/>
        <v>1.2498113385839566E-3</v>
      </c>
      <c r="N100" s="137">
        <f t="shared" si="28"/>
        <v>1.54806872487816E-3</v>
      </c>
      <c r="O100" s="136">
        <f t="shared" ref="O100:AM108" si="29">O57/O$49</f>
        <v>1.8774777546279448E-3</v>
      </c>
      <c r="P100" s="92">
        <f t="shared" si="29"/>
        <v>2.2415790683841747E-3</v>
      </c>
      <c r="Q100" s="92">
        <f t="shared" si="29"/>
        <v>2.6423804314931031E-3</v>
      </c>
      <c r="R100" s="92">
        <f t="shared" si="29"/>
        <v>3.0810309635818174E-3</v>
      </c>
      <c r="S100" s="137">
        <f t="shared" si="29"/>
        <v>3.558628080721736E-3</v>
      </c>
      <c r="T100" s="137">
        <f t="shared" si="29"/>
        <v>4.0751030068355443E-3</v>
      </c>
      <c r="U100" s="137">
        <f t="shared" si="29"/>
        <v>4.6305473711342167E-3</v>
      </c>
      <c r="V100" s="137">
        <f t="shared" si="29"/>
        <v>5.2244109211244359E-3</v>
      </c>
      <c r="W100" s="137">
        <f t="shared" si="29"/>
        <v>5.85542316104382E-3</v>
      </c>
      <c r="X100" s="142">
        <f t="shared" si="29"/>
        <v>6.5215845823920265E-3</v>
      </c>
      <c r="Y100" s="142">
        <f t="shared" si="29"/>
        <v>7.2191957833096223E-3</v>
      </c>
      <c r="Z100" s="142">
        <f t="shared" si="29"/>
        <v>7.9444682446308083E-3</v>
      </c>
      <c r="AA100" s="142">
        <f t="shared" si="29"/>
        <v>8.6926047258873654E-3</v>
      </c>
      <c r="AB100" s="142">
        <f t="shared" si="29"/>
        <v>9.4581140546477361E-3</v>
      </c>
      <c r="AC100" s="142">
        <f t="shared" si="29"/>
        <v>1.0234824002129049E-2</v>
      </c>
      <c r="AD100" s="142">
        <f t="shared" si="29"/>
        <v>1.1017794345661776E-2</v>
      </c>
      <c r="AE100" s="142">
        <f t="shared" si="29"/>
        <v>1.180008634416225E-2</v>
      </c>
      <c r="AF100" s="142">
        <f t="shared" si="29"/>
        <v>1.257475156841298E-2</v>
      </c>
      <c r="AG100" s="142">
        <f t="shared" si="29"/>
        <v>1.3335652177303862E-2</v>
      </c>
      <c r="AH100" s="142">
        <f t="shared" si="29"/>
        <v>1.407724161902278E-2</v>
      </c>
      <c r="AI100" s="142">
        <f t="shared" si="29"/>
        <v>1.4794829294816719E-2</v>
      </c>
      <c r="AJ100" s="142">
        <f t="shared" si="29"/>
        <v>1.5484942211292077E-2</v>
      </c>
      <c r="AK100" s="142">
        <f t="shared" si="29"/>
        <v>1.6144894327127068E-2</v>
      </c>
      <c r="AL100" s="142">
        <f t="shared" si="29"/>
        <v>1.6772777436930859E-2</v>
      </c>
      <c r="AM100" s="142">
        <f t="shared" si="29"/>
        <v>1.7367816392350903E-2</v>
      </c>
    </row>
    <row r="101" spans="3:40" x14ac:dyDescent="0.25">
      <c r="C101" s="88" t="s">
        <v>189</v>
      </c>
      <c r="D101" s="76" t="s">
        <v>416</v>
      </c>
      <c r="E101" s="154">
        <f t="shared" ref="E101:AM108" si="30">E58/E$49</f>
        <v>0.9999246395525615</v>
      </c>
      <c r="F101" s="154">
        <f t="shared" si="30"/>
        <v>0.99758768874428838</v>
      </c>
      <c r="G101" s="154">
        <f t="shared" si="30"/>
        <v>0.99508210693169952</v>
      </c>
      <c r="H101" s="154">
        <f t="shared" si="30"/>
        <v>0.99392088786530675</v>
      </c>
      <c r="I101" s="154">
        <f t="shared" si="30"/>
        <v>0.9914300274759249</v>
      </c>
      <c r="J101" s="153">
        <f t="shared" si="30"/>
        <v>0.98687423267484098</v>
      </c>
      <c r="K101" s="95">
        <f t="shared" si="30"/>
        <v>0.97906185354799236</v>
      </c>
      <c r="L101" s="95">
        <f t="shared" si="30"/>
        <v>0.970660403292254</v>
      </c>
      <c r="M101" s="95">
        <f t="shared" si="30"/>
        <v>0.96162127060083358</v>
      </c>
      <c r="N101" s="154">
        <f t="shared" si="30"/>
        <v>0.9517876379352741</v>
      </c>
      <c r="O101" s="153">
        <f t="shared" si="30"/>
        <v>0.9407074823735897</v>
      </c>
      <c r="P101" s="95">
        <f t="shared" si="30"/>
        <v>0.92823281395301571</v>
      </c>
      <c r="Q101" s="95">
        <f t="shared" si="30"/>
        <v>0.91426976777320368</v>
      </c>
      <c r="R101" s="95">
        <f t="shared" si="30"/>
        <v>0.89875701609491587</v>
      </c>
      <c r="S101" s="154">
        <f t="shared" si="30"/>
        <v>0.88163744822825851</v>
      </c>
      <c r="T101" s="154">
        <f t="shared" si="29"/>
        <v>0.86289725940661366</v>
      </c>
      <c r="U101" s="154">
        <f t="shared" si="29"/>
        <v>0.84251806715709066</v>
      </c>
      <c r="V101" s="154">
        <f t="shared" si="29"/>
        <v>0.8205055572541482</v>
      </c>
      <c r="W101" s="154">
        <f t="shared" si="29"/>
        <v>0.79689290980301875</v>
      </c>
      <c r="X101" s="146">
        <f t="shared" si="30"/>
        <v>0.77174161661489538</v>
      </c>
      <c r="Y101" s="146">
        <f t="shared" si="29"/>
        <v>0.7451794091963625</v>
      </c>
      <c r="Z101" s="146">
        <f t="shared" si="29"/>
        <v>0.71734066388717777</v>
      </c>
      <c r="AA101" s="146">
        <f t="shared" si="29"/>
        <v>0.68840099008430844</v>
      </c>
      <c r="AB101" s="146">
        <f t="shared" si="29"/>
        <v>0.65856645970518257</v>
      </c>
      <c r="AC101" s="146">
        <f t="shared" si="30"/>
        <v>0.62807370901815573</v>
      </c>
      <c r="AD101" s="146">
        <f t="shared" si="29"/>
        <v>0.59711484724123887</v>
      </c>
      <c r="AE101" s="146">
        <f t="shared" si="29"/>
        <v>0.56596493459537189</v>
      </c>
      <c r="AF101" s="146">
        <f t="shared" si="29"/>
        <v>0.53490406446361527</v>
      </c>
      <c r="AG101" s="146">
        <f t="shared" si="29"/>
        <v>0.50418426193579846</v>
      </c>
      <c r="AH101" s="146">
        <f t="shared" si="30"/>
        <v>0.47403800048872691</v>
      </c>
      <c r="AI101" s="146">
        <f t="shared" si="29"/>
        <v>0.44466681510903078</v>
      </c>
      <c r="AJ101" s="146">
        <f t="shared" si="29"/>
        <v>0.41622589918092162</v>
      </c>
      <c r="AK101" s="146">
        <f t="shared" si="29"/>
        <v>0.38884090909780861</v>
      </c>
      <c r="AL101" s="146">
        <f t="shared" si="29"/>
        <v>0.36260756103258207</v>
      </c>
      <c r="AM101" s="146">
        <f t="shared" si="30"/>
        <v>0.3375756161284002</v>
      </c>
      <c r="AN101" s="163"/>
    </row>
    <row r="102" spans="3:40" x14ac:dyDescent="0.25">
      <c r="C102" s="56" t="s">
        <v>27</v>
      </c>
      <c r="D102" s="78" t="s">
        <v>425</v>
      </c>
      <c r="E102" s="156">
        <f t="shared" si="30"/>
        <v>5.806258421252752E-4</v>
      </c>
      <c r="F102" s="156">
        <f t="shared" si="30"/>
        <v>1.5509726401877781E-2</v>
      </c>
      <c r="G102" s="156">
        <f t="shared" si="30"/>
        <v>2.0126908033212376E-2</v>
      </c>
      <c r="H102" s="156">
        <f t="shared" si="30"/>
        <v>2.2213095397576495E-2</v>
      </c>
      <c r="I102" s="156">
        <f t="shared" si="30"/>
        <v>2.5057404105613811E-2</v>
      </c>
      <c r="J102" s="155">
        <f t="shared" si="30"/>
        <v>2.7071231792820904E-2</v>
      </c>
      <c r="K102" s="96">
        <f t="shared" si="30"/>
        <v>2.9346923912886898E-2</v>
      </c>
      <c r="L102" s="96">
        <f t="shared" si="30"/>
        <v>3.184014580823933E-2</v>
      </c>
      <c r="M102" s="96">
        <f t="shared" si="30"/>
        <v>3.4556951143713585E-2</v>
      </c>
      <c r="N102" s="156">
        <f t="shared" si="30"/>
        <v>3.7482428921944193E-2</v>
      </c>
      <c r="O102" s="155">
        <f t="shared" si="30"/>
        <v>4.0387492147933045E-2</v>
      </c>
      <c r="P102" s="96">
        <f t="shared" si="30"/>
        <v>4.3126340237119774E-2</v>
      </c>
      <c r="Q102" s="96">
        <f t="shared" si="30"/>
        <v>4.5626523991666584E-2</v>
      </c>
      <c r="R102" s="96">
        <f t="shared" si="30"/>
        <v>4.7834043923064402E-2</v>
      </c>
      <c r="S102" s="156">
        <f t="shared" si="30"/>
        <v>4.9717387215915586E-2</v>
      </c>
      <c r="T102" s="156">
        <f t="shared" si="29"/>
        <v>5.1260184525657282E-2</v>
      </c>
      <c r="U102" s="156">
        <f t="shared" si="29"/>
        <v>5.2458836014020904E-2</v>
      </c>
      <c r="V102" s="156">
        <f t="shared" si="29"/>
        <v>5.3314901632378071E-2</v>
      </c>
      <c r="W102" s="156">
        <f t="shared" si="29"/>
        <v>5.383389415588042E-2</v>
      </c>
      <c r="X102" s="147">
        <f t="shared" si="30"/>
        <v>5.4023902099600132E-2</v>
      </c>
      <c r="Y102" s="147">
        <f t="shared" si="29"/>
        <v>5.3904948933225651E-2</v>
      </c>
      <c r="Z102" s="147">
        <f t="shared" si="29"/>
        <v>5.3488777242332516E-2</v>
      </c>
      <c r="AA102" s="147">
        <f t="shared" si="29"/>
        <v>5.2789564853299019E-2</v>
      </c>
      <c r="AB102" s="147">
        <f t="shared" si="29"/>
        <v>5.1827495972513953E-2</v>
      </c>
      <c r="AC102" s="147">
        <f t="shared" si="30"/>
        <v>5.0626683183774848E-2</v>
      </c>
      <c r="AD102" s="147">
        <f t="shared" si="29"/>
        <v>4.9215008631641521E-2</v>
      </c>
      <c r="AE102" s="147">
        <f t="shared" si="29"/>
        <v>4.7622963837007842E-2</v>
      </c>
      <c r="AF102" s="147">
        <f t="shared" si="29"/>
        <v>4.5882786536802729E-2</v>
      </c>
      <c r="AG102" s="147">
        <f t="shared" si="29"/>
        <v>4.4027069651686311E-2</v>
      </c>
      <c r="AH102" s="147">
        <f t="shared" si="30"/>
        <v>4.2088110352713669E-2</v>
      </c>
      <c r="AI102" s="147">
        <f t="shared" si="29"/>
        <v>4.0097023761807231E-2</v>
      </c>
      <c r="AJ102" s="147">
        <f t="shared" si="29"/>
        <v>3.8079928033335896E-2</v>
      </c>
      <c r="AK102" s="147">
        <f t="shared" si="29"/>
        <v>3.6059739341267404E-2</v>
      </c>
      <c r="AL102" s="147">
        <f t="shared" si="29"/>
        <v>3.4056046452114075E-2</v>
      </c>
      <c r="AM102" s="147">
        <f t="shared" si="30"/>
        <v>3.208402004407352E-2</v>
      </c>
    </row>
    <row r="103" spans="3:40" x14ac:dyDescent="0.25">
      <c r="C103" s="56" t="s">
        <v>28</v>
      </c>
      <c r="D103" s="78" t="s">
        <v>426</v>
      </c>
      <c r="E103" s="156">
        <f t="shared" si="30"/>
        <v>5.070879699542305E-2</v>
      </c>
      <c r="F103" s="156">
        <f t="shared" si="30"/>
        <v>0.12617199814051905</v>
      </c>
      <c r="G103" s="156">
        <f t="shared" si="30"/>
        <v>0.14164039533466705</v>
      </c>
      <c r="H103" s="156">
        <f t="shared" si="30"/>
        <v>0.14616166062124117</v>
      </c>
      <c r="I103" s="156">
        <f t="shared" si="30"/>
        <v>0.15116034890076435</v>
      </c>
      <c r="J103" s="155">
        <f t="shared" si="30"/>
        <v>0.154604860807251</v>
      </c>
      <c r="K103" s="96">
        <f t="shared" si="30"/>
        <v>0.15717397678898501</v>
      </c>
      <c r="L103" s="96">
        <f t="shared" si="30"/>
        <v>0.1592698638055953</v>
      </c>
      <c r="M103" s="96">
        <f t="shared" si="30"/>
        <v>0.16088470139977673</v>
      </c>
      <c r="N103" s="156">
        <f t="shared" si="30"/>
        <v>0.16201452396163246</v>
      </c>
      <c r="O103" s="155">
        <f t="shared" si="30"/>
        <v>0.16273973217054233</v>
      </c>
      <c r="P103" s="96">
        <f t="shared" si="30"/>
        <v>0.16301730736189687</v>
      </c>
      <c r="Q103" s="96">
        <f t="shared" si="30"/>
        <v>0.16281797688175956</v>
      </c>
      <c r="R103" s="96">
        <f t="shared" si="30"/>
        <v>0.16211860848302628</v>
      </c>
      <c r="S103" s="156">
        <f t="shared" si="30"/>
        <v>0.16090492736251039</v>
      </c>
      <c r="T103" s="156">
        <f t="shared" si="29"/>
        <v>0.15917306649478261</v>
      </c>
      <c r="U103" s="156">
        <f t="shared" si="29"/>
        <v>0.15692645515992665</v>
      </c>
      <c r="V103" s="156">
        <f t="shared" si="29"/>
        <v>0.15417549255965687</v>
      </c>
      <c r="W103" s="156">
        <f t="shared" si="29"/>
        <v>0.15093718033761322</v>
      </c>
      <c r="X103" s="147">
        <f t="shared" si="30"/>
        <v>0.14723449686268128</v>
      </c>
      <c r="Y103" s="147">
        <f t="shared" si="29"/>
        <v>0.14309949351468446</v>
      </c>
      <c r="Z103" s="147">
        <f t="shared" si="29"/>
        <v>0.13856951731175296</v>
      </c>
      <c r="AA103" s="147">
        <f t="shared" si="29"/>
        <v>0.13368970312773812</v>
      </c>
      <c r="AB103" s="147">
        <f t="shared" si="29"/>
        <v>0.12851167282092102</v>
      </c>
      <c r="AC103" s="147">
        <f t="shared" si="30"/>
        <v>0.12309286125111971</v>
      </c>
      <c r="AD103" s="147">
        <f t="shared" si="29"/>
        <v>0.11748207525420264</v>
      </c>
      <c r="AE103" s="147">
        <f t="shared" si="29"/>
        <v>0.11174381024671365</v>
      </c>
      <c r="AF103" s="147">
        <f t="shared" si="29"/>
        <v>0.10594334882892675</v>
      </c>
      <c r="AG103" s="147">
        <f t="shared" si="29"/>
        <v>0.10014043429786848</v>
      </c>
      <c r="AH103" s="147">
        <f t="shared" si="30"/>
        <v>9.4390463165318059E-2</v>
      </c>
      <c r="AI103" s="147">
        <f t="shared" si="29"/>
        <v>8.8741621061575848E-2</v>
      </c>
      <c r="AJ103" s="147">
        <f t="shared" si="29"/>
        <v>8.3232748905079396E-2</v>
      </c>
      <c r="AK103" s="147">
        <f t="shared" si="29"/>
        <v>7.7895990764132811E-2</v>
      </c>
      <c r="AL103" s="147">
        <f t="shared" si="29"/>
        <v>7.2756710023010762E-2</v>
      </c>
      <c r="AM103" s="147">
        <f t="shared" si="30"/>
        <v>6.7830395227197832E-2</v>
      </c>
    </row>
    <row r="104" spans="3:40" x14ac:dyDescent="0.25">
      <c r="C104" s="56" t="s">
        <v>29</v>
      </c>
      <c r="D104" s="78" t="s">
        <v>427</v>
      </c>
      <c r="E104" s="156">
        <f t="shared" si="30"/>
        <v>0.1200243797595533</v>
      </c>
      <c r="F104" s="156">
        <f t="shared" si="30"/>
        <v>0.20729287219989403</v>
      </c>
      <c r="G104" s="156">
        <f t="shared" si="30"/>
        <v>0.22454791576469005</v>
      </c>
      <c r="H104" s="156">
        <f t="shared" si="30"/>
        <v>0.22924295998048913</v>
      </c>
      <c r="I104" s="156">
        <f t="shared" si="30"/>
        <v>0.23379975940048878</v>
      </c>
      <c r="J104" s="155">
        <f t="shared" si="30"/>
        <v>0.2370473631947782</v>
      </c>
      <c r="K104" s="96">
        <f t="shared" si="30"/>
        <v>0.2388502939841857</v>
      </c>
      <c r="L104" s="96">
        <f t="shared" si="30"/>
        <v>0.23997960764772047</v>
      </c>
      <c r="M104" s="96">
        <f t="shared" si="30"/>
        <v>0.24043394574177984</v>
      </c>
      <c r="N104" s="156">
        <f t="shared" si="30"/>
        <v>0.24022793930979561</v>
      </c>
      <c r="O104" s="155">
        <f t="shared" si="30"/>
        <v>0.23942827178306589</v>
      </c>
      <c r="P104" s="96">
        <f t="shared" si="30"/>
        <v>0.23803288549539453</v>
      </c>
      <c r="Q104" s="96">
        <f t="shared" si="30"/>
        <v>0.23602839317587335</v>
      </c>
      <c r="R104" s="96">
        <f t="shared" si="30"/>
        <v>0.23340783111452446</v>
      </c>
      <c r="S104" s="156">
        <f t="shared" si="30"/>
        <v>0.23016726872734128</v>
      </c>
      <c r="T104" s="156">
        <f t="shared" si="29"/>
        <v>0.22631258515088631</v>
      </c>
      <c r="U104" s="156">
        <f t="shared" si="29"/>
        <v>0.22185164577105368</v>
      </c>
      <c r="V104" s="156">
        <f t="shared" si="29"/>
        <v>0.21679959180749639</v>
      </c>
      <c r="W104" s="156">
        <f t="shared" si="29"/>
        <v>0.21117937421922031</v>
      </c>
      <c r="X104" s="147">
        <f t="shared" si="30"/>
        <v>0.20502191139639125</v>
      </c>
      <c r="Y104" s="147">
        <f t="shared" si="29"/>
        <v>0.19837236852074083</v>
      </c>
      <c r="Z104" s="147">
        <f t="shared" si="29"/>
        <v>0.1912817882645621</v>
      </c>
      <c r="AA104" s="147">
        <f t="shared" si="29"/>
        <v>0.18381192491144174</v>
      </c>
      <c r="AB104" s="147">
        <f t="shared" si="29"/>
        <v>0.17603124241916041</v>
      </c>
      <c r="AC104" s="147">
        <f t="shared" si="30"/>
        <v>0.16801537325053573</v>
      </c>
      <c r="AD104" s="147">
        <f t="shared" si="29"/>
        <v>0.15982611471348382</v>
      </c>
      <c r="AE104" s="147">
        <f t="shared" si="29"/>
        <v>0.15154675208254395</v>
      </c>
      <c r="AF104" s="147">
        <f t="shared" si="29"/>
        <v>0.14326094191240241</v>
      </c>
      <c r="AG104" s="147">
        <f t="shared" si="29"/>
        <v>0.13504349466333398</v>
      </c>
      <c r="AH104" s="147">
        <f t="shared" si="30"/>
        <v>0.12696273418159512</v>
      </c>
      <c r="AI104" s="147">
        <f t="shared" si="29"/>
        <v>0.11907739976923036</v>
      </c>
      <c r="AJ104" s="147">
        <f t="shared" si="29"/>
        <v>0.11143328051302684</v>
      </c>
      <c r="AK104" s="147">
        <f t="shared" si="29"/>
        <v>0.10406748765164894</v>
      </c>
      <c r="AL104" s="147">
        <f t="shared" si="29"/>
        <v>9.7008423644052974E-2</v>
      </c>
      <c r="AM104" s="147">
        <f t="shared" si="30"/>
        <v>9.0271463303201696E-2</v>
      </c>
    </row>
    <row r="105" spans="3:40" x14ac:dyDescent="0.25">
      <c r="C105" s="56" t="s">
        <v>30</v>
      </c>
      <c r="D105" s="78" t="s">
        <v>428</v>
      </c>
      <c r="E105" s="156">
        <f t="shared" si="30"/>
        <v>0.16803384356708401</v>
      </c>
      <c r="F105" s="156">
        <f t="shared" si="30"/>
        <v>0.22459688726820454</v>
      </c>
      <c r="G105" s="156">
        <f t="shared" si="30"/>
        <v>0.23384450248025357</v>
      </c>
      <c r="H105" s="156">
        <f t="shared" si="30"/>
        <v>0.23614582241618232</v>
      </c>
      <c r="I105" s="156">
        <f t="shared" si="30"/>
        <v>0.23761931744640821</v>
      </c>
      <c r="J105" s="155">
        <f t="shared" si="30"/>
        <v>0.23908291263857653</v>
      </c>
      <c r="K105" s="96">
        <f t="shared" si="30"/>
        <v>0.23914145220980068</v>
      </c>
      <c r="L105" s="96">
        <f t="shared" si="30"/>
        <v>0.23863335566563901</v>
      </c>
      <c r="M105" s="96">
        <f t="shared" si="30"/>
        <v>0.23755837788715103</v>
      </c>
      <c r="N105" s="156">
        <f t="shared" si="30"/>
        <v>0.23592791100909519</v>
      </c>
      <c r="O105" s="155">
        <f t="shared" si="30"/>
        <v>0.23377490422229361</v>
      </c>
      <c r="P105" s="96">
        <f t="shared" si="30"/>
        <v>0.23112358918193487</v>
      </c>
      <c r="Q105" s="96">
        <f t="shared" si="30"/>
        <v>0.22797514133464891</v>
      </c>
      <c r="R105" s="96">
        <f t="shared" si="30"/>
        <v>0.22433471189370333</v>
      </c>
      <c r="S105" s="156">
        <f t="shared" si="30"/>
        <v>0.22020450970863364</v>
      </c>
      <c r="T105" s="156">
        <f t="shared" si="29"/>
        <v>0.21559348643096746</v>
      </c>
      <c r="U105" s="156">
        <f t="shared" si="29"/>
        <v>0.21050778556449215</v>
      </c>
      <c r="V105" s="156">
        <f t="shared" si="29"/>
        <v>0.20495904016148053</v>
      </c>
      <c r="W105" s="156">
        <f t="shared" si="29"/>
        <v>0.19896543817098078</v>
      </c>
      <c r="X105" s="147">
        <f t="shared" si="30"/>
        <v>0.1925523530052719</v>
      </c>
      <c r="Y105" s="147">
        <f t="shared" si="29"/>
        <v>0.18575900344902396</v>
      </c>
      <c r="Z105" s="147">
        <f t="shared" si="29"/>
        <v>0.17862960758507759</v>
      </c>
      <c r="AA105" s="147">
        <f t="shared" si="29"/>
        <v>0.17121843186526267</v>
      </c>
      <c r="AB105" s="147">
        <f t="shared" si="29"/>
        <v>0.16358516670461715</v>
      </c>
      <c r="AC105" s="147">
        <f t="shared" si="30"/>
        <v>0.15579591722247327</v>
      </c>
      <c r="AD105" s="147">
        <f t="shared" si="29"/>
        <v>0.14790293732689405</v>
      </c>
      <c r="AE105" s="147">
        <f t="shared" si="29"/>
        <v>0.13997895779942593</v>
      </c>
      <c r="AF105" s="147">
        <f t="shared" si="29"/>
        <v>0.13209687144767832</v>
      </c>
      <c r="AG105" s="147">
        <f t="shared" si="29"/>
        <v>0.124320973401462</v>
      </c>
      <c r="AH105" s="147">
        <f t="shared" si="30"/>
        <v>0.11670950901787203</v>
      </c>
      <c r="AI105" s="147">
        <f t="shared" si="29"/>
        <v>0.10931207050546252</v>
      </c>
      <c r="AJ105" s="147">
        <f t="shared" si="29"/>
        <v>0.10216642226849577</v>
      </c>
      <c r="AK105" s="147">
        <f t="shared" si="29"/>
        <v>9.530267877735675E-2</v>
      </c>
      <c r="AL105" s="147">
        <f t="shared" si="29"/>
        <v>8.8743296235969688E-2</v>
      </c>
      <c r="AM105" s="147">
        <f t="shared" si="30"/>
        <v>8.2499037224367758E-2</v>
      </c>
    </row>
    <row r="106" spans="3:40" x14ac:dyDescent="0.25">
      <c r="C106" s="56" t="s">
        <v>31</v>
      </c>
      <c r="D106" s="78" t="s">
        <v>429</v>
      </c>
      <c r="E106" s="156">
        <f t="shared" si="30"/>
        <v>0.4362143910050581</v>
      </c>
      <c r="F106" s="156">
        <f t="shared" si="30"/>
        <v>0.28951277070331144</v>
      </c>
      <c r="G106" s="156">
        <f t="shared" si="30"/>
        <v>0.25931348491707057</v>
      </c>
      <c r="H106" s="156">
        <f t="shared" si="30"/>
        <v>0.25018675647941907</v>
      </c>
      <c r="I106" s="156">
        <f t="shared" si="30"/>
        <v>0.23995365410323746</v>
      </c>
      <c r="J106" s="155">
        <f t="shared" si="30"/>
        <v>0.23132293400031084</v>
      </c>
      <c r="K106" s="96">
        <f t="shared" si="30"/>
        <v>0.22246273738451822</v>
      </c>
      <c r="L106" s="96">
        <f t="shared" si="30"/>
        <v>0.21407572587665671</v>
      </c>
      <c r="M106" s="96">
        <f t="shared" si="30"/>
        <v>0.20613304655096604</v>
      </c>
      <c r="N106" s="156">
        <f t="shared" si="30"/>
        <v>0.19853738181532085</v>
      </c>
      <c r="O106" s="155">
        <f t="shared" si="30"/>
        <v>0.19104628514980523</v>
      </c>
      <c r="P106" s="96">
        <f t="shared" si="30"/>
        <v>0.18367859728099314</v>
      </c>
      <c r="Q106" s="96">
        <f t="shared" si="30"/>
        <v>0.17644868228723773</v>
      </c>
      <c r="R106" s="96">
        <f t="shared" si="30"/>
        <v>0.16936986507029758</v>
      </c>
      <c r="S106" s="156">
        <f t="shared" si="30"/>
        <v>0.16243801159585713</v>
      </c>
      <c r="T106" s="156">
        <f t="shared" si="29"/>
        <v>0.15565024185106749</v>
      </c>
      <c r="U106" s="156">
        <f t="shared" si="29"/>
        <v>0.1489883453609519</v>
      </c>
      <c r="V106" s="156">
        <f t="shared" si="29"/>
        <v>0.14243415949070443</v>
      </c>
      <c r="W106" s="156">
        <f t="shared" si="29"/>
        <v>0.13597183669542975</v>
      </c>
      <c r="X106" s="147">
        <f t="shared" si="30"/>
        <v>0.12958922582981267</v>
      </c>
      <c r="Y106" s="147">
        <f t="shared" si="29"/>
        <v>0.12328644431874355</v>
      </c>
      <c r="Z106" s="147">
        <f t="shared" si="29"/>
        <v>0.11706338370582231</v>
      </c>
      <c r="AA106" s="147">
        <f t="shared" si="29"/>
        <v>0.11092739298951819</v>
      </c>
      <c r="AB106" s="147">
        <f t="shared" si="29"/>
        <v>0.10488985143247981</v>
      </c>
      <c r="AC106" s="147">
        <f t="shared" si="30"/>
        <v>9.8967247475534897E-2</v>
      </c>
      <c r="AD106" s="147">
        <f t="shared" si="29"/>
        <v>9.316686921960618E-2</v>
      </c>
      <c r="AE106" s="147">
        <f t="shared" si="29"/>
        <v>8.7512326686718322E-2</v>
      </c>
      <c r="AF106" s="147">
        <f t="shared" si="29"/>
        <v>8.2028362998044349E-2</v>
      </c>
      <c r="AG106" s="147">
        <f t="shared" si="29"/>
        <v>7.6735221625525166E-2</v>
      </c>
      <c r="AH106" s="147">
        <f t="shared" si="30"/>
        <v>7.1650885531646516E-2</v>
      </c>
      <c r="AI106" s="147">
        <f t="shared" si="29"/>
        <v>6.6789628444377303E-2</v>
      </c>
      <c r="AJ106" s="147">
        <f t="shared" si="29"/>
        <v>6.2159816048050841E-2</v>
      </c>
      <c r="AK106" s="147">
        <f t="shared" si="29"/>
        <v>5.7766853738797183E-2</v>
      </c>
      <c r="AL106" s="147">
        <f t="shared" si="29"/>
        <v>5.3613099235313336E-2</v>
      </c>
      <c r="AM106" s="147">
        <f t="shared" si="30"/>
        <v>4.969524368507619E-2</v>
      </c>
    </row>
    <row r="107" spans="3:40" x14ac:dyDescent="0.25">
      <c r="C107" s="56" t="s">
        <v>32</v>
      </c>
      <c r="D107" s="78" t="s">
        <v>430</v>
      </c>
      <c r="E107" s="156">
        <f t="shared" si="30"/>
        <v>0.15386468112104759</v>
      </c>
      <c r="F107" s="156">
        <f t="shared" si="30"/>
        <v>9.6950037472312831E-2</v>
      </c>
      <c r="G107" s="156">
        <f t="shared" si="30"/>
        <v>8.4688897819123157E-2</v>
      </c>
      <c r="H107" s="156">
        <f t="shared" si="30"/>
        <v>8.1008976878412783E-2</v>
      </c>
      <c r="I107" s="156">
        <f t="shared" si="30"/>
        <v>7.6898912904039121E-2</v>
      </c>
      <c r="J107" s="155">
        <f t="shared" si="30"/>
        <v>7.2716342309817272E-2</v>
      </c>
      <c r="K107" s="96">
        <f t="shared" si="30"/>
        <v>6.8790299175632466E-2</v>
      </c>
      <c r="L107" s="96">
        <f t="shared" si="30"/>
        <v>6.5158896524462689E-2</v>
      </c>
      <c r="M107" s="96">
        <f t="shared" si="30"/>
        <v>6.1809907157835499E-2</v>
      </c>
      <c r="N107" s="156">
        <f t="shared" si="30"/>
        <v>5.8696381885229097E-2</v>
      </c>
      <c r="O107" s="155">
        <f t="shared" si="30"/>
        <v>5.570469843749138E-2</v>
      </c>
      <c r="P107" s="96">
        <f t="shared" si="30"/>
        <v>5.2834387181325639E-2</v>
      </c>
      <c r="Q107" s="96">
        <f t="shared" si="30"/>
        <v>5.0089052574189108E-2</v>
      </c>
      <c r="R107" s="96">
        <f t="shared" si="30"/>
        <v>4.7471529540970017E-2</v>
      </c>
      <c r="S107" s="156">
        <f t="shared" si="30"/>
        <v>4.4977932922228112E-2</v>
      </c>
      <c r="T107" s="156">
        <f t="shared" si="29"/>
        <v>4.2604549921160688E-2</v>
      </c>
      <c r="U107" s="156">
        <f t="shared" si="29"/>
        <v>4.0341767344546302E-2</v>
      </c>
      <c r="V107" s="156">
        <f t="shared" si="29"/>
        <v>3.8179492345962886E-2</v>
      </c>
      <c r="W107" s="156">
        <f t="shared" si="29"/>
        <v>3.6107957053148343E-2</v>
      </c>
      <c r="X107" s="147">
        <f t="shared" si="30"/>
        <v>3.4118176103899001E-2</v>
      </c>
      <c r="Y107" s="147">
        <f t="shared" si="29"/>
        <v>3.2204887919211292E-2</v>
      </c>
      <c r="Z107" s="147">
        <f t="shared" si="29"/>
        <v>3.0362155653711767E-2</v>
      </c>
      <c r="AA107" s="147">
        <f t="shared" si="29"/>
        <v>2.8586185310715908E-2</v>
      </c>
      <c r="AB107" s="147">
        <f t="shared" si="29"/>
        <v>2.6874571450735307E-2</v>
      </c>
      <c r="AC107" s="147">
        <f t="shared" si="30"/>
        <v>2.5226531341284397E-2</v>
      </c>
      <c r="AD107" s="147">
        <f t="shared" si="29"/>
        <v>2.3639101046971839E-2</v>
      </c>
      <c r="AE107" s="147">
        <f t="shared" si="29"/>
        <v>2.2114148344342745E-2</v>
      </c>
      <c r="AF107" s="147">
        <f t="shared" si="29"/>
        <v>2.0654131772765705E-2</v>
      </c>
      <c r="AG107" s="147">
        <f t="shared" si="29"/>
        <v>1.9260693144156325E-2</v>
      </c>
      <c r="AH107" s="147">
        <f t="shared" si="30"/>
        <v>1.7935278993128106E-2</v>
      </c>
      <c r="AI107" s="147">
        <f t="shared" si="29"/>
        <v>1.6678746858625304E-2</v>
      </c>
      <c r="AJ107" s="147">
        <f t="shared" si="29"/>
        <v>1.5490787387657384E-2</v>
      </c>
      <c r="AK107" s="147">
        <f t="shared" si="29"/>
        <v>1.4370683473645172E-2</v>
      </c>
      <c r="AL107" s="147">
        <f t="shared" si="29"/>
        <v>1.3317262827035378E-2</v>
      </c>
      <c r="AM107" s="147">
        <f t="shared" si="30"/>
        <v>1.2328219699416935E-2</v>
      </c>
    </row>
    <row r="108" spans="3:40" x14ac:dyDescent="0.25">
      <c r="C108" s="80" t="s">
        <v>33</v>
      </c>
      <c r="D108" s="90" t="s">
        <v>431</v>
      </c>
      <c r="E108" s="158">
        <f t="shared" si="30"/>
        <v>7.0497921241333764E-2</v>
      </c>
      <c r="F108" s="158">
        <f t="shared" si="30"/>
        <v>3.7553396581723117E-2</v>
      </c>
      <c r="G108" s="158">
        <f t="shared" si="30"/>
        <v>3.0920002480508833E-2</v>
      </c>
      <c r="H108" s="158">
        <f t="shared" si="30"/>
        <v>2.8961616045383588E-2</v>
      </c>
      <c r="I108" s="158">
        <f t="shared" si="30"/>
        <v>2.6940630476902955E-2</v>
      </c>
      <c r="J108" s="157">
        <f t="shared" si="30"/>
        <v>2.5028587836882318E-2</v>
      </c>
      <c r="K108" s="97">
        <f t="shared" si="30"/>
        <v>2.3296169986618404E-2</v>
      </c>
      <c r="L108" s="97">
        <f t="shared" si="30"/>
        <v>2.1702808091672725E-2</v>
      </c>
      <c r="M108" s="97">
        <f t="shared" si="30"/>
        <v>2.024434068559617E-2</v>
      </c>
      <c r="N108" s="158">
        <f t="shared" si="30"/>
        <v>1.8901071054931044E-2</v>
      </c>
      <c r="O108" s="157">
        <f t="shared" si="30"/>
        <v>1.7626098340764566E-2</v>
      </c>
      <c r="P108" s="97">
        <f t="shared" si="30"/>
        <v>1.641970731875492E-2</v>
      </c>
      <c r="Q108" s="97">
        <f t="shared" si="30"/>
        <v>1.5283997544689397E-2</v>
      </c>
      <c r="R108" s="97">
        <f t="shared" si="30"/>
        <v>1.42204261252606E-2</v>
      </c>
      <c r="S108" s="158">
        <f t="shared" si="30"/>
        <v>1.3227410759750051E-2</v>
      </c>
      <c r="T108" s="158">
        <f t="shared" si="29"/>
        <v>1.230314493250116E-2</v>
      </c>
      <c r="U108" s="158">
        <f t="shared" si="29"/>
        <v>1.1443231821046014E-2</v>
      </c>
      <c r="V108" s="158">
        <f t="shared" si="29"/>
        <v>1.0642879204480399E-2</v>
      </c>
      <c r="W108" s="158">
        <f t="shared" si="29"/>
        <v>9.8972292714440413E-3</v>
      </c>
      <c r="X108" s="148">
        <f t="shared" si="30"/>
        <v>9.2015513632597926E-3</v>
      </c>
      <c r="Y108" s="148">
        <f t="shared" si="29"/>
        <v>8.5522625138031855E-3</v>
      </c>
      <c r="Z108" s="148">
        <f t="shared" si="29"/>
        <v>7.945434070338625E-3</v>
      </c>
      <c r="AA108" s="148">
        <f t="shared" si="29"/>
        <v>7.3777869623713136E-3</v>
      </c>
      <c r="AB108" s="148">
        <f t="shared" si="29"/>
        <v>6.8464589047549981E-3</v>
      </c>
      <c r="AC108" s="148">
        <f t="shared" si="30"/>
        <v>6.3490952406945337E-3</v>
      </c>
      <c r="AD108" s="148">
        <f t="shared" si="29"/>
        <v>5.8827409592852016E-3</v>
      </c>
      <c r="AE108" s="148">
        <f t="shared" si="29"/>
        <v>5.4459755204121349E-3</v>
      </c>
      <c r="AF108" s="148">
        <f t="shared" si="29"/>
        <v>5.0376208944374005E-3</v>
      </c>
      <c r="AG108" s="148">
        <f t="shared" si="29"/>
        <v>4.6563752213070802E-3</v>
      </c>
      <c r="AH108" s="148">
        <f t="shared" si="30"/>
        <v>4.3010193334864092E-3</v>
      </c>
      <c r="AI108" s="148">
        <f t="shared" si="29"/>
        <v>3.9703246519821652E-3</v>
      </c>
      <c r="AJ108" s="148">
        <f t="shared" si="29"/>
        <v>3.6629160075759472E-3</v>
      </c>
      <c r="AK108" s="148">
        <f t="shared" si="29"/>
        <v>3.3774754439431262E-3</v>
      </c>
      <c r="AL108" s="148">
        <f t="shared" si="29"/>
        <v>3.1127226925160272E-3</v>
      </c>
      <c r="AM108" s="148">
        <f t="shared" si="30"/>
        <v>2.8672370542942079E-3</v>
      </c>
    </row>
  </sheetData>
  <pageMargins left="0.7" right="0.7" top="0.75" bottom="0.75" header="0.3" footer="0.3"/>
  <pageSetup paperSize="9" scale="6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AL25"/>
  <sheetViews>
    <sheetView topLeftCell="A4" zoomScale="80" zoomScaleNormal="80" workbookViewId="0">
      <selection activeCell="Q21" sqref="Q21"/>
    </sheetView>
  </sheetViews>
  <sheetFormatPr baseColWidth="10" defaultRowHeight="15" x14ac:dyDescent="0.25"/>
  <cols>
    <col min="2" max="2" width="19.7109375" customWidth="1"/>
    <col min="3" max="3" width="26.140625" customWidth="1"/>
    <col min="4" max="4" width="23" hidden="1" customWidth="1"/>
    <col min="5" max="6" width="13.5703125" hidden="1" customWidth="1"/>
    <col min="7" max="22" width="7.140625" bestFit="1" customWidth="1"/>
    <col min="23" max="23" width="7.85546875" customWidth="1"/>
    <col min="29" max="29" width="11.42578125" customWidth="1"/>
    <col min="32" max="32" width="10.85546875" customWidth="1"/>
    <col min="33" max="33" width="16.28515625" customWidth="1"/>
    <col min="34" max="34" width="13.140625" customWidth="1"/>
    <col min="35" max="35" width="12.7109375" customWidth="1"/>
    <col min="36" max="36" width="14.85546875" customWidth="1"/>
    <col min="37" max="37" width="12.85546875" customWidth="1"/>
    <col min="38" max="38" width="13.5703125" customWidth="1"/>
  </cols>
  <sheetData>
    <row r="1" spans="1:38" ht="23.25" x14ac:dyDescent="0.35">
      <c r="A1" s="1" t="s">
        <v>450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8" s="3" customFormat="1" ht="23.25" x14ac:dyDescent="0.35">
      <c r="A2" s="70"/>
      <c r="D2" s="7"/>
      <c r="E2" s="239">
        <f>'T energie vecteurs'!E5</f>
        <v>4</v>
      </c>
      <c r="F2" s="239">
        <f>E2+9</f>
        <v>13</v>
      </c>
      <c r="G2" s="239">
        <f>F2+3</f>
        <v>16</v>
      </c>
      <c r="H2" s="239">
        <f t="shared" ref="H2:S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>S2+5</f>
        <v>33</v>
      </c>
      <c r="U2" s="239">
        <f>T2+5</f>
        <v>38</v>
      </c>
      <c r="V2" s="239">
        <f>U2+5</f>
        <v>43</v>
      </c>
      <c r="W2" s="239">
        <f>V2+5</f>
        <v>48</v>
      </c>
    </row>
    <row r="3" spans="1:38" ht="23.25" x14ac:dyDescent="0.35">
      <c r="A3" s="241"/>
      <c r="B3" s="3"/>
      <c r="C3" s="66"/>
      <c r="D3" s="12"/>
      <c r="E3" s="73">
        <v>2006</v>
      </c>
      <c r="F3" s="73">
        <v>2015</v>
      </c>
      <c r="G3" s="26">
        <v>2018</v>
      </c>
      <c r="H3" s="4">
        <v>2019</v>
      </c>
      <c r="I3" s="109">
        <v>2020</v>
      </c>
      <c r="J3" s="117">
        <v>2021</v>
      </c>
      <c r="K3" s="33">
        <v>2022</v>
      </c>
      <c r="L3" s="4">
        <v>2023</v>
      </c>
      <c r="M3" s="33">
        <v>2024</v>
      </c>
      <c r="N3" s="109">
        <v>2025</v>
      </c>
      <c r="O3" s="117">
        <v>2026</v>
      </c>
      <c r="P3" s="4">
        <v>2027</v>
      </c>
      <c r="Q3" s="33">
        <v>2028</v>
      </c>
      <c r="R3" s="33">
        <v>2029</v>
      </c>
      <c r="S3" s="109">
        <v>2030</v>
      </c>
      <c r="T3" s="119">
        <v>2035</v>
      </c>
      <c r="U3" s="119">
        <v>2040</v>
      </c>
      <c r="V3" s="4">
        <v>2045</v>
      </c>
      <c r="W3" s="119">
        <v>2050</v>
      </c>
      <c r="X3" s="3"/>
      <c r="AG3" s="14"/>
      <c r="AH3" s="103"/>
      <c r="AI3" s="103"/>
      <c r="AJ3" s="103"/>
      <c r="AK3" s="103"/>
      <c r="AL3" s="103"/>
    </row>
    <row r="4" spans="1:38" ht="23.25" x14ac:dyDescent="0.35">
      <c r="A4" s="195" t="str">
        <f>Résultats!B1</f>
        <v>TEND</v>
      </c>
      <c r="B4" s="240" t="s">
        <v>451</v>
      </c>
      <c r="C4" s="5" t="s">
        <v>443</v>
      </c>
      <c r="D4" s="13" t="s">
        <v>132</v>
      </c>
      <c r="E4" s="22">
        <f>VLOOKUP($D4,Résultats!$B$2:$AX$212,E$2,FALSE)</f>
        <v>2393165780</v>
      </c>
      <c r="F4" s="22">
        <f>VLOOKUP($D4,Résultats!$B$2:$AX$212,F$2,FALSE)</f>
        <v>2623669000</v>
      </c>
      <c r="G4" s="132">
        <f>VLOOKUP($D4,Résultats!$B$2:$AX$212,G$2,FALSE)/1000000</f>
        <v>2670.7684170000002</v>
      </c>
      <c r="H4" s="22">
        <f>VLOOKUP($D4,Résultats!$B$2:$AX$212,H$2,FALSE)/1000000</f>
        <v>2685.0923619999999</v>
      </c>
      <c r="I4" s="133">
        <f>VLOOKUP($D4,Résultats!$B$2:$AX$212,I$2,FALSE)/1000000</f>
        <v>2699.0781609999999</v>
      </c>
      <c r="J4" s="132">
        <f>VLOOKUP($D4,Résultats!$B$2:$AX$212,J$2,FALSE)/1000000</f>
        <v>2712.2395019999999</v>
      </c>
      <c r="K4" s="22">
        <f>VLOOKUP($D4,Résultats!$B$2:$AX$212,K$2,FALSE)/1000000</f>
        <v>2724.9316829999998</v>
      </c>
      <c r="L4" s="22">
        <f>VLOOKUP($D4,Résultats!$B$2:$AX$212,L$2,FALSE)/1000000</f>
        <v>2739.2148560000001</v>
      </c>
      <c r="M4" s="22">
        <f>VLOOKUP($D4,Résultats!$B$2:$AX$212,M$2,FALSE)/1000000</f>
        <v>2753.9257499999999</v>
      </c>
      <c r="N4" s="133">
        <f>VLOOKUP($D4,Résultats!$B$2:$AX$212,N$2,FALSE)/1000000</f>
        <v>2768.2532679999999</v>
      </c>
      <c r="O4" s="132">
        <f>VLOOKUP($D4,Résultats!$B$2:$AX$212,O$2,FALSE)/1000000</f>
        <v>2782.316104</v>
      </c>
      <c r="P4" s="22">
        <f>VLOOKUP($D4,Résultats!$B$2:$AX$212,P$2,FALSE)/1000000</f>
        <v>2796.0704919999998</v>
      </c>
      <c r="Q4" s="22">
        <f>VLOOKUP($D4,Résultats!$B$2:$AX$212,Q$2,FALSE)/1000000</f>
        <v>2809.6777120000002</v>
      </c>
      <c r="R4" s="22">
        <f>VLOOKUP($D4,Résultats!$B$2:$AX$212,R$2,FALSE)/1000000</f>
        <v>2823.012365</v>
      </c>
      <c r="S4" s="133">
        <f>VLOOKUP($D4,Résultats!$B$2:$AX$212,S$2,FALSE)/1000000</f>
        <v>2836.0302510000001</v>
      </c>
      <c r="T4" s="140">
        <f>VLOOKUP($D4,Résultats!$B$2:$AX$212,T$2,FALSE)/1000000</f>
        <v>2898.1448399999999</v>
      </c>
      <c r="U4" s="140">
        <f>VLOOKUP($D4,Résultats!$B$2:$AX$212,U$2,FALSE)/1000000</f>
        <v>2953.4412219999999</v>
      </c>
      <c r="V4" s="22">
        <f>VLOOKUP($D4,Résultats!$B$2:$AX$212,V$2,FALSE)/1000000</f>
        <v>3001.8706529999999</v>
      </c>
      <c r="W4" s="140">
        <f>VLOOKUP($D4,Résultats!$B$2:$AX$212,W$2,FALSE)/1000000</f>
        <v>3045.1080000000002</v>
      </c>
      <c r="X4" s="3"/>
      <c r="AG4" s="14"/>
      <c r="AH4" s="103"/>
      <c r="AI4" s="103"/>
      <c r="AJ4" s="103"/>
      <c r="AK4" s="103"/>
      <c r="AL4" s="103"/>
    </row>
    <row r="5" spans="1:38" x14ac:dyDescent="0.25">
      <c r="A5" s="3"/>
      <c r="B5" s="242"/>
      <c r="C5" s="56" t="s">
        <v>27</v>
      </c>
      <c r="D5" s="16" t="s">
        <v>133</v>
      </c>
      <c r="E5" s="31">
        <f>VLOOKUP($D5,Résultats!$B$2:$AX$212,E$2,FALSE)</f>
        <v>661127</v>
      </c>
      <c r="F5" s="31">
        <f>VLOOKUP($D5,Résultats!$B$2:$AX$212,F$2,FALSE)</f>
        <v>82601395.549999997</v>
      </c>
      <c r="G5" s="127">
        <f>VLOOKUP($D5,Résultats!$B$2:$AX$212,G$2,FALSE)/1000000</f>
        <v>127.55770079999999</v>
      </c>
      <c r="H5" s="31">
        <f>VLOOKUP($D5,Résultats!$B$2:$AX$212,H$2,FALSE)/1000000</f>
        <v>144.26890850000001</v>
      </c>
      <c r="I5" s="128">
        <f>VLOOKUP($D5,Résultats!$B$2:$AX$212,I$2,FALSE)/1000000</f>
        <v>163.241761</v>
      </c>
      <c r="J5" s="127">
        <f>VLOOKUP($D5,Résultats!$B$2:$AX$212,J$2,FALSE)/1000000</f>
        <v>182.93295810000001</v>
      </c>
      <c r="K5" s="31">
        <f>VLOOKUP($D5,Résultats!$B$2:$AX$212,K$2,FALSE)/1000000</f>
        <v>205.2536686</v>
      </c>
      <c r="L5" s="31">
        <f>VLOOKUP($D5,Résultats!$B$2:$AX$212,L$2,FALSE)/1000000</f>
        <v>228.43322419999998</v>
      </c>
      <c r="M5" s="31">
        <f>VLOOKUP($D5,Résultats!$B$2:$AX$212,M$2,FALSE)/1000000</f>
        <v>253.05080569999998</v>
      </c>
      <c r="N5" s="128">
        <f>VLOOKUP($D5,Résultats!$B$2:$AX$212,N$2,FALSE)/1000000</f>
        <v>277.85811280000001</v>
      </c>
      <c r="O5" s="127">
        <f>VLOOKUP($D5,Résultats!$B$2:$AX$212,O$2,FALSE)/1000000</f>
        <v>303.96539710000002</v>
      </c>
      <c r="P5" s="31">
        <f>VLOOKUP($D5,Résultats!$B$2:$AX$212,P$2,FALSE)/1000000</f>
        <v>330.79207660000003</v>
      </c>
      <c r="Q5" s="31">
        <f>VLOOKUP($D5,Résultats!$B$2:$AX$212,Q$2,FALSE)/1000000</f>
        <v>357.92230069999999</v>
      </c>
      <c r="R5" s="31">
        <f>VLOOKUP($D5,Résultats!$B$2:$AX$212,R$2,FALSE)/1000000</f>
        <v>385.19184580000001</v>
      </c>
      <c r="S5" s="128">
        <f>VLOOKUP($D5,Résultats!$B$2:$AX$212,S$2,FALSE)/1000000</f>
        <v>412.60421130000003</v>
      </c>
      <c r="T5" s="131">
        <f>VLOOKUP($D5,Résultats!$B$2:$AX$212,T$2,FALSE)/1000000</f>
        <v>551.5226576</v>
      </c>
      <c r="U5" s="131">
        <f>VLOOKUP($D5,Résultats!$B$2:$AX$212,U$2,FALSE)/1000000</f>
        <v>685.01163659999997</v>
      </c>
      <c r="V5" s="31">
        <f>VLOOKUP($D5,Résultats!$B$2:$AX$212,V$2,FALSE)/1000000</f>
        <v>814.93403310000008</v>
      </c>
      <c r="W5" s="131">
        <f>VLOOKUP($D5,Résultats!$B$2:$AX$212,W$2,FALSE)/1000000</f>
        <v>950.02049310000007</v>
      </c>
      <c r="X5" s="3"/>
      <c r="AG5" s="14"/>
      <c r="AH5" s="42"/>
      <c r="AI5" s="42"/>
      <c r="AJ5" s="42"/>
      <c r="AK5" s="42"/>
      <c r="AL5" s="42"/>
    </row>
    <row r="6" spans="1:38" x14ac:dyDescent="0.25">
      <c r="A6" s="3"/>
      <c r="B6" s="242"/>
      <c r="C6" s="56" t="s">
        <v>28</v>
      </c>
      <c r="D6" s="16" t="s">
        <v>134</v>
      </c>
      <c r="E6" s="31">
        <f>VLOOKUP($D6,Résultats!$B$2:$AX$212,E$2,FALSE)</f>
        <v>42391824</v>
      </c>
      <c r="F6" s="31">
        <f>VLOOKUP($D6,Résultats!$B$2:$AX$212,F$2,FALSE)</f>
        <v>56562529.039999999</v>
      </c>
      <c r="G6" s="127">
        <f>VLOOKUP($D6,Résultats!$B$2:$AX$212,G$2,FALSE)/1000000</f>
        <v>58.512295930000001</v>
      </c>
      <c r="H6" s="31">
        <f>VLOOKUP($D6,Résultats!$B$2:$AX$212,H$2,FALSE)/1000000</f>
        <v>62.055673169999999</v>
      </c>
      <c r="I6" s="128">
        <f>VLOOKUP($D6,Résultats!$B$2:$AX$212,I$2,FALSE)/1000000</f>
        <v>64.794411960000005</v>
      </c>
      <c r="J6" s="127">
        <f>VLOOKUP($D6,Résultats!$B$2:$AX$212,J$2,FALSE)/1000000</f>
        <v>68.402836219999998</v>
      </c>
      <c r="K6" s="31">
        <f>VLOOKUP($D6,Résultats!$B$2:$AX$212,K$2,FALSE)/1000000</f>
        <v>71.17559129</v>
      </c>
      <c r="L6" s="31">
        <f>VLOOKUP($D6,Résultats!$B$2:$AX$212,L$2,FALSE)/1000000</f>
        <v>76.574908659999991</v>
      </c>
      <c r="M6" s="31">
        <f>VLOOKUP($D6,Résultats!$B$2:$AX$212,M$2,FALSE)/1000000</f>
        <v>80.736730650000013</v>
      </c>
      <c r="N6" s="128">
        <f>VLOOKUP($D6,Résultats!$B$2:$AX$212,N$2,FALSE)/1000000</f>
        <v>84.769616870000007</v>
      </c>
      <c r="O6" s="127">
        <f>VLOOKUP($D6,Résultats!$B$2:$AX$212,O$2,FALSE)/1000000</f>
        <v>87.441065030000004</v>
      </c>
      <c r="P6" s="31">
        <f>VLOOKUP($D6,Résultats!$B$2:$AX$212,P$2,FALSE)/1000000</f>
        <v>88.923632139999995</v>
      </c>
      <c r="Q6" s="31">
        <f>VLOOKUP($D6,Résultats!$B$2:$AX$212,Q$2,FALSE)/1000000</f>
        <v>89.877042810000006</v>
      </c>
      <c r="R6" s="31">
        <f>VLOOKUP($D6,Résultats!$B$2:$AX$212,R$2,FALSE)/1000000</f>
        <v>90.739502590000001</v>
      </c>
      <c r="S6" s="128">
        <f>VLOOKUP($D6,Résultats!$B$2:$AX$212,S$2,FALSE)/1000000</f>
        <v>91.693526259999999</v>
      </c>
      <c r="T6" s="131">
        <f>VLOOKUP($D6,Résultats!$B$2:$AX$212,T$2,FALSE)/1000000</f>
        <v>92.479617790000006</v>
      </c>
      <c r="U6" s="131">
        <f>VLOOKUP($D6,Résultats!$B$2:$AX$212,U$2,FALSE)/1000000</f>
        <v>88.205214639999994</v>
      </c>
      <c r="V6" s="31">
        <f>VLOOKUP($D6,Résultats!$B$2:$AX$212,V$2,FALSE)/1000000</f>
        <v>87.386272349999999</v>
      </c>
      <c r="W6" s="131">
        <f>VLOOKUP($D6,Résultats!$B$2:$AX$212,W$2,FALSE)/1000000</f>
        <v>90.36985636</v>
      </c>
      <c r="X6" s="3"/>
    </row>
    <row r="7" spans="1:38" x14ac:dyDescent="0.25">
      <c r="A7" s="3"/>
      <c r="B7" s="242"/>
      <c r="C7" s="56" t="s">
        <v>29</v>
      </c>
      <c r="D7" s="16" t="s">
        <v>135</v>
      </c>
      <c r="E7" s="31">
        <f>VLOOKUP($D7,Résultats!$B$2:$AX$212,E$2,FALSE)</f>
        <v>300942006</v>
      </c>
      <c r="F7" s="31">
        <f>VLOOKUP($D7,Résultats!$B$2:$AX$212,F$2,FALSE)</f>
        <v>501904099.19999999</v>
      </c>
      <c r="G7" s="127">
        <f>VLOOKUP($D7,Résultats!$B$2:$AX$212,G$2,FALSE)/1000000</f>
        <v>529.39750179999999</v>
      </c>
      <c r="H7" s="31">
        <f>VLOOKUP($D7,Résultats!$B$2:$AX$212,H$2,FALSE)/1000000</f>
        <v>543.04152690000001</v>
      </c>
      <c r="I7" s="128">
        <f>VLOOKUP($D7,Résultats!$B$2:$AX$212,I$2,FALSE)/1000000</f>
        <v>556.15247190000002</v>
      </c>
      <c r="J7" s="127">
        <f>VLOOKUP($D7,Résultats!$B$2:$AX$212,J$2,FALSE)/1000000</f>
        <v>568.5630324</v>
      </c>
      <c r="K7" s="31">
        <f>VLOOKUP($D7,Résultats!$B$2:$AX$212,K$2,FALSE)/1000000</f>
        <v>579.86671139999999</v>
      </c>
      <c r="L7" s="31">
        <f>VLOOKUP($D7,Résultats!$B$2:$AX$212,L$2,FALSE)/1000000</f>
        <v>595.3864701</v>
      </c>
      <c r="M7" s="31">
        <f>VLOOKUP($D7,Résultats!$B$2:$AX$212,M$2,FALSE)/1000000</f>
        <v>612.65891779999993</v>
      </c>
      <c r="N7" s="128">
        <f>VLOOKUP($D7,Résultats!$B$2:$AX$212,N$2,FALSE)/1000000</f>
        <v>632.78123000000005</v>
      </c>
      <c r="O7" s="127">
        <f>VLOOKUP($D7,Résultats!$B$2:$AX$212,O$2,FALSE)/1000000</f>
        <v>652.43795220000004</v>
      </c>
      <c r="P7" s="31">
        <f>VLOOKUP($D7,Résultats!$B$2:$AX$212,P$2,FALSE)/1000000</f>
        <v>669.78573900000004</v>
      </c>
      <c r="Q7" s="31">
        <f>VLOOKUP($D7,Résultats!$B$2:$AX$212,Q$2,FALSE)/1000000</f>
        <v>683.9425354</v>
      </c>
      <c r="R7" s="31">
        <f>VLOOKUP($D7,Résultats!$B$2:$AX$212,R$2,FALSE)/1000000</f>
        <v>695.03728339999998</v>
      </c>
      <c r="S7" s="128">
        <f>VLOOKUP($D7,Résultats!$B$2:$AX$212,S$2,FALSE)/1000000</f>
        <v>703.53948909999997</v>
      </c>
      <c r="T7" s="131">
        <f>VLOOKUP($D7,Résultats!$B$2:$AX$212,T$2,FALSE)/1000000</f>
        <v>724.18326379999996</v>
      </c>
      <c r="U7" s="131">
        <f>VLOOKUP($D7,Résultats!$B$2:$AX$212,U$2,FALSE)/1000000</f>
        <v>728.59727839999994</v>
      </c>
      <c r="V7" s="31">
        <f>VLOOKUP($D7,Résultats!$B$2:$AX$212,V$2,FALSE)/1000000</f>
        <v>727.12731499999995</v>
      </c>
      <c r="W7" s="131">
        <f>VLOOKUP($D7,Résultats!$B$2:$AX$212,W$2,FALSE)/1000000</f>
        <v>722.3164223</v>
      </c>
      <c r="X7" s="3"/>
    </row>
    <row r="8" spans="1:38" x14ac:dyDescent="0.25">
      <c r="A8" s="3"/>
      <c r="B8" s="242"/>
      <c r="C8" s="56" t="s">
        <v>30</v>
      </c>
      <c r="D8" s="16" t="s">
        <v>136</v>
      </c>
      <c r="E8" s="31">
        <f>VLOOKUP($D8,Résultats!$B$2:$AX$212,E$2,FALSE)</f>
        <v>661409532</v>
      </c>
      <c r="F8" s="31">
        <f>VLOOKUP($D8,Résultats!$B$2:$AX$212,F$2,FALSE)</f>
        <v>832344749.60000002</v>
      </c>
      <c r="G8" s="127">
        <f>VLOOKUP($D8,Résultats!$B$2:$AX$212,G$2,FALSE)/1000000</f>
        <v>845.60590120000006</v>
      </c>
      <c r="H8" s="31">
        <f>VLOOKUP($D8,Résultats!$B$2:$AX$212,H$2,FALSE)/1000000</f>
        <v>848.8967472999999</v>
      </c>
      <c r="I8" s="128">
        <f>VLOOKUP($D8,Résultats!$B$2:$AX$212,I$2,FALSE)/1000000</f>
        <v>851.41336920000003</v>
      </c>
      <c r="J8" s="127">
        <f>VLOOKUP($D8,Résultats!$B$2:$AX$212,J$2,FALSE)/1000000</f>
        <v>850.73823040000002</v>
      </c>
      <c r="K8" s="31">
        <f>VLOOKUP($D8,Résultats!$B$2:$AX$212,K$2,FALSE)/1000000</f>
        <v>848.9815797</v>
      </c>
      <c r="L8" s="31">
        <f>VLOOKUP($D8,Résultats!$B$2:$AX$212,L$2,FALSE)/1000000</f>
        <v>846.47130949999996</v>
      </c>
      <c r="M8" s="31">
        <f>VLOOKUP($D8,Résultats!$B$2:$AX$212,M$2,FALSE)/1000000</f>
        <v>844.43250660000001</v>
      </c>
      <c r="N8" s="128">
        <f>VLOOKUP($D8,Résultats!$B$2:$AX$212,N$2,FALSE)/1000000</f>
        <v>841.98555470000008</v>
      </c>
      <c r="O8" s="127">
        <f>VLOOKUP($D8,Résultats!$B$2:$AX$212,O$2,FALSE)/1000000</f>
        <v>839.89408209999999</v>
      </c>
      <c r="P8" s="31">
        <f>VLOOKUP($D8,Résultats!$B$2:$AX$212,P$2,FALSE)/1000000</f>
        <v>837.37039120000009</v>
      </c>
      <c r="Q8" s="31">
        <f>VLOOKUP($D8,Résultats!$B$2:$AX$212,Q$2,FALSE)/1000000</f>
        <v>834.29829210000003</v>
      </c>
      <c r="R8" s="31">
        <f>VLOOKUP($D8,Résultats!$B$2:$AX$212,R$2,FALSE)/1000000</f>
        <v>830.38001810000003</v>
      </c>
      <c r="S8" s="128">
        <f>VLOOKUP($D8,Résultats!$B$2:$AX$212,S$2,FALSE)/1000000</f>
        <v>825.53156970000009</v>
      </c>
      <c r="T8" s="131">
        <f>VLOOKUP($D8,Résultats!$B$2:$AX$212,T$2,FALSE)/1000000</f>
        <v>796.89525020000008</v>
      </c>
      <c r="U8" s="131">
        <f>VLOOKUP($D8,Résultats!$B$2:$AX$212,U$2,FALSE)/1000000</f>
        <v>771.45717860000002</v>
      </c>
      <c r="V8" s="31">
        <f>VLOOKUP($D8,Résultats!$B$2:$AX$212,V$2,FALSE)/1000000</f>
        <v>741.73713229999998</v>
      </c>
      <c r="W8" s="131">
        <f>VLOOKUP($D8,Résultats!$B$2:$AX$212,W$2,FALSE)/1000000</f>
        <v>702.19226279999998</v>
      </c>
      <c r="X8" s="3"/>
    </row>
    <row r="9" spans="1:38" x14ac:dyDescent="0.25">
      <c r="A9" s="3"/>
      <c r="B9" s="242"/>
      <c r="C9" s="56" t="s">
        <v>31</v>
      </c>
      <c r="D9" s="16" t="s">
        <v>137</v>
      </c>
      <c r="E9" s="31">
        <f>VLOOKUP($D9,Résultats!$B$2:$AX$212,E$2,FALSE)</f>
        <v>786713699</v>
      </c>
      <c r="F9" s="31">
        <f>VLOOKUP($D9,Résultats!$B$2:$AX$212,F$2,FALSE)</f>
        <v>681337599.39999998</v>
      </c>
      <c r="G9" s="127">
        <f>VLOOKUP($D9,Résultats!$B$2:$AX$212,G$2,FALSE)/1000000</f>
        <v>665.5966777000001</v>
      </c>
      <c r="H9" s="31">
        <f>VLOOKUP($D9,Résultats!$B$2:$AX$212,H$2,FALSE)/1000000</f>
        <v>654.60478069999999</v>
      </c>
      <c r="I9" s="128">
        <f>VLOOKUP($D9,Résultats!$B$2:$AX$212,I$2,FALSE)/1000000</f>
        <v>643.20227</v>
      </c>
      <c r="J9" s="127">
        <f>VLOOKUP($D9,Résultats!$B$2:$AX$212,J$2,FALSE)/1000000</f>
        <v>632.33973789999993</v>
      </c>
      <c r="K9" s="31">
        <f>VLOOKUP($D9,Résultats!$B$2:$AX$212,K$2,FALSE)/1000000</f>
        <v>621.33319700000004</v>
      </c>
      <c r="L9" s="31">
        <f>VLOOKUP($D9,Résultats!$B$2:$AX$212,L$2,FALSE)/1000000</f>
        <v>606.87790099999995</v>
      </c>
      <c r="M9" s="31">
        <f>VLOOKUP($D9,Résultats!$B$2:$AX$212,M$2,FALSE)/1000000</f>
        <v>591.16403060000005</v>
      </c>
      <c r="N9" s="128">
        <f>VLOOKUP($D9,Résultats!$B$2:$AX$212,N$2,FALSE)/1000000</f>
        <v>573.72985389999997</v>
      </c>
      <c r="O9" s="127">
        <f>VLOOKUP($D9,Résultats!$B$2:$AX$212,O$2,FALSE)/1000000</f>
        <v>556.225099</v>
      </c>
      <c r="P9" s="31">
        <f>VLOOKUP($D9,Résultats!$B$2:$AX$212,P$2,FALSE)/1000000</f>
        <v>540.3661687</v>
      </c>
      <c r="Q9" s="31">
        <f>VLOOKUP($D9,Résultats!$B$2:$AX$212,Q$2,FALSE)/1000000</f>
        <v>526.64411380000001</v>
      </c>
      <c r="R9" s="31">
        <f>VLOOKUP($D9,Résultats!$B$2:$AX$212,R$2,FALSE)/1000000</f>
        <v>514.92065389999993</v>
      </c>
      <c r="S9" s="128">
        <f>VLOOKUP($D9,Résultats!$B$2:$AX$212,S$2,FALSE)/1000000</f>
        <v>504.83368150000001</v>
      </c>
      <c r="T9" s="131">
        <f>VLOOKUP($D9,Résultats!$B$2:$AX$212,T$2,FALSE)/1000000</f>
        <v>467.96457410000005</v>
      </c>
      <c r="U9" s="131">
        <f>VLOOKUP($D9,Résultats!$B$2:$AX$212,U$2,FALSE)/1000000</f>
        <v>439.43170129999999</v>
      </c>
      <c r="V9" s="31">
        <f>VLOOKUP($D9,Résultats!$B$2:$AX$212,V$2,FALSE)/1000000</f>
        <v>411.86930639999997</v>
      </c>
      <c r="W9" s="131">
        <f>VLOOKUP($D9,Résultats!$B$2:$AX$212,W$2,FALSE)/1000000</f>
        <v>383.36985910000004</v>
      </c>
      <c r="X9" s="3"/>
    </row>
    <row r="10" spans="1:38" x14ac:dyDescent="0.25">
      <c r="A10" s="3"/>
      <c r="B10" s="242"/>
      <c r="C10" s="56" t="s">
        <v>32</v>
      </c>
      <c r="D10" s="16" t="s">
        <v>138</v>
      </c>
      <c r="E10" s="31">
        <f>VLOOKUP($D10,Résultats!$B$2:$AX$212,E$2,FALSE)</f>
        <v>412154138</v>
      </c>
      <c r="F10" s="31">
        <f>VLOOKUP($D10,Résultats!$B$2:$AX$212,F$2,FALSE)</f>
        <v>349477571.10000002</v>
      </c>
      <c r="G10" s="127">
        <f>VLOOKUP($D10,Résultats!$B$2:$AX$212,G$2,FALSE)/1000000</f>
        <v>338.7592957</v>
      </c>
      <c r="H10" s="31">
        <f>VLOOKUP($D10,Résultats!$B$2:$AX$212,H$2,FALSE)/1000000</f>
        <v>332.21519000000001</v>
      </c>
      <c r="I10" s="128">
        <f>VLOOKUP($D10,Résultats!$B$2:$AX$212,I$2,FALSE)/1000000</f>
        <v>325.41751249999999</v>
      </c>
      <c r="J10" s="127">
        <f>VLOOKUP($D10,Résultats!$B$2:$AX$212,J$2,FALSE)/1000000</f>
        <v>319.28908200000001</v>
      </c>
      <c r="K10" s="31">
        <f>VLOOKUP($D10,Résultats!$B$2:$AX$212,K$2,FALSE)/1000000</f>
        <v>312.9856178</v>
      </c>
      <c r="L10" s="31">
        <f>VLOOKUP($D10,Résultats!$B$2:$AX$212,L$2,FALSE)/1000000</f>
        <v>305.06055099999998</v>
      </c>
      <c r="M10" s="31">
        <f>VLOOKUP($D10,Résultats!$B$2:$AX$212,M$2,FALSE)/1000000</f>
        <v>296.32731669999998</v>
      </c>
      <c r="N10" s="128">
        <f>VLOOKUP($D10,Résultats!$B$2:$AX$212,N$2,FALSE)/1000000</f>
        <v>286.50689189999997</v>
      </c>
      <c r="O10" s="127">
        <f>VLOOKUP($D10,Résultats!$B$2:$AX$212,O$2,FALSE)/1000000</f>
        <v>276.4160617</v>
      </c>
      <c r="P10" s="31">
        <f>VLOOKUP($D10,Résultats!$B$2:$AX$212,P$2,FALSE)/1000000</f>
        <v>267.09258299999999</v>
      </c>
      <c r="Q10" s="31">
        <f>VLOOKUP($D10,Résultats!$B$2:$AX$212,Q$2,FALSE)/1000000</f>
        <v>258.9099885</v>
      </c>
      <c r="R10" s="31">
        <f>VLOOKUP($D10,Résultats!$B$2:$AX$212,R$2,FALSE)/1000000</f>
        <v>251.84309340000001</v>
      </c>
      <c r="S10" s="128">
        <f>VLOOKUP($D10,Résultats!$B$2:$AX$212,S$2,FALSE)/1000000</f>
        <v>245.72352319999999</v>
      </c>
      <c r="T10" s="131">
        <f>VLOOKUP($D10,Résultats!$B$2:$AX$212,T$2,FALSE)/1000000</f>
        <v>223.41942790000002</v>
      </c>
      <c r="U10" s="131">
        <f>VLOOKUP($D10,Résultats!$B$2:$AX$212,U$2,FALSE)/1000000</f>
        <v>206.43037419999999</v>
      </c>
      <c r="V10" s="31">
        <f>VLOOKUP($D10,Résultats!$B$2:$AX$212,V$2,FALSE)/1000000</f>
        <v>190.25860280000001</v>
      </c>
      <c r="W10" s="131">
        <f>VLOOKUP($D10,Résultats!$B$2:$AX$212,W$2,FALSE)/1000000</f>
        <v>173.9087064</v>
      </c>
      <c r="X10" s="3"/>
    </row>
    <row r="11" spans="1:38" x14ac:dyDescent="0.25">
      <c r="A11" s="3"/>
      <c r="B11" s="242"/>
      <c r="C11" s="80" t="s">
        <v>33</v>
      </c>
      <c r="D11" s="32" t="s">
        <v>139</v>
      </c>
      <c r="E11" s="20">
        <f>VLOOKUP($D11,Résultats!$B$2:$AX$212,E$2,FALSE)</f>
        <v>188893454</v>
      </c>
      <c r="F11" s="20">
        <f>VLOOKUP($D11,Résultats!$B$2:$AX$212,F$2,FALSE)</f>
        <v>119441056.09999999</v>
      </c>
      <c r="G11" s="114">
        <f>VLOOKUP($D11,Résultats!$B$2:$AX$212,G$2,FALSE)/1000000</f>
        <v>105.3390436</v>
      </c>
      <c r="H11" s="20">
        <f>VLOOKUP($D11,Résultats!$B$2:$AX$212,H$2,FALSE)/1000000</f>
        <v>100.00953579999999</v>
      </c>
      <c r="I11" s="115">
        <f>VLOOKUP($D11,Résultats!$B$2:$AX$212,I$2,FALSE)/1000000</f>
        <v>94.85636495</v>
      </c>
      <c r="J11" s="114">
        <f>VLOOKUP($D11,Résultats!$B$2:$AX$212,J$2,FALSE)/1000000</f>
        <v>89.973625400000003</v>
      </c>
      <c r="K11" s="20">
        <f>VLOOKUP($D11,Résultats!$B$2:$AX$212,K$2,FALSE)/1000000</f>
        <v>85.335316939999998</v>
      </c>
      <c r="L11" s="20">
        <f>VLOOKUP($D11,Résultats!$B$2:$AX$212,L$2,FALSE)/1000000</f>
        <v>80.410491659999991</v>
      </c>
      <c r="M11" s="20">
        <f>VLOOKUP($D11,Résultats!$B$2:$AX$212,M$2,FALSE)/1000000</f>
        <v>75.555442400000004</v>
      </c>
      <c r="N11" s="115">
        <f>VLOOKUP($D11,Résultats!$B$2:$AX$212,N$2,FALSE)/1000000</f>
        <v>70.622007569999909</v>
      </c>
      <c r="O11" s="114">
        <f>VLOOKUP($D11,Résultats!$B$2:$AX$212,O$2,FALSE)/1000000</f>
        <v>65.936447220000005</v>
      </c>
      <c r="P11" s="20">
        <f>VLOOKUP($D11,Résultats!$B$2:$AX$212,P$2,FALSE)/1000000</f>
        <v>61.739900890000001</v>
      </c>
      <c r="Q11" s="20">
        <f>VLOOKUP($D11,Résultats!$B$2:$AX$212,Q$2,FALSE)/1000000</f>
        <v>58.083438659999999</v>
      </c>
      <c r="R11" s="20">
        <f>VLOOKUP($D11,Résultats!$B$2:$AX$212,R$2,FALSE)/1000000</f>
        <v>54.899968189999996</v>
      </c>
      <c r="S11" s="115">
        <f>VLOOKUP($D11,Résultats!$B$2:$AX$212,S$2,FALSE)/1000000</f>
        <v>52.104249799999998</v>
      </c>
      <c r="T11" s="123">
        <f>VLOOKUP($D11,Résultats!$B$2:$AX$212,T$2,FALSE)/1000000</f>
        <v>41.680048799999994</v>
      </c>
      <c r="U11" s="123">
        <f>VLOOKUP($D11,Résultats!$B$2:$AX$212,U$2,FALSE)/1000000</f>
        <v>34.307837659999997</v>
      </c>
      <c r="V11" s="20">
        <f>VLOOKUP($D11,Résultats!$B$2:$AX$212,V$2,FALSE)/1000000</f>
        <v>28.55799111</v>
      </c>
      <c r="W11" s="123">
        <f>VLOOKUP($D11,Résultats!$B$2:$AX$212,W$2,FALSE)/1000000</f>
        <v>23.93531565</v>
      </c>
      <c r="X11" s="3"/>
    </row>
    <row r="12" spans="1:3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3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38" x14ac:dyDescent="0.25">
      <c r="A14" s="3"/>
      <c r="B14" s="3"/>
      <c r="C14" s="66"/>
      <c r="D14" s="12"/>
      <c r="E14" s="30">
        <v>2006</v>
      </c>
      <c r="F14" s="30">
        <v>2015</v>
      </c>
      <c r="G14" s="26">
        <v>2018</v>
      </c>
      <c r="H14" s="4">
        <v>2019</v>
      </c>
      <c r="I14" s="109">
        <v>2020</v>
      </c>
      <c r="J14" s="117">
        <v>2021</v>
      </c>
      <c r="K14" s="33">
        <v>2022</v>
      </c>
      <c r="L14" s="4">
        <v>2023</v>
      </c>
      <c r="M14" s="33">
        <v>2024</v>
      </c>
      <c r="N14" s="109">
        <v>2025</v>
      </c>
      <c r="O14" s="117">
        <v>2026</v>
      </c>
      <c r="P14" s="4">
        <v>2027</v>
      </c>
      <c r="Q14" s="33">
        <v>2028</v>
      </c>
      <c r="R14" s="33">
        <v>2029</v>
      </c>
      <c r="S14" s="109">
        <v>2030</v>
      </c>
      <c r="T14" s="4">
        <v>2035</v>
      </c>
      <c r="U14" s="119">
        <v>2040</v>
      </c>
      <c r="V14" s="4">
        <v>2045</v>
      </c>
      <c r="W14" s="119">
        <v>2050</v>
      </c>
      <c r="X14" s="3"/>
    </row>
    <row r="15" spans="1:38" ht="15.75" thickBot="1" x14ac:dyDescent="0.3">
      <c r="A15" s="3"/>
      <c r="B15" s="243" t="s">
        <v>452</v>
      </c>
      <c r="C15" s="5" t="s">
        <v>44</v>
      </c>
      <c r="D15" s="13" t="s">
        <v>132</v>
      </c>
      <c r="E15" s="22">
        <f>E4/100</f>
        <v>23931657.800000001</v>
      </c>
      <c r="F15" s="22">
        <f>F4/100</f>
        <v>26236690</v>
      </c>
      <c r="G15" s="132">
        <f>G4*1000/100</f>
        <v>26707.684170000004</v>
      </c>
      <c r="H15" s="22">
        <f t="shared" ref="H15:W15" si="1">H4*1000/100</f>
        <v>26850.923619999998</v>
      </c>
      <c r="I15" s="133">
        <f t="shared" si="1"/>
        <v>26990.781609999998</v>
      </c>
      <c r="J15" s="132">
        <f t="shared" si="1"/>
        <v>27122.39502</v>
      </c>
      <c r="K15" s="22">
        <f t="shared" si="1"/>
        <v>27249.316829999996</v>
      </c>
      <c r="L15" s="22">
        <f t="shared" si="1"/>
        <v>27392.148560000001</v>
      </c>
      <c r="M15" s="22">
        <f t="shared" si="1"/>
        <v>27539.2575</v>
      </c>
      <c r="N15" s="133">
        <f t="shared" si="1"/>
        <v>27682.53268</v>
      </c>
      <c r="O15" s="132">
        <f t="shared" si="1"/>
        <v>27823.161039999999</v>
      </c>
      <c r="P15" s="22">
        <f t="shared" si="1"/>
        <v>27960.704919999996</v>
      </c>
      <c r="Q15" s="22">
        <f t="shared" si="1"/>
        <v>28096.777120000002</v>
      </c>
      <c r="R15" s="22">
        <f t="shared" si="1"/>
        <v>28230.123650000001</v>
      </c>
      <c r="S15" s="133">
        <f t="shared" si="1"/>
        <v>28360.302510000001</v>
      </c>
      <c r="T15" s="22">
        <f t="shared" si="1"/>
        <v>28981.448399999997</v>
      </c>
      <c r="U15" s="140">
        <f t="shared" si="1"/>
        <v>29534.412220000002</v>
      </c>
      <c r="V15" s="22">
        <f t="shared" si="1"/>
        <v>30018.706529999999</v>
      </c>
      <c r="W15" s="140">
        <f t="shared" si="1"/>
        <v>30451.08</v>
      </c>
      <c r="X15" s="3"/>
      <c r="Y15" s="51" t="s">
        <v>453</v>
      </c>
    </row>
    <row r="16" spans="1:38" x14ac:dyDescent="0.25">
      <c r="A16" s="3"/>
      <c r="B16" s="242"/>
      <c r="C16" s="56" t="s">
        <v>27</v>
      </c>
      <c r="D16" s="16" t="s">
        <v>133</v>
      </c>
      <c r="E16" s="98">
        <f>E5/E$4</f>
        <v>2.7625624832392512E-4</v>
      </c>
      <c r="F16" s="98">
        <f>F5/F$4</f>
        <v>3.1483161766975937E-2</v>
      </c>
      <c r="G16" s="134">
        <f>G5/G$4</f>
        <v>4.776067441417553E-2</v>
      </c>
      <c r="H16" s="98">
        <f t="shared" ref="H16:W16" si="2">H5/H$4</f>
        <v>5.372958879989545E-2</v>
      </c>
      <c r="I16" s="135">
        <f t="shared" si="2"/>
        <v>6.0480560866573586E-2</v>
      </c>
      <c r="J16" s="134">
        <f t="shared" si="2"/>
        <v>6.7447199248114195E-2</v>
      </c>
      <c r="K16" s="98">
        <f t="shared" si="2"/>
        <v>7.5324335608306703E-2</v>
      </c>
      <c r="L16" s="98">
        <f t="shared" si="2"/>
        <v>8.3393686223494981E-2</v>
      </c>
      <c r="M16" s="98">
        <f t="shared" si="2"/>
        <v>9.1887301500412633E-2</v>
      </c>
      <c r="N16" s="135">
        <f t="shared" si="2"/>
        <v>0.10037308219299826</v>
      </c>
      <c r="O16" s="134">
        <f t="shared" si="2"/>
        <v>0.10924905213430056</v>
      </c>
      <c r="P16" s="98">
        <f t="shared" si="2"/>
        <v>0.11830605757131249</v>
      </c>
      <c r="Q16" s="98">
        <f t="shared" si="2"/>
        <v>0.12738909490271103</v>
      </c>
      <c r="R16" s="98">
        <f t="shared" si="2"/>
        <v>0.13644709834630853</v>
      </c>
      <c r="S16" s="135">
        <f t="shared" si="2"/>
        <v>0.14548653391638311</v>
      </c>
      <c r="T16" s="98">
        <f t="shared" si="2"/>
        <v>0.19030196489420453</v>
      </c>
      <c r="U16" s="141">
        <f t="shared" si="2"/>
        <v>0.23193677649563191</v>
      </c>
      <c r="V16" s="98">
        <f t="shared" si="2"/>
        <v>0.27147539894351341</v>
      </c>
      <c r="W16" s="141">
        <f t="shared" si="2"/>
        <v>0.3119825284029335</v>
      </c>
      <c r="X16" s="3"/>
      <c r="Y16" s="159"/>
      <c r="Z16" s="160">
        <v>2020</v>
      </c>
      <c r="AA16" s="160">
        <v>2030</v>
      </c>
      <c r="AB16" s="161">
        <v>2050</v>
      </c>
    </row>
    <row r="17" spans="1:28" x14ac:dyDescent="0.25">
      <c r="A17" s="3"/>
      <c r="B17" s="242"/>
      <c r="C17" s="56" t="s">
        <v>28</v>
      </c>
      <c r="D17" s="16" t="s">
        <v>134</v>
      </c>
      <c r="E17" s="92">
        <f t="shared" ref="E17:G22" si="3">E6/E$4</f>
        <v>1.77137013884596E-2</v>
      </c>
      <c r="F17" s="92">
        <f t="shared" si="3"/>
        <v>2.1558561327667477E-2</v>
      </c>
      <c r="G17" s="136">
        <f t="shared" si="3"/>
        <v>2.190841240953614E-2</v>
      </c>
      <c r="H17" s="92">
        <f t="shared" ref="H17:W17" si="4">H6/H$4</f>
        <v>2.31111875510225E-2</v>
      </c>
      <c r="I17" s="137">
        <f t="shared" si="4"/>
        <v>2.4006126571745473E-2</v>
      </c>
      <c r="J17" s="136">
        <f t="shared" si="4"/>
        <v>2.5220057509508245E-2</v>
      </c>
      <c r="K17" s="92">
        <f t="shared" si="4"/>
        <v>2.6120137886040354E-2</v>
      </c>
      <c r="L17" s="92">
        <f t="shared" si="4"/>
        <v>2.7955057447308175E-2</v>
      </c>
      <c r="M17" s="92">
        <f t="shared" si="4"/>
        <v>2.9316959852675774E-2</v>
      </c>
      <c r="N17" s="137">
        <f t="shared" si="4"/>
        <v>3.0622059711770566E-2</v>
      </c>
      <c r="O17" s="136">
        <f t="shared" si="4"/>
        <v>3.1427437344121414E-2</v>
      </c>
      <c r="P17" s="92">
        <f t="shared" si="4"/>
        <v>3.18030723454307E-2</v>
      </c>
      <c r="Q17" s="92">
        <f t="shared" si="4"/>
        <v>3.1988381594849624E-2</v>
      </c>
      <c r="R17" s="92">
        <f t="shared" si="4"/>
        <v>3.2142793179016062E-2</v>
      </c>
      <c r="S17" s="137">
        <f t="shared" si="4"/>
        <v>3.2331646049145048E-2</v>
      </c>
      <c r="T17" s="92">
        <f t="shared" si="4"/>
        <v>3.190993649233901E-2</v>
      </c>
      <c r="U17" s="142">
        <f t="shared" si="4"/>
        <v>2.9865234487473406E-2</v>
      </c>
      <c r="V17" s="92">
        <f t="shared" si="4"/>
        <v>2.9110605502828107E-2</v>
      </c>
      <c r="W17" s="142">
        <f t="shared" si="4"/>
        <v>2.9677061161705921E-2</v>
      </c>
      <c r="X17" s="3"/>
      <c r="Y17" s="162" t="s">
        <v>369</v>
      </c>
      <c r="Z17" s="163">
        <f>I16+I17</f>
        <v>8.4486687438319052E-2</v>
      </c>
      <c r="AA17" s="163">
        <f>S16+S17</f>
        <v>0.17781817996552815</v>
      </c>
      <c r="AB17" s="164">
        <f>W16+W17</f>
        <v>0.34165958956463943</v>
      </c>
    </row>
    <row r="18" spans="1:28" x14ac:dyDescent="0.25">
      <c r="A18" s="3"/>
      <c r="B18" s="242"/>
      <c r="C18" s="56" t="s">
        <v>29</v>
      </c>
      <c r="D18" s="16" t="s">
        <v>135</v>
      </c>
      <c r="E18" s="92">
        <f t="shared" si="3"/>
        <v>0.12575058882882739</v>
      </c>
      <c r="F18" s="92">
        <f t="shared" si="3"/>
        <v>0.19129855907890819</v>
      </c>
      <c r="G18" s="136">
        <f t="shared" si="3"/>
        <v>0.19821917109333556</v>
      </c>
      <c r="H18" s="92">
        <f t="shared" ref="H18:W18" si="5">H7/H$4</f>
        <v>0.20224314611491195</v>
      </c>
      <c r="I18" s="137">
        <f t="shared" si="5"/>
        <v>0.20605274791077088</v>
      </c>
      <c r="J18" s="136">
        <f t="shared" si="5"/>
        <v>0.20962862312887293</v>
      </c>
      <c r="K18" s="92">
        <f t="shared" si="5"/>
        <v>0.21280045845464965</v>
      </c>
      <c r="L18" s="92">
        <f t="shared" si="5"/>
        <v>0.21735661545346116</v>
      </c>
      <c r="M18" s="92">
        <f t="shared" si="5"/>
        <v>0.22246747858035024</v>
      </c>
      <c r="N18" s="137">
        <f t="shared" si="5"/>
        <v>0.22858502049459156</v>
      </c>
      <c r="O18" s="136">
        <f t="shared" si="5"/>
        <v>0.23449454620272006</v>
      </c>
      <c r="P18" s="92">
        <f t="shared" si="5"/>
        <v>0.23954536944485594</v>
      </c>
      <c r="Q18" s="92">
        <f t="shared" si="5"/>
        <v>0.24342383913959736</v>
      </c>
      <c r="R18" s="92">
        <f t="shared" si="5"/>
        <v>0.24620412294935165</v>
      </c>
      <c r="S18" s="137">
        <f t="shared" si="5"/>
        <v>0.24807192689567681</v>
      </c>
      <c r="T18" s="92">
        <f t="shared" si="5"/>
        <v>0.2498782165076332</v>
      </c>
      <c r="U18" s="142">
        <f t="shared" si="5"/>
        <v>0.24669435537525655</v>
      </c>
      <c r="V18" s="92">
        <f t="shared" si="5"/>
        <v>0.24222473219268317</v>
      </c>
      <c r="W18" s="142">
        <f t="shared" si="5"/>
        <v>0.23720551858916003</v>
      </c>
      <c r="X18" s="3"/>
      <c r="Y18" s="162" t="s">
        <v>370</v>
      </c>
      <c r="Z18" s="163">
        <f>I18+I19+I20</f>
        <v>0.75980315825318556</v>
      </c>
      <c r="AA18" s="163">
        <f>S18+S19+S20</f>
        <v>0.71716609496067041</v>
      </c>
      <c r="AB18" s="164">
        <f>W18+W19+W20</f>
        <v>0.59369931844781854</v>
      </c>
    </row>
    <row r="19" spans="1:28" ht="15.75" thickBot="1" x14ac:dyDescent="0.3">
      <c r="A19" s="3"/>
      <c r="B19" s="242"/>
      <c r="C19" s="56" t="s">
        <v>30</v>
      </c>
      <c r="D19" s="16" t="s">
        <v>136</v>
      </c>
      <c r="E19" s="92">
        <f t="shared" si="3"/>
        <v>0.27637430617113368</v>
      </c>
      <c r="F19" s="92">
        <f t="shared" si="3"/>
        <v>0.31724457223834257</v>
      </c>
      <c r="G19" s="136">
        <f t="shared" si="3"/>
        <v>0.31661520924747405</v>
      </c>
      <c r="H19" s="92">
        <f t="shared" ref="H19:W19" si="6">H8/H$4</f>
        <v>0.31615178655072274</v>
      </c>
      <c r="I19" s="137">
        <f t="shared" si="6"/>
        <v>0.31544598504126092</v>
      </c>
      <c r="J19" s="136">
        <f t="shared" si="6"/>
        <v>0.31366633727318971</v>
      </c>
      <c r="K19" s="92">
        <f t="shared" si="6"/>
        <v>0.31156068425367567</v>
      </c>
      <c r="L19" s="92">
        <f t="shared" si="6"/>
        <v>0.30901968410615249</v>
      </c>
      <c r="M19" s="92">
        <f t="shared" si="6"/>
        <v>0.3066286397155043</v>
      </c>
      <c r="N19" s="137">
        <f t="shared" si="6"/>
        <v>0.30415770277707121</v>
      </c>
      <c r="O19" s="136">
        <f t="shared" si="6"/>
        <v>0.30186867728383748</v>
      </c>
      <c r="P19" s="92">
        <f t="shared" si="6"/>
        <v>0.29948114455477759</v>
      </c>
      <c r="Q19" s="92">
        <f t="shared" si="6"/>
        <v>0.29693736350498551</v>
      </c>
      <c r="R19" s="92">
        <f t="shared" si="6"/>
        <v>0.29414678745128348</v>
      </c>
      <c r="S19" s="137">
        <f t="shared" si="6"/>
        <v>0.29108701129295539</v>
      </c>
      <c r="T19" s="92">
        <f t="shared" si="6"/>
        <v>0.27496736505412206</v>
      </c>
      <c r="U19" s="142">
        <f t="shared" si="6"/>
        <v>0.26120620679817952</v>
      </c>
      <c r="V19" s="92">
        <f t="shared" si="6"/>
        <v>0.24709163652961699</v>
      </c>
      <c r="W19" s="142">
        <f t="shared" si="6"/>
        <v>0.2305968336098424</v>
      </c>
      <c r="X19" s="3"/>
      <c r="Y19" s="165" t="s">
        <v>375</v>
      </c>
      <c r="Z19" s="166">
        <f>I21+I22</f>
        <v>0.15571015449744879</v>
      </c>
      <c r="AA19" s="166">
        <f>S21+S22</f>
        <v>0.10501572502443662</v>
      </c>
      <c r="AB19" s="167">
        <f>W21+W22</f>
        <v>6.497110186239699E-2</v>
      </c>
    </row>
    <row r="20" spans="1:28" x14ac:dyDescent="0.25">
      <c r="A20" s="3"/>
      <c r="B20" s="242"/>
      <c r="C20" s="56" t="s">
        <v>31</v>
      </c>
      <c r="D20" s="16" t="s">
        <v>137</v>
      </c>
      <c r="E20" s="92">
        <f t="shared" si="3"/>
        <v>0.32873347328240671</v>
      </c>
      <c r="F20" s="92">
        <f t="shared" si="3"/>
        <v>0.25968885533960268</v>
      </c>
      <c r="G20" s="136">
        <f t="shared" si="3"/>
        <v>0.24921542184763676</v>
      </c>
      <c r="H20" s="92">
        <f t="shared" ref="H20:W20" si="7">H9/H$4</f>
        <v>0.24379227693024885</v>
      </c>
      <c r="I20" s="137">
        <f t="shared" si="7"/>
        <v>0.23830442530115378</v>
      </c>
      <c r="J20" s="136">
        <f t="shared" si="7"/>
        <v>0.23314303085465493</v>
      </c>
      <c r="K20" s="92">
        <f t="shared" si="7"/>
        <v>0.22801789889864188</v>
      </c>
      <c r="L20" s="92">
        <f t="shared" si="7"/>
        <v>0.22155177045374491</v>
      </c>
      <c r="M20" s="92">
        <f t="shared" si="7"/>
        <v>0.21466229821192531</v>
      </c>
      <c r="N20" s="137">
        <f t="shared" si="7"/>
        <v>0.20725338267712287</v>
      </c>
      <c r="O20" s="136">
        <f t="shared" si="7"/>
        <v>0.19991441597895449</v>
      </c>
      <c r="P20" s="92">
        <f t="shared" si="7"/>
        <v>0.19325913643667894</v>
      </c>
      <c r="Q20" s="92">
        <f t="shared" si="7"/>
        <v>0.18743933211653707</v>
      </c>
      <c r="R20" s="92">
        <f t="shared" si="7"/>
        <v>0.18240113301806241</v>
      </c>
      <c r="S20" s="137">
        <f t="shared" si="7"/>
        <v>0.17800715677203824</v>
      </c>
      <c r="T20" s="92">
        <f t="shared" si="7"/>
        <v>0.16147038879533712</v>
      </c>
      <c r="U20" s="142">
        <f t="shared" si="7"/>
        <v>0.14878633711302619</v>
      </c>
      <c r="V20" s="92">
        <f t="shared" si="7"/>
        <v>0.13720421497454841</v>
      </c>
      <c r="W20" s="142">
        <f t="shared" si="7"/>
        <v>0.12589696624881613</v>
      </c>
      <c r="X20" s="3"/>
      <c r="Y20" s="228" t="s">
        <v>443</v>
      </c>
      <c r="Z20" s="229">
        <f>SUM(Z17:Z19)</f>
        <v>1.0000000001889535</v>
      </c>
      <c r="AA20" s="229">
        <f t="shared" ref="AA20:AB20" si="8">SUM(AA17:AA19)</f>
        <v>0.99999999995063527</v>
      </c>
      <c r="AB20" s="229">
        <f t="shared" si="8"/>
        <v>1.0003300098748551</v>
      </c>
    </row>
    <row r="21" spans="1:28" x14ac:dyDescent="0.25">
      <c r="A21" s="3"/>
      <c r="B21" s="242"/>
      <c r="C21" s="56" t="s">
        <v>32</v>
      </c>
      <c r="D21" s="16" t="s">
        <v>138</v>
      </c>
      <c r="E21" s="92">
        <f t="shared" si="3"/>
        <v>0.1722213067913749</v>
      </c>
      <c r="F21" s="92">
        <f t="shared" si="3"/>
        <v>0.13320185248215383</v>
      </c>
      <c r="G21" s="136">
        <f t="shared" si="3"/>
        <v>0.12683963669171994</v>
      </c>
      <c r="H21" s="92">
        <f t="shared" ref="H21:W21" si="9">H10/H$4</f>
        <v>0.12372579606630307</v>
      </c>
      <c r="I21" s="137">
        <f t="shared" si="9"/>
        <v>0.12056616855416807</v>
      </c>
      <c r="J21" s="136">
        <f t="shared" si="9"/>
        <v>0.11772156616867975</v>
      </c>
      <c r="K21" s="92">
        <f t="shared" si="9"/>
        <v>0.11485998704210451</v>
      </c>
      <c r="L21" s="92">
        <f t="shared" si="9"/>
        <v>0.11136787986228706</v>
      </c>
      <c r="M21" s="92">
        <f t="shared" si="9"/>
        <v>0.10760178145688931</v>
      </c>
      <c r="N21" s="137">
        <f t="shared" si="9"/>
        <v>0.10349735524993878</v>
      </c>
      <c r="O21" s="136">
        <f t="shared" si="9"/>
        <v>9.9347468572176301E-2</v>
      </c>
      <c r="P21" s="92">
        <f t="shared" si="9"/>
        <v>9.5524266560587129E-2</v>
      </c>
      <c r="Q21" s="92">
        <f t="shared" si="9"/>
        <v>9.2149354850987977E-2</v>
      </c>
      <c r="R21" s="92">
        <f t="shared" si="9"/>
        <v>8.9210765252882629E-2</v>
      </c>
      <c r="S21" s="137">
        <f t="shared" si="9"/>
        <v>8.6643477485247727E-2</v>
      </c>
      <c r="T21" s="92">
        <f t="shared" si="9"/>
        <v>7.7090497623300294E-2</v>
      </c>
      <c r="U21" s="142">
        <f t="shared" si="9"/>
        <v>6.9894864560808928E-2</v>
      </c>
      <c r="V21" s="92">
        <f t="shared" si="9"/>
        <v>6.3380013595808984E-2</v>
      </c>
      <c r="W21" s="142">
        <f t="shared" si="9"/>
        <v>5.7110850058520089E-2</v>
      </c>
      <c r="X21" s="3"/>
    </row>
    <row r="22" spans="1:28" x14ac:dyDescent="0.25">
      <c r="A22" s="3"/>
      <c r="B22" s="242"/>
      <c r="C22" s="80" t="s">
        <v>33</v>
      </c>
      <c r="D22" s="32" t="s">
        <v>139</v>
      </c>
      <c r="E22" s="94">
        <f t="shared" si="3"/>
        <v>7.893036728947378E-2</v>
      </c>
      <c r="F22" s="94">
        <f t="shared" si="3"/>
        <v>4.5524437762537881E-2</v>
      </c>
      <c r="G22" s="138">
        <f t="shared" si="3"/>
        <v>3.9441474195027519E-2</v>
      </c>
      <c r="H22" s="94">
        <f t="shared" ref="H22:W22" si="10">H11/H$4</f>
        <v>3.7246218124693323E-2</v>
      </c>
      <c r="I22" s="139">
        <f t="shared" si="10"/>
        <v>3.5143985943280727E-2</v>
      </c>
      <c r="J22" s="138">
        <f t="shared" si="10"/>
        <v>3.3173185971833843E-2</v>
      </c>
      <c r="K22" s="94">
        <f t="shared" si="10"/>
        <v>3.1316497757496259E-2</v>
      </c>
      <c r="L22" s="94">
        <f t="shared" si="10"/>
        <v>2.9355306497359325E-2</v>
      </c>
      <c r="M22" s="94">
        <f t="shared" si="10"/>
        <v>2.7435540845645534E-2</v>
      </c>
      <c r="N22" s="139">
        <f t="shared" si="10"/>
        <v>2.5511396802584723E-2</v>
      </c>
      <c r="O22" s="138">
        <f t="shared" si="10"/>
        <v>2.369840260968421E-2</v>
      </c>
      <c r="P22" s="94">
        <f t="shared" si="10"/>
        <v>2.2080952918264268E-2</v>
      </c>
      <c r="Q22" s="94">
        <f t="shared" si="10"/>
        <v>2.0672633879654023E-2</v>
      </c>
      <c r="R22" s="94">
        <f t="shared" si="10"/>
        <v>1.9447299937703246E-2</v>
      </c>
      <c r="S22" s="139">
        <f t="shared" si="10"/>
        <v>1.8372247539188889E-2</v>
      </c>
      <c r="T22" s="94">
        <f t="shared" si="10"/>
        <v>1.4381630698623053E-2</v>
      </c>
      <c r="U22" s="143">
        <f t="shared" si="10"/>
        <v>1.1616224966470655E-2</v>
      </c>
      <c r="V22" s="94">
        <f t="shared" si="10"/>
        <v>9.5133982809884922E-3</v>
      </c>
      <c r="W22" s="143">
        <f t="shared" si="10"/>
        <v>7.8602518038769064E-3</v>
      </c>
      <c r="X22" s="3"/>
    </row>
    <row r="23" spans="1:2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B10"/>
  <sheetViews>
    <sheetView workbookViewId="0">
      <selection activeCell="P29" sqref="P29"/>
    </sheetView>
  </sheetViews>
  <sheetFormatPr baseColWidth="10" defaultRowHeight="15" x14ac:dyDescent="0.25"/>
  <sheetData>
    <row r="4" spans="2:2" x14ac:dyDescent="0.25">
      <c r="B4" t="str">
        <f>Résultats!B1&amp;" : Energie finale par usage et énergie primaire (Mtep)"</f>
        <v>TEND : Energie finale par usage et énergie primaire (Mtep)</v>
      </c>
    </row>
    <row r="5" spans="2:2" x14ac:dyDescent="0.25">
      <c r="B5" t="str">
        <f>Résultats!B1&amp;" : Ventilation du mix electrique (%)"</f>
        <v>TEND : Ventilation du mix electrique (%)</v>
      </c>
    </row>
    <row r="6" spans="2:2" x14ac:dyDescent="0.25">
      <c r="B6" t="str">
        <f>Résultats!B1&amp;" : Ventilation du mix carburant (%)"</f>
        <v>TEND : Ventilation du mix carburant (%)</v>
      </c>
    </row>
    <row r="7" spans="2:2" x14ac:dyDescent="0.25">
      <c r="B7" t="str">
        <f>Résultats!B1&amp;" : Ventilation du mix gaz (%)"</f>
        <v>TEND : Ventilation du mix gaz (%)</v>
      </c>
    </row>
    <row r="8" spans="2:2" x14ac:dyDescent="0.25">
      <c r="B8" t="str">
        <f>Résultats!B1&amp;" : Emissions CO2 (Mt.eqCO2)"</f>
        <v>TEND : Emissions CO2 (Mt.eqCO2)</v>
      </c>
    </row>
    <row r="9" spans="2:2" x14ac:dyDescent="0.25">
      <c r="B9" t="str">
        <f>Résultats!B1&amp;" : Ventilation du parc auto (%)"</f>
        <v>TEND : Ventilation du parc auto (%)</v>
      </c>
    </row>
    <row r="10" spans="2:2" x14ac:dyDescent="0.25">
      <c r="B10" t="str">
        <f>Résultats!B1&amp;" : Ventilation du parc de logements (%)"</f>
        <v>TEND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Résultats</vt:lpstr>
      <vt:lpstr>T energie vecteurs</vt:lpstr>
      <vt:lpstr>T energie usages</vt:lpstr>
      <vt:lpstr>T CO2</vt:lpstr>
      <vt:lpstr>T parc auto</vt:lpstr>
      <vt:lpstr>T logement</vt:lpstr>
      <vt:lpstr>Table Graphs</vt:lpstr>
      <vt:lpstr>G energie</vt:lpstr>
      <vt:lpstr>G mix élec</vt:lpstr>
      <vt:lpstr>G mix carb</vt:lpstr>
      <vt:lpstr>G mix gaz</vt:lpstr>
      <vt:lpstr>G CO2</vt:lpstr>
      <vt:lpstr>G parc auto</vt:lpstr>
      <vt:lpstr>G parc logt</vt:lpstr>
      <vt:lpstr>'T parc auto'!Zone_d_impression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2023-08-09T15:11:47Z</dcterms:modified>
</cp:coreProperties>
</file>