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charts/chart6.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Override PartName="/xl/charts/chart1.xml" ContentType="application/vnd.openxmlformats-officedocument.drawingml.chart+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3"/>
  </bookViews>
  <sheets>
    <sheet name="1. Population" sheetId="1" state="visible" r:id="rId1"/>
    <sheet name="pop_active" sheetId="2" state="visible" r:id="rId2"/>
    <sheet name="2. PIB" sheetId="3" state="visible" r:id="rId3"/>
    <sheet name="PIB Branches" sheetId="4" state="visible" r:id="rId4"/>
    <sheet name="3. Prix des énergies" sheetId="5" state="visible" r:id="rId5"/>
    <sheet name="4. Prix du C" sheetId="6" state="visible" r:id="rId6"/>
    <sheet name="5. Dynamiques sociales" sheetId="7" state="visible" r:id="rId7"/>
  </sheets>
  <calcPr refMode="A1" iterate="0" iterateCount="100" iterateDelta="0.0001"/>
</workbook>
</file>

<file path=xl/sharedStrings.xml><?xml version="1.0" encoding="utf-8"?>
<sst xmlns="http://schemas.openxmlformats.org/spreadsheetml/2006/main" count="198" uniqueCount="198">
  <si>
    <t xml:space="preserve">Cadrage proposé pour l'AME-AMS 2023</t>
  </si>
  <si>
    <t xml:space="preserve">en millions hab</t>
  </si>
  <si>
    <t xml:space="preserve">France entière</t>
  </si>
  <si>
    <t>Métropole</t>
  </si>
  <si>
    <t xml:space="preserve">Outre mer</t>
  </si>
  <si>
    <t xml:space="preserve">On prend les chiffres du scénario central de l’INSEE 2021. Projections régionales à venir en 2022 (pour les OM)</t>
  </si>
  <si>
    <t>Sources:</t>
  </si>
  <si>
    <t xml:space="preserve">données historiques</t>
  </si>
  <si>
    <t>https://www.insee.fr/fr/statistiques/1892117?sommaire=1912926</t>
  </si>
  <si>
    <t xml:space="preserve">données scénarios INSEE</t>
  </si>
  <si>
    <t>https://www.insee.fr/fr/statistiques/2859843</t>
  </si>
  <si>
    <t>https://www.insee.fr/fr/statistiques/2496724?sommaire=2496793</t>
  </si>
  <si>
    <t xml:space="preserve">INSEE 2021  </t>
  </si>
  <si>
    <t>https://www.insee.fr/fr/statistiques/5893969#consulter</t>
  </si>
  <si>
    <t>AMS18</t>
  </si>
  <si>
    <t xml:space="preserve">cadrage Cion</t>
  </si>
  <si>
    <t xml:space="preserve">insee fécondité basse</t>
  </si>
  <si>
    <t>Observé</t>
  </si>
  <si>
    <t xml:space="preserve">insee fécondité et espérance de vie basse, migration centrale</t>
  </si>
  <si>
    <t xml:space="preserve">AME 2021</t>
  </si>
  <si>
    <t xml:space="preserve">INSEE 2021 – scénario central</t>
  </si>
  <si>
    <t xml:space="preserve">ratio INSEE2021/AME2021</t>
  </si>
  <si>
    <t xml:space="preserve">INSEE Fécondité basse</t>
  </si>
  <si>
    <t xml:space="preserve">à actualiser en 2022 avec les projections régionales</t>
  </si>
  <si>
    <t>Guadeloupe</t>
  </si>
  <si>
    <t>Martinique</t>
  </si>
  <si>
    <t>Guyane</t>
  </si>
  <si>
    <t xml:space="preserve">La Réunion</t>
  </si>
  <si>
    <t>Mayotte</t>
  </si>
  <si>
    <t xml:space="preserve">Total OM</t>
  </si>
  <si>
    <t>Somme</t>
  </si>
  <si>
    <t>%OM</t>
  </si>
  <si>
    <t xml:space="preserve">INSEE Fécondité basse, espérance de vie basse, migration centrale</t>
  </si>
  <si>
    <t xml:space="preserve">Commission cadrage mars 2022</t>
  </si>
  <si>
    <t xml:space="preserve">AME AMS 2023</t>
  </si>
  <si>
    <t xml:space="preserve">dont Métropole</t>
  </si>
  <si>
    <t xml:space="preserve">dont OM</t>
  </si>
  <si>
    <t>OM</t>
  </si>
  <si>
    <t>Metropole</t>
  </si>
  <si>
    <t xml:space="preserve">L’INSEE a indiqué ne pas prévoir d’actualiser les chiffres de la population active dans son édition 2021, du coup par défaut on reprend les taux du scénario INSEE 2016 fécondité basse</t>
  </si>
  <si>
    <t xml:space="preserve">M habitants</t>
  </si>
  <si>
    <t xml:space="preserve">AME 2018 (INSEE central)</t>
  </si>
  <si>
    <t xml:space="preserve">pop active</t>
  </si>
  <si>
    <t xml:space="preserve">Vérification avec les données historiques</t>
  </si>
  <si>
    <t xml:space="preserve">pop totale</t>
  </si>
  <si>
    <t>INSEE</t>
  </si>
  <si>
    <t xml:space="preserve">population en emploi</t>
  </si>
  <si>
    <t xml:space="preserve">Fr entière</t>
  </si>
  <si>
    <t xml:space="preserve">% actifs</t>
  </si>
  <si>
    <t xml:space="preserve">Avec 9,1 % de chômage</t>
  </si>
  <si>
    <t xml:space="preserve">population active</t>
  </si>
  <si>
    <t>métropole</t>
  </si>
  <si>
    <t xml:space="preserve">INSEE fécondité basse</t>
  </si>
  <si>
    <t xml:space="preserve">Périmètre : FR métropolitaine</t>
  </si>
  <si>
    <t>https://www.insee.fr/fr/statistiques/4277675?sommaire=4318291</t>
  </si>
  <si>
    <t>Source</t>
  </si>
  <si>
    <t>https://www.insee.fr/fr/statistiques/2845558</t>
  </si>
  <si>
    <t xml:space="preserve">emploi tertiaire</t>
  </si>
  <si>
    <t xml:space="preserve">pop métropolitaine</t>
  </si>
  <si>
    <t xml:space="preserve">part de l’emploi tertiaire dans la population active</t>
  </si>
  <si>
    <t xml:space="preserve">pop active métropole</t>
  </si>
  <si>
    <t xml:space="preserve">On reprend les taux de pop active de INSEE 2016 fécondité basse</t>
  </si>
  <si>
    <t xml:space="preserve">Emploi tertiaire</t>
  </si>
  <si>
    <t xml:space="preserve">AME 2023</t>
  </si>
  <si>
    <t xml:space="preserve">évolution de l'emploi similaire à la part dans la valeur ajoutée brute</t>
  </si>
  <si>
    <t xml:space="preserve">AMS 2023</t>
  </si>
  <si>
    <t xml:space="preserve">Recalage 2018 sur les données INSEE</t>
  </si>
  <si>
    <t xml:space="preserve">TCAM emploi tertiaire</t>
  </si>
  <si>
    <t xml:space="preserve">Cadrage proposé pour l'AME et AMS 2023</t>
  </si>
  <si>
    <t>%</t>
  </si>
  <si>
    <t xml:space="preserve">Croissance PIB</t>
  </si>
  <si>
    <t xml:space="preserve">On prend les mêmes chiffres que l'AME 2021, ajusté du delta de population induit par le scénario INSEE 2021 jusqu'à transmission du nouveau cadrage par la Commission (mi-2022?)
Méthode :  on calcule, à partir de la trajectoire de population de l’AME 2021, la part de la croissance du PIB due à la population, et celle due au PIB/hab (qui inclut la productivité). Pour l’AME/AMS 2023 on conserve le chiffre de gain de PIB/hab de l’AME 2021 et on prend les chiffres de population de INSEE 2021 (courbe bleu clair)
NB : RTE a pris 1,3 % pour la croissance du PIB post-2030
</t>
  </si>
  <si>
    <t xml:space="preserve">Sources : </t>
  </si>
  <si>
    <t xml:space="preserve">Prévisions Banque de France</t>
  </si>
  <si>
    <t>https://publications.banque-france.fr/projections-macroeconomiques-septembre-2021</t>
  </si>
  <si>
    <t xml:space="preserve">Croissance du PIB réel (%)</t>
  </si>
  <si>
    <t xml:space="preserve">FR (cadrage Cion)</t>
  </si>
  <si>
    <t xml:space="preserve">dont population</t>
  </si>
  <si>
    <t xml:space="preserve">dont productivité</t>
  </si>
  <si>
    <t xml:space="preserve">Banque de France</t>
  </si>
  <si>
    <t xml:space="preserve">PLF2022 et RESF2022</t>
  </si>
  <si>
    <t xml:space="preserve">PIB (index 2018 = 100)</t>
  </si>
  <si>
    <t>AMS2018</t>
  </si>
  <si>
    <t xml:space="preserve">PLF </t>
  </si>
  <si>
    <t xml:space="preserve">Cadrage Commission mars 2023</t>
  </si>
  <si>
    <t>OCDE</t>
  </si>
  <si>
    <t xml:space="preserve">M USD 2016</t>
  </si>
  <si>
    <t xml:space="preserve">AME : on reprend les chiffres du scénario de référence de la Commission Européenne en ajustant la GVA totale de l’évolution du PIB en AME 2023 par rapport à la trajectoire de PIB du scénario de la Commission
AMS : on maintient la part de l’industrie stable à 13,5 %, et on prend la trajectoire EC Ref 2020 pour l’agriculture et la construction (voir si on ajuste sur ce dernier en fonction du rythme de la construction neuve/rénovation). Les services prennent le reste</t>
  </si>
  <si>
    <t xml:space="preserve">1. Historique – EC Ref 2020</t>
  </si>
  <si>
    <t xml:space="preserve">INSEE (Md€ prix courants)</t>
  </si>
  <si>
    <t xml:space="preserve">EC Ref 2020 (M€ 2015)</t>
  </si>
  <si>
    <t xml:space="preserve">Md€ </t>
  </si>
  <si>
    <t xml:space="preserve">PIB (volume en prix de marché)</t>
  </si>
  <si>
    <t xml:space="preserve">Total GVA</t>
  </si>
  <si>
    <t xml:space="preserve">dont agriculture</t>
  </si>
  <si>
    <t xml:space="preserve">dont construction</t>
  </si>
  <si>
    <t xml:space="preserve">dont services</t>
  </si>
  <si>
    <t xml:space="preserve">dont industrie et énergie</t>
  </si>
  <si>
    <t xml:space="preserve">dont énergie</t>
  </si>
  <si>
    <t xml:space="preserve">dont industrie</t>
  </si>
  <si>
    <t xml:space="preserve">dont sidérurgie</t>
  </si>
  <si>
    <t xml:space="preserve">dont métaux non-ferreux</t>
  </si>
  <si>
    <t xml:space="preserve">dont chimie</t>
  </si>
  <si>
    <t xml:space="preserve">dont minéraux non-métalliques</t>
  </si>
  <si>
    <t xml:space="preserve">dont papier pâtes</t>
  </si>
  <si>
    <t xml:space="preserve">dont IAA</t>
  </si>
  <si>
    <t xml:space="preserve">dont autres</t>
  </si>
  <si>
    <t xml:space="preserve">% GVA</t>
  </si>
  <si>
    <t xml:space="preserve">2. AME 2023</t>
  </si>
  <si>
    <t xml:space="preserve">Md€ 2015</t>
  </si>
  <si>
    <t xml:space="preserve">Indice 2018 = 100</t>
  </si>
  <si>
    <t xml:space="preserve">Repris de EC Ref 2020, ajusté du PIB</t>
  </si>
  <si>
    <t xml:space="preserve">AMS 18</t>
  </si>
  <si>
    <t xml:space="preserve">AME 18</t>
  </si>
  <si>
    <t xml:space="preserve">AME 21</t>
  </si>
  <si>
    <t>Ecref</t>
  </si>
  <si>
    <t xml:space="preserve">AME 23</t>
  </si>
  <si>
    <t xml:space="preserve">AMS 23</t>
  </si>
  <si>
    <t xml:space="preserve">EC Ref 2020</t>
  </si>
  <si>
    <t xml:space="preserve">3. AMS 2023</t>
  </si>
  <si>
    <t xml:space="preserve">Prend le reste</t>
  </si>
  <si>
    <t xml:space="preserve">Hyp constant à 13,5 %</t>
  </si>
  <si>
    <t xml:space="preserve">Voir le fichier excel dédié</t>
  </si>
  <si>
    <t>€2016/tCO2</t>
  </si>
  <si>
    <t xml:space="preserve">taux inflation 2013-2016</t>
  </si>
  <si>
    <t xml:space="preserve">Composante carbone</t>
  </si>
  <si>
    <t>EU-ETS</t>
  </si>
  <si>
    <t xml:space="preserve">On ajuste la trajectoire de la forte hausse des prix liée au ff55. On prend la trajectoire « option 3 » (peut être elle-même trop conservatrice)</t>
  </si>
  <si>
    <t xml:space="preserve">AME/AMS 2018</t>
  </si>
  <si>
    <t xml:space="preserve">AME 2018 €2016</t>
  </si>
  <si>
    <t xml:space="preserve">AME 2018 €2013</t>
  </si>
  <si>
    <t xml:space="preserve">AME 2021 (€2016)</t>
  </si>
  <si>
    <t xml:space="preserve">Paramètres recommandés par la Commission</t>
  </si>
  <si>
    <t xml:space="preserve">EU ref 2020 (€2015)</t>
  </si>
  <si>
    <t>https://op.europa.eu/en/publication-detail/-/publication/96c2ca82-e85e-11eb-93a8-01aa75ed71a1/language-en/format-PDF/source-219903975</t>
  </si>
  <si>
    <t>p42</t>
  </si>
  <si>
    <t xml:space="preserve">Option 1</t>
  </si>
  <si>
    <t xml:space="preserve">on retrouve les niveaux AME21 en 2050</t>
  </si>
  <si>
    <t xml:space="preserve">Option 2</t>
  </si>
  <si>
    <t xml:space="preserve">on poursuit la trajectoire AME21 à partir du point 2020</t>
  </si>
  <si>
    <t xml:space="preserve">Option 3</t>
  </si>
  <si>
    <t xml:space="preserve">hyp de hausse du prix comme CarbonPulse puis trajectoire AME21</t>
  </si>
  <si>
    <t xml:space="preserve">EI ff55</t>
  </si>
  <si>
    <t xml:space="preserve">CaarbonPulse (moyen)</t>
  </si>
  <si>
    <t>Variable</t>
  </si>
  <si>
    <t xml:space="preserve">Plans et stratégies</t>
  </si>
  <si>
    <t xml:space="preserve">Narratif AME</t>
  </si>
  <si>
    <t xml:space="preserve">Narratif AMS</t>
  </si>
  <si>
    <t>Commentaire</t>
  </si>
  <si>
    <t xml:space="preserve">Démographie et structure des ménages</t>
  </si>
  <si>
    <t xml:space="preserve">- Révision en cours du plan « Bien vieillir » (Santé Publique France)</t>
  </si>
  <si>
    <t xml:space="preserve">Evolution de la population : Identique AME et AMS (cf cadrage macro-éco) : hausse plus modérée de la population, vieillissement…</t>
  </si>
  <si>
    <t xml:space="preserve">Poursuite de la dé-cohabitation</t>
  </si>
  <si>
    <t xml:space="preserve">Stabilisation du nombre de personnes par foyer (développement de l’habitat partagé, intergénérationnel, etc.)</t>
  </si>
  <si>
    <t xml:space="preserve">Logiques de peuplement</t>
  </si>
  <si>
    <t xml:space="preserve">- Vision habiter la France de demain (E.Wargon) 
-Stratégie logement (2017) 
- Stratégie nationale pour la biodiversité (2021) 
- ODD 11 </t>
  </si>
  <si>
    <t xml:space="preserve">Impact COVID 
- Développement de la bi-résidentialité 
- hausse de la taille des logements et des surfaces de jardin 
- MI favorisées aux LC 
- Poursuite de la métropolisation à la faveur des villes moyennes et grandes  
Poursuite de la métropolisation et étalement urbain (dévitalisation des centres villes des petites villes) </t>
  </si>
  <si>
    <t xml:space="preserve">Vision habiter la France de demain  
- Rendre désirable l’habitat collectif et les quartiers denses 
- Qualité de la construction (taille minimale des logements) 
- Favoriser la création de logements abordables dans les métropoles 
- MaPrimeAdapt pour adapter les logements au vieillissement 
- Conversions bureaux logements (ex. passer de 350km²/an soit 4/5000lgt/an à 1,4Mm²=20klgt) 
- Développement de tiers-lieux de télétravail 
- Développements d’espaces et de matériel partagé
- Stabilisation du nombre de résidences secondaires
- Revitalisation des centre-villes et densification des villes moyennes 
- Réduction du mal-logements et de la précarité énergétique</t>
  </si>
  <si>
    <t xml:space="preserve">Système productif</t>
  </si>
  <si>
    <t xml:space="preserve">- Pacte productif 
- France relance 
- France 2030 
- ODD 8,9,12 </t>
  </si>
  <si>
    <t xml:space="preserve">Poursuite de la baisse de la part de l’industrie dans le PIB et l’emploi au profit du secteur tertiaire. Hausse des importations car la demande croît plus vite que la production. Développement de la numérisation et de la robotisation.</t>
  </si>
  <si>
    <t xml:space="preserve">Ré-industrialisation notamment au profit de quelques filières stratégiques, recherche d’une souveraineté économique. Maintien d’un solde exportateur important dans les secteurs actuellement exportateurs, et développement d’un export de biens et services durables. Développement de la numérisation et de la robotisation. Transition juste des emplois et des compétences. Développement d’offres « de sobriété » aux clients (leasing, lutte contre l’obsolescence, meilleur dimensionnement aux besoins du client, réglages sobres par défaut etc.) </t>
  </si>
  <si>
    <t xml:space="preserve">Emploi et organisation des entreprises</t>
  </si>
  <si>
    <t xml:space="preserve">- Plan d'investissement en compétences 2018-2022
- Plan de développement des compétences</t>
  </si>
  <si>
    <t xml:space="preserve">Adaptation des entreprises au développement du télétravail
Tertiairisation – plus d’aide à la personne
</t>
  </si>
  <si>
    <t xml:space="preserve">Adaptation des entreprises au télétravail
Transition juste : formation et accompagnement des salariés
Adoption par les entreprises de stratégies climat cohérentes avec la SNBC</t>
  </si>
  <si>
    <t xml:space="preserve">Fiscalité et redistribution</t>
  </si>
  <si>
    <t xml:space="preserve">- Stratégie de prévention et de lutte contre la pauvreté (2018-2022) 
- ODD 1,10 </t>
  </si>
  <si>
    <t xml:space="preserve">Pas de changements</t>
  </si>
  <si>
    <t xml:space="preserve">- Prix du carbone et modification de la fiscalité énergétique 
- Compensation et accompagnement renforcé des ménages modestes 
- ODD 10.1 : augmentation plus rapide des revenus des 40% les plus pauvres que le reste de la population 
- fiscalité qui favorise les produits plus écologiques, durables et sains, et pénalise ceux qui ne le sont pas</t>
  </si>
  <si>
    <t xml:space="preserve">Sensibilité environnementale et consommation</t>
  </si>
  <si>
    <t xml:space="preserve">- Agribalyse 
- Indice de réparabilité 
- CO2 score à terme 
- ODD 4, 12 </t>
  </si>
  <si>
    <t xml:space="preserve">- Plus grande appétence des consommateurs pour les produits fabriqués en France / à basses émissions / réparables / de meilleure qualité via affichage environnemental et éducation. 
- Publicité régulée qui rend désirable des modes de vie durables
- Développement des commerces de proximité </t>
  </si>
  <si>
    <t xml:space="preserve">Usage du temps, loisirs et tourisme</t>
  </si>
  <si>
    <t xml:space="preserve">- ODD 4, 8, 16, 17</t>
  </si>
  <si>
    <t xml:space="preserve">Augmentation des distances parcourus pour les loisirs et le tourisme</t>
  </si>
  <si>
    <t xml:space="preserve">- Développement d’un tourisme plus local et de loisirs à faible impact environnemental (tourisme vert, culture, etc.)
- Davantage de temps consacré aux projets associatifs et de proximité (énergies citoyennes, etc.)
- trajets longue distance plus longs (en train vs en avion) mais moins fréquents</t>
  </si>
  <si>
    <t xml:space="preserve">Usages du numérique</t>
  </si>
  <si>
    <t xml:space="preserve">- Feuille de route Numérique et environnement 
- Plan national pour un numérique inclusif </t>
  </si>
  <si>
    <t xml:space="preserve">Poursuite du développement exponentiel des usages (digitalisation de l’industrie, IoT…)</t>
  </si>
  <si>
    <t xml:space="preserve">Priorisation des usages (ex dans l’industrie, la santé, l’éducation, le télétravail…) et sobriété numérique. Réduction du temps de loisir passé devant des écrans et lutte contre les addictions. Développement des achats de terminaux réparables ou reconditionnés.</t>
  </si>
  <si>
    <t xml:space="preserve">Cohésion sociale et engagements</t>
  </si>
  <si>
    <t xml:space="preserve">- ODD 5, 10, 11, 16, 17 </t>
  </si>
  <si>
    <t xml:space="preserve">Solidarité accrue au sein de la société (entre les générations, les territoires, etc.). Réhabilitation des communs (espaces partagés). Implication des citoyens dans les décisions et confiance dans les institutions </t>
  </si>
  <si>
    <t xml:space="preserve">Santé et bien-être</t>
  </si>
  <si>
    <t xml:space="preserve">- PNNS 2019-2023 
- Programme national de l’alimentation et de la nutrition 
- Plan national de la santé publique 
- ODD 2, 3 
- Approche « One Health » (OMS)</t>
  </si>
  <si>
    <t xml:space="preserve">- Régimes alimentaires équilibrés (plus de fruits et légumes et protéines végétales, moins de viande), avec davantage d’aliments frais, locaux, de saison, et de qualité (labels)
- Exercice physique régulier 
- réduction des pollutions (lumineuse, bruit, polluants atmosphériques…)</t>
  </si>
  <si>
    <t>Mobilité</t>
  </si>
  <si>
    <t xml:space="preserve">- France 2030 
- Plan vélo </t>
  </si>
  <si>
    <t xml:space="preserve">- Impact COVID à court terme. 
- Poursuite du développement du e-commerce, des livraisons à domicile etc. 
- Poursuite de la hausse de la taille et du poids des véhicules</t>
  </si>
  <si>
    <t xml:space="preserve">- Réduction de la demande en mobilité via le développement du télétravail, la limitation de l’étalement urbain, le développement des circuits circuits courts…)
- utilisation plus importante des modes ferrés ou non motorisés en lien avec des investissements plus forts dans les infrastructures associées (transports en commun, aménagements cyclables, etc.)</t>
  </si>
  <si>
    <t>Adaptation</t>
  </si>
  <si>
    <t xml:space="preserve">- PNACC
- ODD 13</t>
  </si>
  <si>
    <t xml:space="preserve">Adaptation au changement climatique limitée. </t>
  </si>
  <si>
    <t xml:space="preserve">Adaptation effective dès le milieu du XXIe siècle à un climat régional en métropole et dans les outre-mer cohérent avec une hausse de température de +1,5 à 2 °C au niveau mondial par rapport au XIXe siècle </t>
  </si>
  <si>
    <t xml:space="preserve">Emissions du reste du monde et niveau de réchauffement climatique</t>
  </si>
  <si>
    <t xml:space="preserve">- Accord de Paris
- ODD 13</t>
  </si>
  <si>
    <t xml:space="preserve">Trajectoire d’émissions limitant le réchauffement climatique à 2°C  (~ pleine mise en œuvre des engagements actuels, notamment de neutralité carbone) : SSP1-RCP2.6. Impact à 2100 sur la température globale de surface par rapport à la période pré-industrielle : +1,9°C (+1,5 - +2,3) (GIEC AR6)</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</si>
</sst>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0">
    <numFmt numFmtId="160" formatCode="_-* #,##0.00_-;\-* #,##0.00_-;_-* \-??_-;_-@_-"/>
    <numFmt numFmtId="161" formatCode="0\ %"/>
    <numFmt numFmtId="162" formatCode="0.0"/>
    <numFmt numFmtId="163" formatCode="#,##0.000"/>
    <numFmt numFmtId="164" formatCode="0.000"/>
    <numFmt numFmtId="165" formatCode="0.00\ %"/>
    <numFmt numFmtId="166" formatCode="0.0%"/>
    <numFmt numFmtId="167" formatCode="_(* #,##0_);_(* \(#,##0\);_(* \-??_);_(@_)"/>
    <numFmt numFmtId="168" formatCode="_(* #,##0.00_);_(* \(#,##0.00\);_(* \-??_);_(@_)"/>
    <numFmt numFmtId="169" formatCode="#,##0.0"/>
  </numFmts>
  <fonts count="13">
    <font>
      <name val="Calibri"/>
      <color indexed="64"/>
      <sz val="11.000000"/>
    </font>
    <font>
      <name val="Arial"/>
      <sz val="10.000000"/>
    </font>
    <font>
      <name val="MS Sans Serif"/>
      <sz val="10.000000"/>
    </font>
    <font>
      <name val="Calibri"/>
      <color rgb="FF0563C1"/>
      <sz val="11.000000"/>
      <u/>
    </font>
    <font>
      <name val="Calibri"/>
      <b/>
      <color indexed="64"/>
      <sz val="11.000000"/>
    </font>
    <font>
      <name val="Calibri"/>
      <i/>
      <color indexed="64"/>
      <sz val="11.000000"/>
    </font>
    <font>
      <name val="Calibri"/>
      <color rgb="FFCE181E"/>
      <sz val="11.000000"/>
    </font>
    <font>
      <name val="Arial"/>
      <b/>
      <color indexed="64"/>
      <sz val="8.000000"/>
    </font>
    <font>
      <name val="Calibri"/>
      <color indexed="64"/>
      <sz val="8.000000"/>
    </font>
    <font>
      <name val="Arial"/>
      <sz val="8.000000"/>
    </font>
    <font>
      <name val="Arial"/>
      <i/>
      <sz val="8.000000"/>
    </font>
    <font>
      <name val="Calibri"/>
      <b/>
      <color indexed="64"/>
      <sz val="16.000000"/>
    </font>
    <font>
      <name val="Calibri"/>
      <b/>
      <color indexed="64"/>
      <sz val="15.000000"/>
    </font>
  </fonts>
  <fills count="14">
    <fill>
      <patternFill patternType="none"/>
    </fill>
    <fill>
      <patternFill patternType="gray125"/>
    </fill>
    <fill>
      <patternFill patternType="solid">
        <fgColor rgb="FFDEEBF7"/>
        <bgColor rgb="FFDAE3F3"/>
      </patternFill>
    </fill>
    <fill>
      <patternFill patternType="solid">
        <fgColor indexed="5"/>
        <bgColor rgb="FFFFD320"/>
      </patternFill>
    </fill>
    <fill>
      <patternFill patternType="solid">
        <fgColor rgb="FFFFF7D3"/>
        <bgColor rgb="FFFFF2CC"/>
      </patternFill>
    </fill>
    <fill>
      <patternFill patternType="solid">
        <fgColor rgb="FFF2F2F2"/>
        <bgColor rgb="FFF1EEEC"/>
      </patternFill>
    </fill>
    <fill>
      <patternFill patternType="solid">
        <fgColor rgb="FFF1EEEC"/>
        <bgColor rgb="FFF2F2F2"/>
      </patternFill>
    </fill>
    <fill>
      <patternFill patternType="solid">
        <fgColor rgb="FFD9D9D9"/>
        <bgColor rgb="FFDAE3F3"/>
      </patternFill>
    </fill>
    <fill>
      <patternFill patternType="solid">
        <fgColor rgb="FF81D41A"/>
        <bgColor rgb="FF70AD47"/>
      </patternFill>
    </fill>
    <fill>
      <patternFill patternType="solid">
        <fgColor rgb="FFDAE3F3"/>
        <bgColor rgb="FFDEEBF7"/>
      </patternFill>
    </fill>
    <fill>
      <patternFill patternType="solid">
        <fgColor rgb="FFB4C7E7"/>
        <bgColor rgb="FFBDD7EE"/>
      </patternFill>
    </fill>
    <fill>
      <patternFill patternType="solid">
        <fgColor rgb="FFFFF2CC"/>
        <bgColor rgb="FFFFF7D3"/>
      </patternFill>
    </fill>
    <fill>
      <patternFill patternType="solid">
        <fgColor rgb="FFFFBF00"/>
        <bgColor rgb="FFFFC000"/>
      </patternFill>
    </fill>
    <fill>
      <patternFill patternType="solid">
        <fgColor rgb="FFFFC000"/>
        <bgColor rgb="FFFFBF00"/>
      </patternFill>
    </fill>
  </fills>
  <borders count="26">
    <border>
      <left/>
      <right/>
      <top/>
      <bottom/>
      <diagonal/>
    </border>
    <border>
      <left style="medium">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hair">
        <color theme="1"/>
      </left>
      <right/>
      <top style="thin">
        <color theme="1"/>
      </top>
      <bottom style="hair">
        <color theme="1"/>
      </bottom>
      <diagonal/>
    </border>
    <border>
      <left/>
      <right/>
      <top style="thin">
        <color theme="1"/>
      </top>
      <bottom/>
      <diagonal/>
    </border>
    <border>
      <left/>
      <right style="thin">
        <color theme="1"/>
      </right>
      <top style="thin">
        <color theme="1"/>
      </top>
      <bottom/>
      <diagonal/>
    </border>
    <border>
      <left style="hair">
        <color theme="1"/>
      </left>
      <right style="hair">
        <color theme="1"/>
      </right>
      <top/>
      <bottom/>
      <diagonal/>
    </border>
    <border>
      <left style="hair">
        <color theme="1"/>
      </left>
      <right style="thin">
        <color theme="1"/>
      </right>
      <top/>
      <bottom style="hair">
        <color theme="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style="hair">
        <color theme="1"/>
      </left>
      <right style="thin">
        <color theme="1"/>
      </right>
      <top/>
      <bottom/>
      <diagonal/>
    </border>
    <border>
      <left/>
      <right style="thin">
        <color theme="1"/>
      </right>
      <top/>
      <bottom style="hair">
        <color theme="1"/>
      </bottom>
      <diagonal/>
    </border>
    <border>
      <left style="hair">
        <color theme="1"/>
      </left>
      <right/>
      <top style="hair">
        <color theme="1"/>
      </top>
      <bottom/>
      <diagonal/>
    </border>
    <border>
      <left/>
      <right/>
      <top style="hair">
        <color theme="1"/>
      </top>
      <bottom/>
      <diagonal/>
    </border>
    <border>
      <left/>
      <right style="hair">
        <color theme="1"/>
      </right>
      <top style="hair">
        <color theme="1"/>
      </top>
      <bottom/>
      <diagonal/>
    </border>
    <border>
      <left style="hair">
        <color theme="1"/>
      </left>
      <right/>
      <top/>
      <bottom style="hair">
        <color theme="1"/>
      </bottom>
      <diagonal/>
    </border>
    <border>
      <left/>
      <right/>
      <top/>
      <bottom style="hair">
        <color theme="1"/>
      </bottom>
      <diagonal/>
    </border>
    <border>
      <left/>
      <right style="hair">
        <color theme="1"/>
      </right>
      <top/>
      <bottom style="hair">
        <color theme="1"/>
      </bottom>
      <diagonal/>
    </border>
    <border>
      <left style="hair">
        <color theme="1"/>
      </left>
      <right/>
      <top/>
      <bottom/>
      <diagonal/>
    </border>
    <border>
      <left/>
      <right style="hair">
        <color theme="1"/>
      </right>
      <top/>
      <bottom/>
      <diagonal/>
    </border>
  </borders>
  <cellStyleXfs count="8">
    <xf fontId="0" fillId="0" borderId="0" numFmtId="0" applyNumberFormat="1" applyFont="1" applyFill="1" applyBorder="1" applyProtection="1">
      <protection hidden="0" locked="1"/>
    </xf>
    <xf fontId="0" fillId="0" borderId="0" numFmtId="160"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0" fillId="0" borderId="0" numFmtId="161" applyNumberFormat="1" applyFont="1" applyFill="1" applyBorder="0" applyProtection="0"/>
    <xf fontId="2" fillId="0" borderId="0" numFmtId="0" applyNumberFormat="1" applyFont="1" applyFill="1" applyBorder="1" applyProtection="1">
      <protection hidden="0" locked="1"/>
    </xf>
    <xf fontId="3" fillId="0" borderId="0" numFmtId="0" applyNumberFormat="1" applyFont="1" applyFill="1" applyBorder="0" applyProtection="0"/>
  </cellStyleXfs>
  <cellXfs count="112">
    <xf fontId="0" fillId="0" borderId="0" numFmtId="0" xfId="0" applyProtection="0">
      <protection hidden="0" locked="1"/>
    </xf>
    <xf fontId="4" fillId="2" borderId="1" numFmtId="0" xfId="0" applyFont="1" applyFill="1" applyBorder="1" applyAlignment="1" applyProtection="0">
      <alignment horizontal="center"/>
      <protection hidden="0" locked="1"/>
    </xf>
    <xf fontId="0" fillId="2" borderId="2" numFmtId="0" xfId="0" applyFill="1" applyBorder="1" applyProtection="0">
      <protection hidden="0" locked="1"/>
    </xf>
    <xf fontId="0" fillId="2" borderId="3" numFmtId="0" xfId="0" applyFill="1" applyBorder="1" applyProtection="0">
      <protection hidden="0" locked="1"/>
    </xf>
    <xf fontId="0" fillId="2" borderId="4" numFmtId="0" xfId="0" applyFill="1" applyBorder="1" applyProtection="0">
      <protection hidden="0" locked="1"/>
    </xf>
    <xf fontId="0" fillId="2" borderId="3" numFmtId="4" xfId="0" applyNumberFormat="1" applyFill="1" applyBorder="1" applyProtection="0">
      <protection hidden="0" locked="1"/>
    </xf>
    <xf fontId="0" fillId="2" borderId="4" numFmtId="4" xfId="0" applyNumberFormat="1" applyFill="1" applyBorder="1" applyProtection="0">
      <protection hidden="0" locked="1"/>
    </xf>
    <xf fontId="5" fillId="2" borderId="2" numFmtId="0" xfId="0" applyFont="1" applyFill="1" applyBorder="1" applyAlignment="1" applyProtection="0">
      <alignment horizontal="right"/>
      <protection hidden="0" locked="1"/>
    </xf>
    <xf fontId="5" fillId="2" borderId="5" numFmtId="0" xfId="0" applyFont="1" applyFill="1" applyBorder="1" applyAlignment="1" applyProtection="0">
      <alignment horizontal="right"/>
      <protection hidden="0" locked="1"/>
    </xf>
    <xf fontId="0" fillId="2" borderId="6" numFmtId="4" xfId="0" applyNumberFormat="1" applyFill="1" applyBorder="1" applyProtection="0">
      <protection hidden="0" locked="1"/>
    </xf>
    <xf fontId="0" fillId="2" borderId="7" numFmtId="4" xfId="0" applyNumberFormat="1" applyFill="1" applyBorder="1" applyProtection="0">
      <protection hidden="0" locked="1"/>
    </xf>
    <xf fontId="0" fillId="3" borderId="3" numFmtId="0" xfId="0" applyFill="1" applyBorder="1" applyAlignment="1" applyProtection="0">
      <alignment horizontal="center" vertical="center" wrapText="1"/>
      <protection hidden="0" locked="1"/>
    </xf>
    <xf fontId="0" fillId="0" borderId="0" numFmtId="0" xfId="0" applyAlignment="1" applyProtection="0">
      <alignment wrapText="1"/>
      <protection hidden="0" locked="1"/>
    </xf>
    <xf fontId="3" fillId="0" borderId="0" numFmtId="0" xfId="7" applyFont="1" applyProtection="1">
      <protection hidden="0" locked="1"/>
    </xf>
    <xf fontId="4" fillId="0" borderId="0" numFmtId="0" xfId="0" applyFont="1" applyProtection="0">
      <protection hidden="0" locked="1"/>
    </xf>
    <xf fontId="0" fillId="0" borderId="0" numFmtId="162" xfId="0" applyNumberFormat="1" applyProtection="0">
      <protection hidden="0" locked="1"/>
    </xf>
    <xf fontId="0" fillId="0" borderId="0" numFmtId="2" xfId="0" applyNumberFormat="1" applyProtection="0">
      <protection hidden="0" locked="1"/>
    </xf>
    <xf fontId="1" fillId="0" borderId="0" numFmtId="163" xfId="0" applyNumberFormat="1" applyFont="1" applyProtection="1">
      <protection hidden="0" locked="0"/>
    </xf>
    <xf fontId="0" fillId="0" borderId="0" numFmtId="164" xfId="0" applyNumberFormat="1" applyProtection="0">
      <protection hidden="0" locked="1"/>
    </xf>
    <xf fontId="0" fillId="0" borderId="0" numFmtId="3" xfId="0" applyNumberFormat="1" applyProtection="1">
      <protection hidden="0" locked="0"/>
    </xf>
    <xf fontId="6" fillId="0" borderId="0" numFmtId="0" xfId="0" applyFont="1" applyProtection="0">
      <protection hidden="0" locked="1"/>
    </xf>
    <xf fontId="1" fillId="0" borderId="0" numFmtId="3" xfId="0" applyNumberFormat="1" applyFont="1" applyProtection="0">
      <protection hidden="0" locked="1"/>
    </xf>
    <xf fontId="5" fillId="0" borderId="0" numFmtId="0" xfId="0" applyFont="1" applyAlignment="1" applyProtection="0">
      <alignment horizontal="right"/>
      <protection hidden="0" locked="1"/>
    </xf>
    <xf fontId="2" fillId="0" borderId="0" numFmtId="3" xfId="6" applyNumberFormat="1" applyFont="1" applyProtection="0">
      <protection hidden="0" locked="1"/>
    </xf>
    <xf fontId="0" fillId="0" borderId="0" numFmtId="3" xfId="0" applyNumberFormat="1" applyProtection="0">
      <protection hidden="0" locked="1"/>
    </xf>
    <xf fontId="4" fillId="0" borderId="0" numFmtId="0" xfId="0" applyFont="1" applyAlignment="1" applyProtection="0">
      <alignment horizontal="left"/>
      <protection hidden="0" locked="1"/>
    </xf>
    <xf fontId="0" fillId="0" borderId="0" numFmtId="165" xfId="5" applyNumberFormat="1" applyProtection="1">
      <protection hidden="0" locked="1"/>
    </xf>
    <xf fontId="0" fillId="4" borderId="0" numFmtId="2" xfId="0" applyNumberFormat="1" applyFill="1" applyProtection="0">
      <protection hidden="0" locked="1"/>
    </xf>
    <xf fontId="0" fillId="5" borderId="0" numFmtId="2" xfId="0" applyNumberFormat="1" applyFill="1" applyProtection="0">
      <protection hidden="0" locked="1"/>
    </xf>
    <xf fontId="0" fillId="6" borderId="0" numFmtId="2" xfId="0" applyNumberFormat="1" applyFill="1" applyProtection="0">
      <protection hidden="0" locked="1"/>
    </xf>
    <xf fontId="0" fillId="5" borderId="0" numFmtId="163" xfId="0" applyNumberFormat="1" applyFill="1" applyProtection="0">
      <protection hidden="0" locked="1"/>
    </xf>
    <xf fontId="4" fillId="0" borderId="0" numFmtId="0" xfId="0" applyFont="1" applyAlignment="1" applyProtection="0">
      <alignment horizontal="right"/>
      <protection hidden="0" locked="1"/>
    </xf>
    <xf fontId="0" fillId="0" borderId="0" numFmtId="163" xfId="0" applyNumberFormat="1" applyProtection="0">
      <protection hidden="0" locked="1"/>
    </xf>
    <xf fontId="0" fillId="5" borderId="0" numFmtId="4" xfId="0" applyNumberFormat="1" applyFill="1" applyProtection="0">
      <protection hidden="0" locked="1"/>
    </xf>
    <xf fontId="0" fillId="0" borderId="0" numFmtId="4" xfId="0" applyNumberFormat="1" applyProtection="0">
      <protection hidden="0" locked="1"/>
    </xf>
    <xf fontId="0" fillId="0" borderId="3" numFmtId="0" xfId="0" applyBorder="1" applyProtection="0">
      <protection hidden="0" locked="1"/>
    </xf>
    <xf fontId="0" fillId="7" borderId="3" numFmtId="0" xfId="0" applyFill="1" applyBorder="1" applyAlignment="1" applyProtection="0">
      <alignment horizontal="center" vertical="center" wrapText="1"/>
      <protection hidden="0" locked="1"/>
    </xf>
    <xf fontId="0" fillId="7" borderId="3" numFmtId="0" xfId="0" applyFill="1" applyBorder="1" applyProtection="0">
      <protection hidden="0" locked="1"/>
    </xf>
    <xf fontId="0" fillId="7" borderId="3" numFmtId="2" xfId="0" applyNumberFormat="1" applyFill="1" applyBorder="1" applyProtection="0">
      <protection hidden="0" locked="1"/>
    </xf>
    <xf fontId="0" fillId="0" borderId="0" numFmtId="0" xfId="0" applyAlignment="1" applyProtection="0">
      <alignment horizontal="center"/>
      <protection hidden="0" locked="1"/>
    </xf>
    <xf fontId="0" fillId="7" borderId="3" numFmtId="166" xfId="5" applyNumberFormat="1" applyFill="1" applyBorder="1" applyProtection="1">
      <protection hidden="0" locked="1"/>
    </xf>
    <xf fontId="0" fillId="8" borderId="0" numFmtId="2" xfId="0" applyNumberFormat="1" applyFill="1" applyProtection="0">
      <protection hidden="0" locked="1"/>
    </xf>
    <xf fontId="0" fillId="5" borderId="3" numFmtId="0" xfId="0" applyFill="1" applyBorder="1" applyAlignment="1" applyProtection="0">
      <alignment horizontal="center" wrapText="1"/>
      <protection hidden="0" locked="1"/>
    </xf>
    <xf fontId="0" fillId="5" borderId="3" numFmtId="0" xfId="0" applyFill="1" applyBorder="1" applyProtection="0">
      <protection hidden="0" locked="1"/>
    </xf>
    <xf fontId="0" fillId="5" borderId="3" numFmtId="2" xfId="0" applyNumberFormat="1" applyFill="1" applyBorder="1" applyProtection="0">
      <protection hidden="0" locked="1"/>
    </xf>
    <xf fontId="0" fillId="5" borderId="3" numFmtId="166" xfId="5" applyNumberFormat="1" applyFill="1" applyBorder="1" applyProtection="1">
      <protection hidden="0" locked="1"/>
    </xf>
    <xf fontId="4" fillId="0" borderId="3" numFmtId="0" xfId="0" applyFont="1" applyBorder="1" applyAlignment="1" applyProtection="0">
      <alignment horizontal="center" vertical="center" wrapText="1"/>
      <protection hidden="0" locked="1"/>
    </xf>
    <xf fontId="0" fillId="0" borderId="3" numFmtId="4" xfId="0" applyNumberFormat="1" applyBorder="1" applyProtection="0">
      <protection hidden="0" locked="1"/>
    </xf>
    <xf fontId="0" fillId="0" borderId="3" numFmtId="2" xfId="0" applyNumberFormat="1" applyBorder="1" applyProtection="0">
      <protection hidden="0" locked="1"/>
    </xf>
    <xf fontId="0" fillId="0" borderId="0" numFmtId="165" xfId="0" applyNumberFormat="1" applyProtection="0">
      <protection hidden="0" locked="1"/>
    </xf>
    <xf fontId="4" fillId="3" borderId="3" numFmtId="0" xfId="0" applyFont="1" applyFill="1" applyBorder="1" applyProtection="0">
      <protection hidden="0" locked="1"/>
    </xf>
    <xf fontId="4" fillId="3" borderId="3" numFmtId="2" xfId="0" applyNumberFormat="1" applyFont="1" applyFill="1" applyBorder="1" applyProtection="0">
      <protection hidden="0" locked="1"/>
    </xf>
    <xf fontId="4" fillId="0" borderId="3" numFmtId="0" xfId="0" applyFont="1" applyBorder="1" applyAlignment="1" applyProtection="0">
      <alignment horizontal="center" wrapText="1"/>
      <protection hidden="0" locked="1"/>
    </xf>
    <xf fontId="0" fillId="0" borderId="0" numFmtId="0" xfId="0" applyAlignment="1" applyProtection="0">
      <alignment horizontal="center" wrapText="1"/>
      <protection hidden="0" locked="1"/>
    </xf>
    <xf fontId="0" fillId="2" borderId="5" numFmtId="0" xfId="0" applyFill="1" applyBorder="1" applyProtection="0">
      <protection hidden="0" locked="1"/>
    </xf>
    <xf fontId="0" fillId="0" borderId="0" numFmtId="0" xfId="0" applyAlignment="1" applyProtection="0">
      <alignment horizontal="left"/>
      <protection hidden="0" locked="1"/>
    </xf>
    <xf fontId="4" fillId="9" borderId="0" numFmtId="0" xfId="0" applyFont="1" applyFill="1" applyProtection="0">
      <protection hidden="0" locked="1"/>
    </xf>
    <xf fontId="4" fillId="10" borderId="0" numFmtId="0" xfId="0" applyFont="1" applyFill="1" applyProtection="0">
      <protection hidden="0" locked="1"/>
    </xf>
    <xf fontId="0" fillId="0" borderId="0" numFmtId="0" xfId="0" applyAlignment="1" applyProtection="0">
      <alignment horizontal="right"/>
      <protection hidden="0" locked="1"/>
    </xf>
    <xf fontId="0" fillId="11" borderId="0" numFmtId="0" xfId="0" applyFill="1" applyProtection="0">
      <protection hidden="0" locked="1"/>
    </xf>
    <xf fontId="0" fillId="12" borderId="0" numFmtId="0" xfId="0" applyFill="1" applyAlignment="1" applyProtection="0">
      <alignment horizontal="center" vertical="center"/>
      <protection hidden="0" locked="1"/>
    </xf>
    <xf fontId="0" fillId="0" borderId="0" numFmtId="0" xfId="0" applyAlignment="1" applyProtection="0">
      <alignment horizontal="center" vertical="center"/>
      <protection hidden="0" locked="1"/>
    </xf>
    <xf fontId="7" fillId="0" borderId="8" numFmtId="0" xfId="0" applyFont="1" applyBorder="1" applyAlignment="1" applyProtection="0">
      <alignment horizontal="center"/>
      <protection hidden="0" locked="1"/>
    </xf>
    <xf fontId="7" fillId="0" borderId="9" numFmtId="0" xfId="0" applyFont="1" applyBorder="1" applyAlignment="1" applyProtection="0">
      <alignment horizontal="center"/>
      <protection hidden="0" locked="1"/>
    </xf>
    <xf fontId="7" fillId="0" borderId="10" numFmtId="0" xfId="0" applyFont="1" applyBorder="1" applyAlignment="1" applyProtection="0">
      <alignment horizontal="center"/>
      <protection hidden="0" locked="1"/>
    </xf>
    <xf fontId="0" fillId="0" borderId="11" numFmtId="0" xfId="0" applyBorder="1" applyProtection="0">
      <protection hidden="0" locked="1"/>
    </xf>
    <xf fontId="8" fillId="0" borderId="10" numFmtId="167" xfId="0" applyNumberFormat="1" applyFont="1" applyBorder="1" applyAlignment="1" applyProtection="0">
      <alignment horizontal="right"/>
      <protection hidden="0" locked="1"/>
    </xf>
    <xf fontId="8" fillId="0" borderId="9" numFmtId="167" xfId="0" applyNumberFormat="1" applyFont="1" applyBorder="1" applyAlignment="1" applyProtection="0">
      <alignment horizontal="right"/>
      <protection hidden="0" locked="1"/>
    </xf>
    <xf fontId="0" fillId="0" borderId="0" numFmtId="1" xfId="0" applyNumberFormat="1" applyProtection="0">
      <protection hidden="0" locked="1"/>
    </xf>
    <xf fontId="9" fillId="0" borderId="12" numFmtId="167" xfId="1" applyNumberFormat="1" applyFont="1" applyBorder="1" applyAlignment="1" applyProtection="1">
      <alignment horizontal="right"/>
      <protection hidden="0" locked="1"/>
    </xf>
    <xf fontId="9" fillId="0" borderId="13" numFmtId="167" xfId="1" applyNumberFormat="1" applyFont="1" applyBorder="1" applyAlignment="1" applyProtection="1">
      <alignment horizontal="right"/>
      <protection hidden="0" locked="1"/>
    </xf>
    <xf fontId="8" fillId="0" borderId="14" numFmtId="167" xfId="0" applyNumberFormat="1" applyFont="1" applyBorder="1" applyAlignment="1" applyProtection="0">
      <alignment horizontal="right"/>
      <protection hidden="0" locked="1"/>
    </xf>
    <xf fontId="8" fillId="0" borderId="15" numFmtId="167" xfId="0" applyNumberFormat="1" applyFont="1" applyBorder="1" applyAlignment="1" applyProtection="0">
      <alignment horizontal="right"/>
      <protection hidden="0" locked="1"/>
    </xf>
    <xf fontId="9" fillId="0" borderId="16" numFmtId="167" xfId="1" applyNumberFormat="1" applyFont="1" applyBorder="1" applyAlignment="1" applyProtection="1">
      <alignment horizontal="right"/>
      <protection hidden="0" locked="1"/>
    </xf>
    <xf fontId="9" fillId="0" borderId="10" numFmtId="167" xfId="1" applyNumberFormat="1" applyFont="1" applyBorder="1" applyAlignment="1" applyProtection="1">
      <alignment horizontal="right"/>
      <protection hidden="0" locked="1"/>
    </xf>
    <xf fontId="9" fillId="0" borderId="0" numFmtId="167" xfId="1" applyNumberFormat="1" applyFont="1" applyAlignment="1" applyProtection="1">
      <alignment horizontal="right"/>
      <protection hidden="0" locked="1"/>
    </xf>
    <xf fontId="9" fillId="0" borderId="17" numFmtId="167" xfId="1" applyNumberFormat="1" applyFont="1" applyBorder="1" applyAlignment="1" applyProtection="1">
      <alignment horizontal="right"/>
      <protection hidden="0" locked="1"/>
    </xf>
    <xf fontId="9" fillId="0" borderId="9" numFmtId="167" xfId="1" applyNumberFormat="1" applyFont="1" applyBorder="1" applyAlignment="1" applyProtection="1">
      <alignment horizontal="right"/>
      <protection hidden="0" locked="1"/>
    </xf>
    <xf fontId="8" fillId="0" borderId="18" numFmtId="168" xfId="1" applyNumberFormat="1" applyFont="1" applyBorder="1" applyProtection="1">
      <protection hidden="0" locked="1"/>
    </xf>
    <xf fontId="8" fillId="0" borderId="19" numFmtId="168" xfId="1" applyNumberFormat="1" applyFont="1" applyBorder="1" applyProtection="1">
      <protection hidden="0" locked="1"/>
    </xf>
    <xf fontId="8" fillId="0" borderId="20" numFmtId="168" xfId="1" applyNumberFormat="1" applyFont="1" applyBorder="1" applyProtection="1">
      <protection hidden="0" locked="1"/>
    </xf>
    <xf fontId="10" fillId="0" borderId="10" numFmtId="167" xfId="1" applyNumberFormat="1" applyFont="1" applyBorder="1" applyAlignment="1" applyProtection="1">
      <alignment horizontal="right"/>
      <protection hidden="0" locked="1"/>
    </xf>
    <xf fontId="10" fillId="0" borderId="9" numFmtId="167" xfId="1" applyNumberFormat="1" applyFont="1" applyBorder="1" applyAlignment="1" applyProtection="1">
      <alignment horizontal="right"/>
      <protection hidden="0" locked="1"/>
    </xf>
    <xf fontId="8" fillId="0" borderId="21" numFmtId="168" xfId="1" applyNumberFormat="1" applyFont="1" applyBorder="1" applyProtection="1">
      <protection hidden="0" locked="1"/>
    </xf>
    <xf fontId="8" fillId="0" borderId="22" numFmtId="168" xfId="1" applyNumberFormat="1" applyFont="1" applyBorder="1" applyProtection="1">
      <protection hidden="0" locked="1"/>
    </xf>
    <xf fontId="8" fillId="0" borderId="23" numFmtId="168" xfId="1" applyNumberFormat="1" applyFont="1" applyBorder="1" applyProtection="1">
      <protection hidden="0" locked="1"/>
    </xf>
    <xf fontId="9" fillId="0" borderId="14" numFmtId="167" xfId="1" applyNumberFormat="1" applyFont="1" applyBorder="1" applyAlignment="1" applyProtection="1">
      <alignment horizontal="right"/>
      <protection hidden="0" locked="1"/>
    </xf>
    <xf fontId="9" fillId="0" borderId="15" numFmtId="167" xfId="1" applyNumberFormat="1" applyFont="1" applyBorder="1" applyAlignment="1" applyProtection="1">
      <alignment horizontal="right"/>
      <protection hidden="0" locked="1"/>
    </xf>
    <xf fontId="8" fillId="0" borderId="0" numFmtId="168" xfId="1" applyNumberFormat="1" applyFont="1" applyProtection="1">
      <protection hidden="0" locked="1"/>
    </xf>
    <xf fontId="8" fillId="0" borderId="24" numFmtId="168" xfId="1" applyNumberFormat="1" applyFont="1" applyBorder="1" applyProtection="1">
      <protection hidden="0" locked="1"/>
    </xf>
    <xf fontId="8" fillId="0" borderId="0" numFmtId="4" xfId="1" applyNumberFormat="1" applyFont="1" applyProtection="1">
      <protection hidden="0" locked="1"/>
    </xf>
    <xf fontId="8" fillId="0" borderId="25" numFmtId="168" xfId="1" applyNumberFormat="1" applyFont="1" applyBorder="1" applyProtection="1">
      <protection hidden="0" locked="1"/>
    </xf>
    <xf fontId="10" fillId="0" borderId="13" numFmtId="167" xfId="1" applyNumberFormat="1" applyFont="1" applyBorder="1" applyAlignment="1" applyProtection="1">
      <alignment horizontal="right"/>
      <protection hidden="0" locked="1"/>
    </xf>
    <xf fontId="10" fillId="0" borderId="0" numFmtId="167" xfId="1" applyNumberFormat="1" applyFont="1" applyAlignment="1" applyProtection="1">
      <alignment horizontal="right"/>
      <protection hidden="0" locked="1"/>
    </xf>
    <xf fontId="8" fillId="0" borderId="0" numFmtId="165" xfId="1" applyNumberFormat="1" applyFont="1" applyProtection="1">
      <protection hidden="0" locked="1"/>
    </xf>
    <xf fontId="8" fillId="0" borderId="9" numFmtId="168" xfId="1" applyNumberFormat="1" applyFont="1" applyBorder="1" applyProtection="1">
      <protection hidden="0" locked="1"/>
    </xf>
    <xf fontId="8" fillId="0" borderId="10" numFmtId="168" xfId="1" applyNumberFormat="1" applyFont="1" applyBorder="1" applyProtection="1">
      <protection hidden="0" locked="1"/>
    </xf>
    <xf fontId="8" fillId="0" borderId="13" numFmtId="168" xfId="1" applyNumberFormat="1" applyFont="1" applyBorder="1" applyProtection="1">
      <protection hidden="0" locked="1"/>
    </xf>
    <xf fontId="0" fillId="0" borderId="0" numFmtId="167" xfId="0" applyNumberFormat="1" applyProtection="0">
      <protection hidden="0" locked="1"/>
    </xf>
    <xf fontId="0" fillId="0" borderId="0" numFmtId="166" xfId="0" applyNumberFormat="1" applyProtection="0">
      <protection hidden="0" locked="1"/>
    </xf>
    <xf fontId="11" fillId="3" borderId="3" numFmtId="0" xfId="0" applyFont="1" applyFill="1" applyBorder="1" applyAlignment="1" applyProtection="0">
      <alignment horizontal="center" vertical="center" wrapText="1"/>
      <protection hidden="0" locked="1"/>
    </xf>
    <xf fontId="0" fillId="2" borderId="6" numFmtId="169" xfId="0" applyNumberFormat="1" applyFill="1" applyBorder="1" applyProtection="0">
      <protection hidden="0" locked="1"/>
    </xf>
    <xf fontId="0" fillId="10" borderId="0" numFmtId="0" xfId="0" applyFill="1" applyProtection="0">
      <protection hidden="0" locked="1"/>
    </xf>
    <xf fontId="0" fillId="10" borderId="0" numFmtId="162" xfId="0" applyNumberFormat="1" applyFill="1" applyProtection="0">
      <protection hidden="0" locked="1"/>
    </xf>
    <xf fontId="0" fillId="0" borderId="0" numFmtId="0" xfId="0" applyProtection="0">
      <protection hidden="0" locked="1"/>
    </xf>
    <xf fontId="12" fillId="13" borderId="3" numFmtId="0" xfId="0" applyFont="1" applyFill="1" applyBorder="1" applyAlignment="1" applyProtection="0">
      <alignment horizontal="center" vertical="center"/>
      <protection hidden="0" locked="1"/>
    </xf>
    <xf fontId="0" fillId="0" borderId="3" numFmtId="0" xfId="0" applyBorder="1" applyAlignment="1" applyProtection="0">
      <alignment vertical="top" wrapText="1"/>
      <protection hidden="0" locked="1"/>
    </xf>
    <xf fontId="0" fillId="0" borderId="3" numFmtId="0" xfId="0" applyBorder="1" applyAlignment="1" applyProtection="0">
      <alignment horizontal="center" vertical="center"/>
      <protection hidden="0" locked="1"/>
    </xf>
    <xf fontId="0" fillId="0" borderId="3" numFmtId="0" xfId="0" applyBorder="1" applyAlignment="1" applyProtection="0">
      <alignment horizontal="left" vertical="top"/>
      <protection hidden="0" locked="1"/>
    </xf>
    <xf fontId="0" fillId="0" borderId="3" numFmtId="0" xfId="0" applyBorder="1" applyAlignment="1" applyProtection="0">
      <alignment horizontal="left" vertical="top" wrapText="1"/>
      <protection hidden="0" locked="1"/>
    </xf>
    <xf fontId="4" fillId="0" borderId="3" numFmtId="0" xfId="0" applyFont="1" applyBorder="1" applyAlignment="1" applyProtection="0">
      <alignment horizontal="center" vertical="center"/>
      <protection hidden="0" locked="1"/>
    </xf>
    <xf fontId="0" fillId="0" borderId="3" numFmtId="49" xfId="0" applyNumberFormat="1" applyBorder="1" applyAlignment="1" applyProtection="0">
      <alignment vertical="top" wrapText="1"/>
      <protection hidden="0" locked="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Normal 2" xfId="6"/>
    <cellStyle name="*unknown*" xfId="7"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0" Type="http://schemas.openxmlformats.org/officeDocument/2006/relationships/styles" Target="styles.xml"/><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Relationships xmlns="http://schemas.openxmlformats.org/package/2006/relationships"></Relationships>
</file>

<file path=xl/charts/_rels/chart2.xml.rels><?xml version="1.0" encoding="UTF-8" standalone="yes"?><Relationships xmlns="http://schemas.openxmlformats.org/package/2006/relationships"></Relationships>
</file>

<file path=xl/charts/_rels/chart3.xml.rels><?xml version="1.0" encoding="UTF-8" standalone="yes"?><Relationships xmlns="http://schemas.openxmlformats.org/package/2006/relationships"></Relationships>
</file>

<file path=xl/charts/_rels/chart4.xml.rels><?xml version="1.0" encoding="UTF-8" standalone="yes"?><Relationships xmlns="http://schemas.openxmlformats.org/package/2006/relationships"></Relationships>
</file>

<file path=xl/charts/_rels/chart5.xml.rels><?xml version="1.0" encoding="UTF-8" standalone="yes"?><Relationships xmlns="http://schemas.openxmlformats.org/package/2006/relationships"></Relationships>
</file>

<file path=xl/charts/_rels/chart6.xml.rels><?xml version="1.0" encoding="UTF-8" standalone="yes"?><Relationships xmlns="http://schemas.openxmlformats.org/package/2006/relationships"></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Projections de population (FR entière)</a:t>
            </a:r>
            <a:endParaRPr/>
          </a:p>
        </c:rich>
      </c:tx>
      <c:layout>
        <c:manualLayout>
          <c:xMode val="edge"/>
          <c:yMode val="edge"/>
          <c:x val="0.20692883895131101"/>
          <c:y val="0.032239198771839998"/>
        </c:manualLayout>
      </c:layout>
      <c:overlay val="0"/>
      <c:spPr bwMode="auto">
        <a:prstGeom prst="rect">
          <a:avLst/>
        </a:prstGeom>
        <a:noFill/>
        <a:ln>
          <a:noFill/>
        </a:ln>
      </c:spPr>
    </c:title>
    <c:autoTitleDeleted val="0"/>
    <c:plotArea>
      <c:layout/>
      <c:scatterChart>
        <c:scatterStyle val="lineMarker"/>
        <c:varyColors val="0"/>
        <c:ser>
          <c:idx val="0"/>
          <c:order val="0"/>
          <c:tx>
            <c:strRef>
              <c:f xml:space="preserve">'1. Population'!$A$17</c:f>
              <c:strCache>
                <c:ptCount val="1"/>
                <c:pt idx="0">
                  <c:v>AMS18</c:v>
                </c:pt>
              </c:strCache>
            </c:strRef>
          </c:tx>
          <c:spPr bwMode="auto">
            <a:prstGeom prst="rect">
              <a:avLst/>
            </a:prstGeom>
            <a:solidFill>
              <a:srgbClr val="5B9BD5"/>
            </a:solidFill>
            <a:ln w="19080">
              <a:solidFill>
                <a:srgbClr val="5B9BD5"/>
              </a:solidFill>
              <a:round/>
            </a:ln>
          </c:spPr>
          <c:marker>
            <c:symbol val="circle"/>
            <c:size val="5"/>
            <c:spPr bwMode="auto">
              <a:prstGeom prst="rect">
                <a:avLst/>
              </a:prstGeom>
              <a:solidFill>
                <a:srgbClr val="5B9BD5"/>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Population'!$B$17:$AH$17</c:f>
              <c:numCache>
                <c:formatCode>General</c:formatCode>
                <c:ptCount val="33"/>
                <c:pt idx="2">
                  <c:v>67.82</c:v>
                </c:pt>
                <c:pt idx="7">
                  <c:v>69.093</c:v>
                </c:pt>
                <c:pt idx="12">
                  <c:v>70.281</c:v>
                </c:pt>
                <c:pt idx="17">
                  <c:v>71.417</c:v>
                </c:pt>
                <c:pt idx="22">
                  <c:v>72.449</c:v>
                </c:pt>
                <c:pt idx="27">
                  <c:v>73.312</c:v>
                </c:pt>
                <c:pt idx="32">
                  <c:v>74.025</c:v>
                </c:pt>
              </c:numCache>
            </c:numRef>
          </c:yVal>
          <c:smooth val="1"/>
        </c:ser>
        <c:ser>
          <c:idx val="1"/>
          <c:order val="1"/>
          <c:tx>
            <c:strRef>
              <c:f xml:space="preserve">'1. Population'!$A$18</c:f>
              <c:strCache>
                <c:ptCount val="1"/>
                <c:pt idx="0">
                  <c:v xml:space="preserve">cadrage Cion</c:v>
                </c:pt>
              </c:strCache>
            </c:strRef>
          </c:tx>
          <c:spPr bwMode="auto">
            <a:prstGeom prst="rect">
              <a:avLst/>
            </a:prstGeom>
            <a:solidFill>
              <a:srgbClr val="ED7D31"/>
            </a:solidFill>
            <a:ln w="19080">
              <a:solidFill>
                <a:srgbClr val="ED7D31"/>
              </a:solidFill>
              <a:round/>
            </a:ln>
          </c:spPr>
          <c:marker>
            <c:symbol val="circle"/>
            <c:size val="5"/>
            <c:spPr bwMode="auto">
              <a:prstGeom prst="rect">
                <a:avLst/>
              </a:prstGeom>
              <a:solidFill>
                <a:srgbClr val="ED7D31"/>
              </a:solidFill>
            </c:spPr>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Population'!$B$18:$AH$18</c:f>
              <c:numCache>
                <c:formatCode>General</c:formatCode>
                <c:ptCount val="33"/>
                <c:pt idx="1" formatCode="0.0">
                  <c:v>67.012883</c:v>
                </c:pt>
                <c:pt idx="2" formatCode="0.00">
                  <c:v>67.204763</c:v>
                </c:pt>
                <c:pt idx="3" formatCode="0.00">
                  <c:v>67.388433</c:v>
                </c:pt>
                <c:pt idx="4" formatCode="0.00">
                  <c:v>67.575</c:v>
                </c:pt>
                <c:pt idx="5" formatCode="0.00">
                  <c:v>67.765465</c:v>
                </c:pt>
                <c:pt idx="6" formatCode="0.00">
                  <c:v>67.95544</c:v>
                </c:pt>
                <c:pt idx="7" formatCode="0.00">
                  <c:v>68.145743</c:v>
                </c:pt>
                <c:pt idx="8" formatCode="0.00">
                  <c:v>68.335445</c:v>
                </c:pt>
                <c:pt idx="9" formatCode="0.00">
                  <c:v>68.526661</c:v>
                </c:pt>
                <c:pt idx="10" formatCode="0.00">
                  <c:v>68.718934</c:v>
                </c:pt>
                <c:pt idx="11" formatCode="0.00">
                  <c:v>68.916613</c:v>
                </c:pt>
                <c:pt idx="12" formatCode="0.00">
                  <c:v>69.11688</c:v>
                </c:pt>
                <c:pt idx="13" formatCode="0.00">
                  <c:v>69.319056</c:v>
                </c:pt>
                <c:pt idx="14" formatCode="0.00">
                  <c:v>69.521762</c:v>
                </c:pt>
                <c:pt idx="15" formatCode="0.00">
                  <c:v>69.722271</c:v>
                </c:pt>
                <c:pt idx="16" formatCode="0.00">
                  <c:v>69.91583</c:v>
                </c:pt>
                <c:pt idx="17" formatCode="0.00">
                  <c:v>70.104962</c:v>
                </c:pt>
                <c:pt idx="18" formatCode="0.00">
                  <c:v>70.288808</c:v>
                </c:pt>
                <c:pt idx="19" formatCode="0.00">
                  <c:v>70.465977</c:v>
                </c:pt>
                <c:pt idx="20" formatCode="0.00">
                  <c:v>70.63377</c:v>
                </c:pt>
                <c:pt idx="21" formatCode="0.00">
                  <c:v>70.788492</c:v>
                </c:pt>
                <c:pt idx="22" formatCode="0.00">
                  <c:v>70.926211</c:v>
                </c:pt>
              </c:numCache>
            </c:numRef>
          </c:yVal>
          <c:smooth val="1"/>
        </c:ser>
        <c:ser>
          <c:idx val="2"/>
          <c:order val="2"/>
          <c:tx>
            <c:strRef>
              <c:f xml:space="preserve">'1. Population'!$A$19</c:f>
              <c:strCache>
                <c:ptCount val="1"/>
                <c:pt idx="0">
                  <c:v xml:space="preserve">insee fécondité basse</c:v>
                </c:pt>
              </c:strCache>
            </c:strRef>
          </c:tx>
          <c:spPr bwMode="auto">
            <a:prstGeom prst="rect">
              <a:avLst/>
            </a:prstGeom>
            <a:solidFill>
              <a:srgbClr val="A5A5A5"/>
            </a:solidFill>
            <a:ln w="19080">
              <a:solidFill>
                <a:srgbClr val="A5A5A5"/>
              </a:solidFill>
              <a:round/>
            </a:ln>
          </c:spPr>
          <c:marker>
            <c:symbol val="circle"/>
            <c:size val="5"/>
            <c:spPr bwMode="auto">
              <a:prstGeom prst="rect">
                <a:avLst/>
              </a:prstGeom>
              <a:solidFill>
                <a:srgbClr val="A5A5A5"/>
              </a:solidFill>
            </c:spPr>
          </c:marker>
          <c:dLbls>
            <c:dLblPos val="r"/>
            <c:numFmt formatCode="#\ ##0.0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Population'!$B$19:$AH$19</c:f>
              <c:numCache>
                <c:formatCode>#,##0.000</c:formatCode>
                <c:ptCount val="33"/>
                <c:pt idx="0">
                  <c:v>67.240666</c:v>
                </c:pt>
                <c:pt idx="1">
                  <c:v>67.483286</c:v>
                </c:pt>
                <c:pt idx="2">
                  <c:v>67.707069</c:v>
                </c:pt>
                <c:pt idx="3">
                  <c:v>67.911946</c:v>
                </c:pt>
                <c:pt idx="4">
                  <c:v>68.11145</c:v>
                </c:pt>
                <c:pt idx="5">
                  <c:v>68.305942</c:v>
                </c:pt>
                <c:pt idx="6">
                  <c:v>68.495775</c:v>
                </c:pt>
                <c:pt idx="7">
                  <c:v>68.681547</c:v>
                </c:pt>
                <c:pt idx="8">
                  <c:v>68.863999</c:v>
                </c:pt>
                <c:pt idx="9">
                  <c:v>69.043799</c:v>
                </c:pt>
                <c:pt idx="10">
                  <c:v>69.221366</c:v>
                </c:pt>
                <c:pt idx="11">
                  <c:v>69.396844</c:v>
                </c:pt>
                <c:pt idx="12">
                  <c:v>69.570371</c:v>
                </c:pt>
                <c:pt idx="13">
                  <c:v>69.74204</c:v>
                </c:pt>
                <c:pt idx="14">
                  <c:v>69.91162</c:v>
                </c:pt>
                <c:pt idx="15">
                  <c:v>70.07854</c:v>
                </c:pt>
                <c:pt idx="16">
                  <c:v>70.242058</c:v>
                </c:pt>
                <c:pt idx="17">
                  <c:v>70.401514</c:v>
                </c:pt>
                <c:pt idx="18">
                  <c:v>70.556419</c:v>
                </c:pt>
                <c:pt idx="19">
                  <c:v>70.706195</c:v>
                </c:pt>
                <c:pt idx="20">
                  <c:v>70.850144</c:v>
                </c:pt>
                <c:pt idx="21">
                  <c:v>70.987558</c:v>
                </c:pt>
                <c:pt idx="22">
                  <c:v>71.117945</c:v>
                </c:pt>
                <c:pt idx="23">
                  <c:v>71.240916</c:v>
                </c:pt>
                <c:pt idx="24">
                  <c:v>71.355704</c:v>
                </c:pt>
                <c:pt idx="25">
                  <c:v>71.461843</c:v>
                </c:pt>
                <c:pt idx="26">
                  <c:v>71.559078</c:v>
                </c:pt>
                <c:pt idx="27">
                  <c:v>71.647525</c:v>
                </c:pt>
                <c:pt idx="28">
                  <c:v>71.727487</c:v>
                </c:pt>
                <c:pt idx="29">
                  <c:v>71.799098</c:v>
                </c:pt>
                <c:pt idx="30">
                  <c:v>71.862483</c:v>
                </c:pt>
                <c:pt idx="31">
                  <c:v>71.917776</c:v>
                </c:pt>
                <c:pt idx="32">
                  <c:v>71.965278</c:v>
                </c:pt>
              </c:numCache>
            </c:numRef>
          </c:yVal>
          <c:smooth val="1"/>
        </c:ser>
        <c:ser>
          <c:idx val="3"/>
          <c:order val="3"/>
          <c:tx>
            <c:strRef>
              <c:f xml:space="preserve">'1. Population'!$A$20</c:f>
              <c:strCache>
                <c:ptCount val="1"/>
                <c:pt idx="0">
                  <c:v>Observé</c:v>
                </c:pt>
              </c:strCache>
            </c:strRef>
          </c:tx>
          <c:spPr bwMode="auto">
            <a:prstGeom prst="rect">
              <a:avLst/>
            </a:prstGeom>
            <a:solidFill>
              <a:srgbClr val="FFC000"/>
            </a:solidFill>
            <a:ln w="19080">
              <a:solidFill>
                <a:srgbClr val="FFC000"/>
              </a:solidFill>
              <a:round/>
            </a:ln>
          </c:spPr>
          <c:marker>
            <c:symbol val="circle"/>
            <c:size val="5"/>
            <c:spPr bwMode="auto">
              <a:prstGeom prst="rect">
                <a:avLst/>
              </a:prstGeom>
              <a:solidFill>
                <a:srgbClr val="FFC000"/>
              </a:solidFill>
            </c:spPr>
          </c:marker>
          <c:dLbls>
            <c:dLblPos val="r"/>
            <c:numFmt formatCode="#\ ##0.0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Population'!$B$20:$AH$20</c:f>
              <c:numCache>
                <c:formatCode>General</c:formatCode>
                <c:ptCount val="33"/>
                <c:pt idx="0" formatCode="#,##0.000">
                  <c:v>66.992</c:v>
                </c:pt>
                <c:pt idx="1" formatCode="#,##0.000">
                  <c:v>67.144</c:v>
                </c:pt>
                <c:pt idx="2" formatCode="General">
                  <c:v>67.287</c:v>
                </c:pt>
                <c:pt idx="3" formatCode="#,##0.000">
                  <c:v>67.407</c:v>
                </c:pt>
              </c:numCache>
            </c:numRef>
          </c:yVal>
          <c:smooth val="1"/>
        </c:ser>
        <c:ser>
          <c:idx val="4"/>
          <c:order val="4"/>
          <c:tx>
            <c:strRef>
              <c:f xml:space="preserve">'1. Population'!$A$21</c:f>
              <c:strCache>
                <c:ptCount val="1"/>
                <c:pt idx="0">
                  <c:v xml:space="preserve">insee fécondité et espérance de vie basse, migration centrale</c:v>
                </c:pt>
              </c:strCache>
            </c:strRef>
          </c:tx>
          <c:spPr bwMode="auto">
            <a:prstGeom prst="rect">
              <a:avLst/>
            </a:prstGeom>
            <a:solidFill>
              <a:srgbClr val="4472C4"/>
            </a:solidFill>
            <a:ln w="19080">
              <a:solidFill>
                <a:srgbClr val="4472C4"/>
              </a:solidFill>
              <a:round/>
            </a:ln>
          </c:spPr>
          <c:marker>
            <c:symbol val="circle"/>
            <c:size val="5"/>
            <c:spPr bwMode="auto">
              <a:prstGeom prst="rect">
                <a:avLst/>
              </a:prstGeom>
              <a:solidFill>
                <a:srgbClr val="4472C4"/>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Population'!$B$21:$AH$21</c:f>
              <c:numCache>
                <c:formatCode>General</c:formatCode>
                <c:ptCount val="33"/>
                <c:pt idx="0">
                  <c:v>67.206746</c:v>
                </c:pt>
                <c:pt idx="1">
                  <c:v>67.428682</c:v>
                </c:pt>
                <c:pt idx="2">
                  <c:v>67.629663</c:v>
                </c:pt>
                <c:pt idx="3">
                  <c:v>67.80989</c:v>
                </c:pt>
                <c:pt idx="4">
                  <c:v>67.9831</c:v>
                </c:pt>
                <c:pt idx="5">
                  <c:v>68.14987</c:v>
                </c:pt>
                <c:pt idx="6">
                  <c:v>68.310733</c:v>
                </c:pt>
                <c:pt idx="7">
                  <c:v>68.466417</c:v>
                </c:pt>
                <c:pt idx="8">
                  <c:v>68.617775</c:v>
                </c:pt>
                <c:pt idx="9">
                  <c:v>68.765559</c:v>
                </c:pt>
                <c:pt idx="10">
                  <c:v>68.910236</c:v>
                </c:pt>
                <c:pt idx="11">
                  <c:v>69.051949</c:v>
                </c:pt>
                <c:pt idx="12">
                  <c:v>69.190829</c:v>
                </c:pt>
                <c:pt idx="13">
                  <c:v>69.32694</c:v>
                </c:pt>
                <c:pt idx="14">
                  <c:v>69.460024</c:v>
                </c:pt>
                <c:pt idx="15">
                  <c:v>69.589449</c:v>
                </c:pt>
                <c:pt idx="16">
                  <c:v>69.714401</c:v>
                </c:pt>
                <c:pt idx="17">
                  <c:v>69.834173</c:v>
                </c:pt>
                <c:pt idx="18">
                  <c:v>69.948242</c:v>
                </c:pt>
                <c:pt idx="19">
                  <c:v>70.056044</c:v>
                </c:pt>
                <c:pt idx="20">
                  <c:v>70.156875</c:v>
                </c:pt>
                <c:pt idx="21">
                  <c:v>70.250092</c:v>
                </c:pt>
                <c:pt idx="22">
                  <c:v>70.335294</c:v>
                </c:pt>
                <c:pt idx="23">
                  <c:v>70.412219</c:v>
                </c:pt>
                <c:pt idx="24">
                  <c:v>70.480187</c:v>
                </c:pt>
                <c:pt idx="25">
                  <c:v>70.538776</c:v>
                </c:pt>
                <c:pt idx="26">
                  <c:v>70.587789</c:v>
                </c:pt>
                <c:pt idx="27">
                  <c:v>70.627307</c:v>
                </c:pt>
                <c:pt idx="28">
                  <c:v>70.657548</c:v>
                </c:pt>
                <c:pt idx="29">
                  <c:v>70.67864</c:v>
                </c:pt>
                <c:pt idx="30">
                  <c:v>70.690723</c:v>
                </c:pt>
                <c:pt idx="31">
                  <c:v>70.693977</c:v>
                </c:pt>
                <c:pt idx="32">
                  <c:v>70.688738</c:v>
                </c:pt>
              </c:numCache>
            </c:numRef>
          </c:yVal>
          <c:smooth val="1"/>
        </c:ser>
        <c:ser>
          <c:idx val="5"/>
          <c:order val="5"/>
          <c:tx>
            <c:strRef>
              <c:f xml:space="preserve">'1. Population'!$A$23</c:f>
              <c:strCache>
                <c:ptCount val="1"/>
                <c:pt idx="0">
                  <c:v xml:space="preserve">INSEE 2021 – scénario central</c:v>
                </c:pt>
              </c:strCache>
            </c:strRef>
          </c:tx>
          <c:spPr bwMode="auto">
            <a:prstGeom prst="rect">
              <a:avLst/>
            </a:prstGeom>
            <a:solidFill>
              <a:srgbClr val="83CAFF"/>
            </a:solidFill>
            <a:ln w="28800">
              <a:solidFill>
                <a:srgbClr val="83CAFF"/>
              </a:solidFill>
              <a:round/>
            </a:ln>
          </c:spPr>
          <c:marker>
            <c:symbol val="triangle"/>
            <c:size val="8"/>
            <c:spPr bwMode="auto">
              <a:prstGeom prst="rect">
                <a:avLst/>
              </a:prstGeom>
              <a:solidFill>
                <a:srgbClr val="83CAFF"/>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Population'!$B$23:$AH$23</c:f>
              <c:numCache>
                <c:formatCode>General</c:formatCode>
                <c:ptCount val="33"/>
                <c:pt idx="0">
                  <c:v>67</c:v>
                </c:pt>
                <c:pt idx="1">
                  <c:v>67.1</c:v>
                </c:pt>
                <c:pt idx="2">
                  <c:v>67.3</c:v>
                </c:pt>
                <c:pt idx="3">
                  <c:v>67.4</c:v>
                </c:pt>
                <c:pt idx="4">
                  <c:v>67.5</c:v>
                </c:pt>
                <c:pt idx="5">
                  <c:v>67.7</c:v>
                </c:pt>
                <c:pt idx="6">
                  <c:v>67.8</c:v>
                </c:pt>
                <c:pt idx="7">
                  <c:v>68</c:v>
                </c:pt>
                <c:pt idx="8">
                  <c:v>68.1</c:v>
                </c:pt>
                <c:pt idx="9">
                  <c:v>68.2</c:v>
                </c:pt>
                <c:pt idx="10">
                  <c:v>68.3</c:v>
                </c:pt>
                <c:pt idx="11">
                  <c:v>68.4</c:v>
                </c:pt>
                <c:pt idx="12">
                  <c:v>68.6</c:v>
                </c:pt>
                <c:pt idx="13">
                  <c:v>68.7</c:v>
                </c:pt>
                <c:pt idx="14">
                  <c:v>68.7</c:v>
                </c:pt>
                <c:pt idx="15">
                  <c:v>68.8</c:v>
                </c:pt>
                <c:pt idx="16">
                  <c:v>68.9</c:v>
                </c:pt>
                <c:pt idx="17">
                  <c:v>69</c:v>
                </c:pt>
                <c:pt idx="18">
                  <c:v>69</c:v>
                </c:pt>
                <c:pt idx="19">
                  <c:v>69.1</c:v>
                </c:pt>
                <c:pt idx="20">
                  <c:v>69.2</c:v>
                </c:pt>
                <c:pt idx="21">
                  <c:v>69.2</c:v>
                </c:pt>
                <c:pt idx="22">
                  <c:v>69.2</c:v>
                </c:pt>
                <c:pt idx="23">
                  <c:v>69.3</c:v>
                </c:pt>
                <c:pt idx="24">
                  <c:v>69.3</c:v>
                </c:pt>
                <c:pt idx="25">
                  <c:v>69.3</c:v>
                </c:pt>
                <c:pt idx="26">
                  <c:v>69.3</c:v>
                </c:pt>
                <c:pt idx="27">
                  <c:v>69.3</c:v>
                </c:pt>
                <c:pt idx="28">
                  <c:v>69.3</c:v>
                </c:pt>
                <c:pt idx="29">
                  <c:v>69.3</c:v>
                </c:pt>
                <c:pt idx="30">
                  <c:v>69.3</c:v>
                </c:pt>
                <c:pt idx="31">
                  <c:v>69.2</c:v>
                </c:pt>
                <c:pt idx="32">
                  <c:v>69.2</c:v>
                </c:pt>
              </c:numCache>
            </c:numRef>
          </c:yVal>
          <c:smooth val="1"/>
        </c:ser>
        <c:dLbls>
          <c:showBubbleSize val="0"/>
          <c:showCatName val="0"/>
          <c:showLegendKey val="0"/>
          <c:showPercent val="0"/>
          <c:showSerName val="0"/>
          <c:showVal val="0"/>
        </c:dLbls>
        <c:axId val="8659587"/>
        <c:axId val="4511678"/>
      </c:scatterChart>
      <c:valAx>
        <c:axId val="8659587"/>
        <c:scaling>
          <c:orientation val="minMax"/>
        </c:scaling>
        <c:delete val="0"/>
        <c:axPos val="b"/>
        <c:majorGridlines>
          <c:spPr bwMode="auto">
            <a:prstGeom prst="rect">
              <a:avLst/>
            </a:prstGeom>
            <a:ln w="9360">
              <a:solidFill>
                <a:srgbClr val="D9D9D9"/>
              </a:solidFill>
              <a:round/>
            </a:ln>
          </c:spPr>
        </c:majorGridlines>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4511678"/>
        <c:crosses val="autoZero"/>
        <c:crossBetween val="midCat"/>
      </c:valAx>
      <c:valAx>
        <c:axId val="4511678"/>
        <c:scaling>
          <c:orientation val="minMax"/>
        </c:scaling>
        <c:delete val="0"/>
        <c:axPos val="l"/>
        <c:majorGridlines>
          <c:spPr bwMode="auto">
            <a:prstGeom prst="rect">
              <a:avLst/>
            </a:prstGeom>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millions habitants</a:t>
                </a:r>
                <a:endParaRPr/>
              </a:p>
            </c:rich>
          </c:tx>
          <c:layout/>
          <c:overlay val="0"/>
          <c:spPr bwMode="auto">
            <a:prstGeom prst="rect">
              <a:avLst/>
            </a:prstGeom>
            <a:noFill/>
            <a:ln>
              <a:noFill/>
            </a:ln>
          </c:spPr>
        </c:title>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8659587"/>
        <c:crosses val="autoZero"/>
        <c:crossBetween val="midCat"/>
      </c:valAx>
      <c:spPr bwMode="auto">
        <a:prstGeom prst="rect">
          <a:avLst/>
        </a:prstGeom>
        <a:noFill/>
        <a:ln>
          <a:noFill/>
        </a:ln>
      </c:spPr>
    </c:plotArea>
    <c:legend>
      <c:layout>
        <c:manualLayout>
          <c:xMode val="edge"/>
          <c:yMode val="edge"/>
          <c:x val="0.179618293122074"/>
          <c:y val="0.734795321637427"/>
          <c:w val="0.70844137136272001"/>
          <c:h val="0.18195774544922899"/>
        </c:manualLayout>
      </c:layout>
      <c:overlay val="0"/>
      <c:spPr bwMode="auto">
        <a:prstGeom prst="rect">
          <a:avLst/>
        </a:prstGeom>
        <a:noFill/>
        <a:ln>
          <a:noFill/>
        </a:ln>
      </c:spPr>
      <c:txPr>
        <a:bodyPr/>
        <a:lstStyle/>
        <a:p>
          <a:pPr>
            <a:defRPr sz="900" b="0" strike="noStrike" spc="-1">
              <a:solidFill>
                <a:srgbClr val="595959"/>
              </a:solidFill>
              <a:latin typeface="Calibri"/>
            </a:defRPr>
          </a:pPr>
          <a:endParaRPr/>
        </a:p>
      </c:txPr>
    </c:legend>
    <c:plotVisOnly val="1"/>
    <c:dispBlanksAs val="gap"/>
    <c:showDLblsOverMax val="0"/>
  </c:chart>
  <c:spPr bwMode="auto">
    <a:xfrm>
      <a:off x="4876560" y="11822760"/>
      <a:ext cx="4997880" cy="4924080"/>
    </a:xfrm>
    <a:prstGeom prst="rect">
      <a:avLst/>
    </a:prstGeom>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Projections de population (FR entière)</a:t>
            </a:r>
            <a:endParaRPr/>
          </a:p>
        </c:rich>
      </c:tx>
      <c:layout>
        <c:manualLayout>
          <c:xMode val="edge"/>
          <c:yMode val="edge"/>
          <c:x val="0.20685794261721499"/>
          <c:y val="0.032516402933230402"/>
        </c:manualLayout>
      </c:layout>
      <c:overlay val="0"/>
      <c:spPr bwMode="auto">
        <a:prstGeom prst="rect">
          <a:avLst/>
        </a:prstGeom>
        <a:noFill/>
        <a:ln>
          <a:noFill/>
        </a:ln>
      </c:spPr>
    </c:title>
    <c:autoTitleDeleted val="0"/>
    <c:plotArea>
      <c:layout>
        <c:manualLayout>
          <c:layoutTarget val="inner"/>
          <c:xMode val="edge"/>
          <c:yMode val="edge"/>
          <c:x val="0.106368089573128"/>
          <c:y val="0.11211887302199899"/>
          <c:w val="0.84513645906228096"/>
          <c:h val="0.72703589347742203"/>
        </c:manualLayout>
      </c:layout>
      <c:scatterChart>
        <c:scatterStyle val="lineMarker"/>
        <c:varyColors val="0"/>
        <c:ser>
          <c:idx val="0"/>
          <c:order val="0"/>
          <c:tx>
            <c:strRef>
              <c:f xml:space="preserve">'1. Population'!$A$17</c:f>
              <c:strCache>
                <c:ptCount val="1"/>
                <c:pt idx="0">
                  <c:v>AMS18</c:v>
                </c:pt>
              </c:strCache>
            </c:strRef>
          </c:tx>
          <c:spPr bwMode="auto">
            <a:prstGeom prst="rect">
              <a:avLst/>
            </a:prstGeom>
            <a:solidFill>
              <a:srgbClr val="5B9BD5"/>
            </a:solidFill>
            <a:ln w="19080">
              <a:solidFill>
                <a:srgbClr val="5B9BD5"/>
              </a:solidFill>
              <a:round/>
            </a:ln>
          </c:spPr>
          <c:marker>
            <c:symbol val="circle"/>
            <c:size val="5"/>
            <c:spPr bwMode="auto">
              <a:prstGeom prst="rect">
                <a:avLst/>
              </a:prstGeom>
              <a:solidFill>
                <a:srgbClr val="5B9BD5"/>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Population'!$B$17:$AH$17</c:f>
              <c:numCache>
                <c:formatCode>General</c:formatCode>
                <c:ptCount val="33"/>
                <c:pt idx="2">
                  <c:v>67.82</c:v>
                </c:pt>
                <c:pt idx="7">
                  <c:v>69.093</c:v>
                </c:pt>
                <c:pt idx="12">
                  <c:v>70.281</c:v>
                </c:pt>
                <c:pt idx="17">
                  <c:v>71.417</c:v>
                </c:pt>
                <c:pt idx="22">
                  <c:v>72.449</c:v>
                </c:pt>
                <c:pt idx="27">
                  <c:v>73.312</c:v>
                </c:pt>
                <c:pt idx="32">
                  <c:v>74.025</c:v>
                </c:pt>
              </c:numCache>
            </c:numRef>
          </c:yVal>
          <c:smooth val="1"/>
        </c:ser>
        <c:ser>
          <c:idx val="1"/>
          <c:order val="1"/>
          <c:tx>
            <c:strRef>
              <c:f xml:space="preserve">'1. Population'!$A$38</c:f>
              <c:strCache>
                <c:ptCount val="1"/>
                <c:pt idx="0">
                  <c:v xml:space="preserve">Commission cadrage mars 2022</c:v>
                </c:pt>
              </c:strCache>
            </c:strRef>
          </c:tx>
          <c:spPr bwMode="auto">
            <a:prstGeom prst="rect">
              <a:avLst/>
            </a:prstGeom>
            <a:solidFill>
              <a:srgbClr val="7E0021"/>
            </a:solidFill>
            <a:ln w="28800">
              <a:solidFill>
                <a:srgbClr val="7E0021"/>
              </a:solidFill>
              <a:round/>
            </a:ln>
          </c:spPr>
          <c:marker>
            <c:symbol val="triangle"/>
            <c:size val="8"/>
            <c:spPr bwMode="auto">
              <a:prstGeom prst="rect">
                <a:avLst/>
              </a:prstGeom>
              <a:solidFill>
                <a:srgbClr val="7E0021"/>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latin typeface="Arial"/>
                  </a:defRPr>
                </a:pPr>
                <a:endParaRPr/>
              </a:p>
            </c:txPr>
          </c:dLbls>
          <c:xVal>
            <c:numRef>
              <c:f xml:space="preserve">'1. Population'!$D$16:$AH$16</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 xml:space="preserve">'1. Population'!$D$38:$AH$38</c:f>
              <c:numCache>
                <c:formatCode>0.00</c:formatCode>
                <c:ptCount val="31"/>
                <c:pt idx="0">
                  <c:v>67.320216</c:v>
                </c:pt>
                <c:pt idx="1">
                  <c:v>67.439599</c:v>
                </c:pt>
                <c:pt idx="2">
                  <c:v>67.58890125</c:v>
                </c:pt>
                <c:pt idx="3">
                  <c:v>67.7382035</c:v>
                </c:pt>
                <c:pt idx="4">
                  <c:v>67.88750575</c:v>
                </c:pt>
                <c:pt idx="5">
                  <c:v>68.036808</c:v>
                </c:pt>
                <c:pt idx="6">
                  <c:v>68.189108</c:v>
                </c:pt>
                <c:pt idx="7">
                  <c:v>68.335925</c:v>
                </c:pt>
                <c:pt idx="8">
                  <c:v>68.477954</c:v>
                </c:pt>
                <c:pt idx="9">
                  <c:v>68.615684</c:v>
                </c:pt>
                <c:pt idx="10">
                  <c:v>68.7494</c:v>
                </c:pt>
                <c:pt idx="11">
                  <c:v>68.879194</c:v>
                </c:pt>
                <c:pt idx="12">
                  <c:v>69.004981</c:v>
                </c:pt>
                <c:pt idx="13">
                  <c:v>69.126434</c:v>
                </c:pt>
                <c:pt idx="14">
                  <c:v>69.243089</c:v>
                </c:pt>
                <c:pt idx="15">
                  <c:v>69.354321</c:v>
                </c:pt>
                <c:pt idx="16">
                  <c:v>69.45944</c:v>
                </c:pt>
                <c:pt idx="17">
                  <c:v>69.55759</c:v>
                </c:pt>
                <c:pt idx="18">
                  <c:v>69.647993</c:v>
                </c:pt>
                <c:pt idx="19">
                  <c:v>69.729806</c:v>
                </c:pt>
                <c:pt idx="20">
                  <c:v>69.802409</c:v>
                </c:pt>
                <c:pt idx="21">
                  <c:v>69.865298</c:v>
                </c:pt>
                <c:pt idx="22">
                  <c:v>69.918087</c:v>
                </c:pt>
                <c:pt idx="23">
                  <c:v>69.960556</c:v>
                </c:pt>
                <c:pt idx="24">
                  <c:v>69.992967</c:v>
                </c:pt>
                <c:pt idx="25">
                  <c:v>70.01578</c:v>
                </c:pt>
                <c:pt idx="26">
                  <c:v>70.029607</c:v>
                </c:pt>
                <c:pt idx="27">
                  <c:v>70.035051</c:v>
                </c:pt>
                <c:pt idx="28">
                  <c:v>70.033175</c:v>
                </c:pt>
                <c:pt idx="29">
                  <c:v>70.0249</c:v>
                </c:pt>
                <c:pt idx="30">
                  <c:v>70.010903</c:v>
                </c:pt>
              </c:numCache>
            </c:numRef>
          </c:yVal>
          <c:smooth val="1"/>
        </c:ser>
        <c:ser>
          <c:idx val="2"/>
          <c:order val="2"/>
          <c:tx>
            <c:strRef>
              <c:f xml:space="preserve">'1. Population'!$A$20</c:f>
              <c:strCache>
                <c:ptCount val="1"/>
                <c:pt idx="0">
                  <c:v>Observé</c:v>
                </c:pt>
              </c:strCache>
            </c:strRef>
          </c:tx>
          <c:spPr bwMode="auto">
            <a:prstGeom prst="rect">
              <a:avLst/>
            </a:prstGeom>
            <a:solidFill>
              <a:srgbClr val="FFC000"/>
            </a:solidFill>
            <a:ln w="19080">
              <a:solidFill>
                <a:srgbClr val="FFC000"/>
              </a:solidFill>
              <a:round/>
            </a:ln>
          </c:spPr>
          <c:marker>
            <c:symbol val="circle"/>
            <c:size val="5"/>
            <c:spPr bwMode="auto">
              <a:prstGeom prst="rect">
                <a:avLst/>
              </a:prstGeom>
              <a:solidFill>
                <a:srgbClr val="FFC000"/>
              </a:solidFill>
            </c:spPr>
          </c:marker>
          <c:dLbls>
            <c:dLblPos val="r"/>
            <c:numFmt formatCode="#\ ##0.0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Population'!$B$20:$AH$20</c:f>
              <c:numCache>
                <c:formatCode>General</c:formatCode>
                <c:ptCount val="33"/>
                <c:pt idx="0" formatCode="#,##0.000">
                  <c:v>66.992</c:v>
                </c:pt>
                <c:pt idx="1" formatCode="#,##0.000">
                  <c:v>67.144</c:v>
                </c:pt>
                <c:pt idx="2" formatCode="General">
                  <c:v>67.287</c:v>
                </c:pt>
                <c:pt idx="3" formatCode="#,##0.000">
                  <c:v>67.407</c:v>
                </c:pt>
              </c:numCache>
            </c:numRef>
          </c:yVal>
          <c:smooth val="1"/>
        </c:ser>
        <c:ser>
          <c:idx val="3"/>
          <c:order val="3"/>
          <c:tx>
            <c:strRef>
              <c:f xml:space="preserve">'1. Population'!$A$22</c:f>
              <c:strCache>
                <c:ptCount val="1"/>
                <c:pt idx="0">
                  <c:v xml:space="preserve">AME 2021</c:v>
                </c:pt>
              </c:strCache>
            </c:strRef>
          </c:tx>
          <c:spPr bwMode="auto">
            <a:prstGeom prst="rect">
              <a:avLst/>
            </a:prstGeom>
            <a:solidFill>
              <a:srgbClr val="ED7D31"/>
            </a:solidFill>
            <a:ln w="19080">
              <a:solidFill>
                <a:srgbClr val="ED7D31"/>
              </a:solidFill>
              <a:round/>
            </a:ln>
          </c:spPr>
          <c:marker>
            <c:symbol val="circle"/>
            <c:size val="5"/>
            <c:spPr bwMode="auto">
              <a:prstGeom prst="rect">
                <a:avLst/>
              </a:prstGeom>
              <a:solidFill>
                <a:srgbClr val="ED7D31"/>
              </a:solidFill>
            </c:spPr>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Population'!$B$22:$AH$22</c:f>
              <c:numCache>
                <c:formatCode>0.0</c:formatCode>
                <c:ptCount val="33"/>
                <c:pt idx="0">
                  <c:v>66.98</c:v>
                </c:pt>
                <c:pt idx="1">
                  <c:v>67.012883</c:v>
                </c:pt>
                <c:pt idx="2">
                  <c:v>67.204763</c:v>
                </c:pt>
                <c:pt idx="3">
                  <c:v>67.388433</c:v>
                </c:pt>
                <c:pt idx="4">
                  <c:v>67.575</c:v>
                </c:pt>
                <c:pt idx="5">
                  <c:v>67.765465</c:v>
                </c:pt>
                <c:pt idx="6">
                  <c:v>67.95544</c:v>
                </c:pt>
                <c:pt idx="7">
                  <c:v>68.145743</c:v>
                </c:pt>
                <c:pt idx="8">
                  <c:v>68.335445</c:v>
                </c:pt>
                <c:pt idx="9">
                  <c:v>68.526661</c:v>
                </c:pt>
                <c:pt idx="10">
                  <c:v>68.718934</c:v>
                </c:pt>
                <c:pt idx="11">
                  <c:v>68.916613</c:v>
                </c:pt>
                <c:pt idx="12">
                  <c:v>69.11688</c:v>
                </c:pt>
                <c:pt idx="13">
                  <c:v>69.319056</c:v>
                </c:pt>
                <c:pt idx="14">
                  <c:v>69.521762</c:v>
                </c:pt>
                <c:pt idx="15">
                  <c:v>69.722271</c:v>
                </c:pt>
                <c:pt idx="16">
                  <c:v>69.91583</c:v>
                </c:pt>
                <c:pt idx="17">
                  <c:v>70.104962</c:v>
                </c:pt>
                <c:pt idx="18">
                  <c:v>70.288808</c:v>
                </c:pt>
                <c:pt idx="19">
                  <c:v>70.465977</c:v>
                </c:pt>
                <c:pt idx="20">
                  <c:v>70.63377</c:v>
                </c:pt>
                <c:pt idx="21">
                  <c:v>70.788492</c:v>
                </c:pt>
                <c:pt idx="22">
                  <c:v>70.926211</c:v>
                </c:pt>
                <c:pt idx="23">
                  <c:v>71.0468829938554</c:v>
                </c:pt>
                <c:pt idx="24">
                  <c:v>71.1665576985053</c:v>
                </c:pt>
                <c:pt idx="25">
                  <c:v>71.2692784866632</c:v>
                </c:pt>
                <c:pt idx="26">
                  <c:v>71.3660155395886</c:v>
                </c:pt>
                <c:pt idx="27">
                  <c:v>71.4597607248977</c:v>
                </c:pt>
                <c:pt idx="28">
                  <c:v>71.5335601260985</c:v>
                </c:pt>
                <c:pt idx="29">
                  <c:v>71.6063622380939</c:v>
                </c:pt>
                <c:pt idx="30">
                  <c:v>71.6711860364459</c:v>
                </c:pt>
                <c:pt idx="31">
                  <c:v>71.7260369427438</c:v>
                </c:pt>
                <c:pt idx="32">
                  <c:v>71.7768986922201</c:v>
                </c:pt>
              </c:numCache>
            </c:numRef>
          </c:yVal>
          <c:smooth val="1"/>
        </c:ser>
        <c:ser>
          <c:idx val="4"/>
          <c:order val="4"/>
          <c:tx>
            <c:strRef>
              <c:f xml:space="preserve">'1. Population'!$A$23</c:f>
              <c:strCache>
                <c:ptCount val="1"/>
                <c:pt idx="0">
                  <c:v xml:space="preserve">INSEE 2021 – scénario central</c:v>
                </c:pt>
              </c:strCache>
            </c:strRef>
          </c:tx>
          <c:spPr bwMode="auto">
            <a:prstGeom prst="rect">
              <a:avLst/>
            </a:prstGeom>
            <a:solidFill>
              <a:srgbClr val="579D1C"/>
            </a:solidFill>
            <a:ln w="28800">
              <a:solidFill>
                <a:srgbClr val="579D1C"/>
              </a:solidFill>
              <a:round/>
            </a:ln>
          </c:spPr>
          <c:marker>
            <c:symbol val="triangle"/>
            <c:size val="8"/>
            <c:spPr bwMode="auto">
              <a:prstGeom prst="rect">
                <a:avLst/>
              </a:prstGeom>
              <a:solidFill>
                <a:srgbClr val="579D1C"/>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'1. Population'!$B$16:$AH$16</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'1. Population'!$B$23:$AH$23</c:f>
              <c:numCache>
                <c:formatCode>General</c:formatCode>
                <c:ptCount val="33"/>
                <c:pt idx="0">
                  <c:v>67</c:v>
                </c:pt>
                <c:pt idx="1">
                  <c:v>67.1</c:v>
                </c:pt>
                <c:pt idx="2">
                  <c:v>67.3</c:v>
                </c:pt>
                <c:pt idx="3">
                  <c:v>67.4</c:v>
                </c:pt>
                <c:pt idx="4">
                  <c:v>67.5</c:v>
                </c:pt>
                <c:pt idx="5">
                  <c:v>67.7</c:v>
                </c:pt>
                <c:pt idx="6">
                  <c:v>67.8</c:v>
                </c:pt>
                <c:pt idx="7">
                  <c:v>68</c:v>
                </c:pt>
                <c:pt idx="8">
                  <c:v>68.1</c:v>
                </c:pt>
                <c:pt idx="9">
                  <c:v>68.2</c:v>
                </c:pt>
                <c:pt idx="10">
                  <c:v>68.3</c:v>
                </c:pt>
                <c:pt idx="11">
                  <c:v>68.4</c:v>
                </c:pt>
                <c:pt idx="12">
                  <c:v>68.6</c:v>
                </c:pt>
                <c:pt idx="13">
                  <c:v>68.7</c:v>
                </c:pt>
                <c:pt idx="14">
                  <c:v>68.7</c:v>
                </c:pt>
                <c:pt idx="15">
                  <c:v>68.8</c:v>
                </c:pt>
                <c:pt idx="16">
                  <c:v>68.9</c:v>
                </c:pt>
                <c:pt idx="17">
                  <c:v>69</c:v>
                </c:pt>
                <c:pt idx="18">
                  <c:v>69</c:v>
                </c:pt>
                <c:pt idx="19">
                  <c:v>69.1</c:v>
                </c:pt>
                <c:pt idx="20">
                  <c:v>69.2</c:v>
                </c:pt>
                <c:pt idx="21">
                  <c:v>69.2</c:v>
                </c:pt>
                <c:pt idx="22">
                  <c:v>69.2</c:v>
                </c:pt>
                <c:pt idx="23">
                  <c:v>69.3</c:v>
                </c:pt>
                <c:pt idx="24">
                  <c:v>69.3</c:v>
                </c:pt>
                <c:pt idx="25">
                  <c:v>69.3</c:v>
                </c:pt>
                <c:pt idx="26">
                  <c:v>69.3</c:v>
                </c:pt>
                <c:pt idx="27">
                  <c:v>69.3</c:v>
                </c:pt>
                <c:pt idx="28">
                  <c:v>69.3</c:v>
                </c:pt>
                <c:pt idx="29">
                  <c:v>69.3</c:v>
                </c:pt>
                <c:pt idx="30">
                  <c:v>69.3</c:v>
                </c:pt>
                <c:pt idx="31">
                  <c:v>69.2</c:v>
                </c:pt>
                <c:pt idx="32">
                  <c:v>69.2</c:v>
                </c:pt>
              </c:numCache>
            </c:numRef>
          </c:yVal>
          <c:smooth val="1"/>
        </c:ser>
        <c:dLbls>
          <c:showBubbleSize val="0"/>
          <c:showCatName val="0"/>
          <c:showLegendKey val="0"/>
          <c:showPercent val="0"/>
          <c:showSerName val="0"/>
          <c:showVal val="0"/>
        </c:dLbls>
        <c:axId val="71136249"/>
        <c:axId val="79384038"/>
      </c:scatterChart>
      <c:valAx>
        <c:axId val="71136249"/>
        <c:scaling>
          <c:orientation val="minMax"/>
        </c:scaling>
        <c:delete val="0"/>
        <c:axPos val="b"/>
        <c:majorGridlines>
          <c:spPr bwMode="auto">
            <a:prstGeom prst="rect">
              <a:avLst/>
            </a:prstGeom>
            <a:ln w="9360">
              <a:solidFill>
                <a:srgbClr val="D9D9D9"/>
              </a:solidFill>
              <a:round/>
            </a:ln>
          </c:spPr>
        </c:majorGridlines>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79384038"/>
        <c:crosses val="autoZero"/>
        <c:crossBetween val="midCat"/>
      </c:valAx>
      <c:valAx>
        <c:axId val="79384038"/>
        <c:scaling>
          <c:orientation val="minMax"/>
        </c:scaling>
        <c:delete val="0"/>
        <c:axPos val="l"/>
        <c:majorGridlines>
          <c:spPr bwMode="auto">
            <a:prstGeom prst="rect">
              <a:avLst/>
            </a:prstGeom>
            <a:ln w="9360">
              <a:solidFill>
                <a:srgbClr val="D9D9D9"/>
              </a:solidFill>
              <a:round/>
            </a:ln>
          </c:spPr>
        </c:majorGridlines>
        <c:title>
          <c:tx>
            <c:rich>
              <a:bodyPr rot="-5400000"/>
              <a:lstStyle/>
              <a:p>
                <a:pPr>
                  <a:defRPr sz="1000" b="0" strike="noStrike" spc="-1">
                    <a:solidFill>
                      <a:srgbClr val="595959"/>
                    </a:solidFill>
                    <a:latin typeface="Calibri"/>
                  </a:defRPr>
                </a:pPr>
                <a:r>
                  <a:rPr sz="1000" b="0" strike="noStrike" spc="-1">
                    <a:solidFill>
                      <a:srgbClr val="595959"/>
                    </a:solidFill>
                    <a:latin typeface="Calibri"/>
                  </a:rPr>
                  <a:t>millions habitants</a:t>
                </a:r>
                <a:endParaRPr/>
              </a:p>
            </c:rich>
          </c:tx>
          <c:layout/>
          <c:overlay val="0"/>
          <c:spPr bwMode="auto">
            <a:prstGeom prst="rect">
              <a:avLst/>
            </a:prstGeom>
            <a:noFill/>
            <a:ln>
              <a:noFill/>
            </a:ln>
          </c:spPr>
        </c:title>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71136249"/>
        <c:crosses val="autoZero"/>
        <c:crossBetween val="midCat"/>
      </c:valAx>
      <c:spPr bwMode="auto">
        <a:prstGeom prst="rect">
          <a:avLst/>
        </a:prstGeom>
        <a:noFill/>
        <a:ln>
          <a:noFill/>
        </a:ln>
      </c:spPr>
    </c:plotArea>
    <c:legend>
      <c:layout>
        <c:manualLayout>
          <c:xMode val="edge"/>
          <c:yMode val="edge"/>
          <c:x val="0.082149604646280905"/>
          <c:y val="0.90217076700434096"/>
          <c:w val="0.89209237228831395"/>
          <c:h val="0.0508490930142802"/>
        </c:manualLayout>
      </c:layout>
      <c:overlay val="0"/>
      <c:spPr bwMode="auto">
        <a:prstGeom prst="rect">
          <a:avLst/>
        </a:prstGeom>
        <a:noFill/>
        <a:ln>
          <a:noFill/>
        </a:ln>
      </c:spPr>
      <c:txPr>
        <a:bodyPr/>
        <a:lstStyle/>
        <a:p>
          <a:pPr>
            <a:defRPr sz="900" b="0" strike="noStrike" spc="-1">
              <a:solidFill>
                <a:srgbClr val="595959"/>
              </a:solidFill>
              <a:latin typeface="Calibri"/>
            </a:defRPr>
          </a:pPr>
          <a:endParaRPr/>
        </a:p>
      </c:txPr>
    </c:legend>
    <c:plotVisOnly val="1"/>
    <c:dispBlanksAs val="gap"/>
    <c:showDLblsOverMax val="0"/>
  </c:chart>
  <c:spPr bwMode="auto">
    <a:xfrm>
      <a:off x="8984520" y="0"/>
      <a:ext cx="5144039" cy="3730680"/>
    </a:xfrm>
    <a:prstGeom prst="rect">
      <a:avLst/>
    </a:prstGeom>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Evolution du PIB (index 2018 = 100)</a:t>
            </a:r>
            <a:endParaRPr/>
          </a:p>
        </c:rich>
      </c:tx>
      <c:layout/>
      <c:overlay val="0"/>
      <c:spPr bwMode="auto">
        <a:prstGeom prst="rect">
          <a:avLst/>
        </a:prstGeom>
        <a:noFill/>
        <a:ln>
          <a:noFill/>
        </a:ln>
      </c:spPr>
    </c:title>
    <c:autoTitleDeleted val="0"/>
    <c:plotArea>
      <c:layout>
        <c:manualLayout>
          <c:layoutTarget val="inner"/>
          <c:xMode val="edge"/>
          <c:yMode val="edge"/>
          <c:x val="0.058266666666666703"/>
          <c:y val="0.16960914379018299"/>
          <c:w val="0.89959999999999996"/>
          <c:h val="0.61047045616899698"/>
        </c:manualLayout>
      </c:layout>
      <c:scatterChart>
        <c:scatterStyle val="line"/>
        <c:varyColors val="0"/>
        <c:ser>
          <c:idx val="0"/>
          <c:order val="0"/>
          <c:tx>
            <c:strRef>
              <c:f xml:space="preserve">'2. PIB'!$A$24</c:f>
              <c:strCache>
                <c:ptCount val="1"/>
                <c:pt idx="0">
                  <c:v>AMS2018</c:v>
                </c:pt>
              </c:strCache>
            </c:strRef>
          </c:tx>
          <c:spPr bwMode="auto">
            <a:prstGeom prst="rect">
              <a:avLst/>
            </a:prstGeom>
            <a:solidFill>
              <a:srgbClr val="5B9BD5"/>
            </a:solidFill>
            <a:ln w="19080">
              <a:solidFill>
                <a:srgbClr val="5B9BD5"/>
              </a:solidFill>
              <a:round/>
            </a:ln>
          </c:spPr>
          <c:marker>
            <c:symbol val="none"/>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'2. PIB'!$B$24:$AH$24</c:f>
              <c:numCache>
                <c:formatCode>General</c:formatCode>
                <c:ptCount val="33"/>
                <c:pt idx="0" formatCode="General">
                  <c:v>100</c:v>
                </c:pt>
                <c:pt idx="1" formatCode="0.0">
                  <c:v>101.6</c:v>
                </c:pt>
                <c:pt idx="2" formatCode="0.0">
                  <c:v>102.9208</c:v>
                </c:pt>
                <c:pt idx="3" formatCode="0.0">
                  <c:v>104.2587704</c:v>
                </c:pt>
                <c:pt idx="4" formatCode="0.0">
                  <c:v>105.6141344152</c:v>
                </c:pt>
                <c:pt idx="5" formatCode="0.0">
                  <c:v>106.987118162598</c:v>
                </c:pt>
                <c:pt idx="6" formatCode="0.0">
                  <c:v>108.377950698711</c:v>
                </c:pt>
                <c:pt idx="7" formatCode="0.0">
                  <c:v>109.895242008493</c:v>
                </c:pt>
                <c:pt idx="8" formatCode="0.0">
                  <c:v>111.433775396612</c:v>
                </c:pt>
                <c:pt idx="9" formatCode="0.0">
                  <c:v>112.993848252165</c:v>
                </c:pt>
                <c:pt idx="10" formatCode="0.0">
                  <c:v>114.575762127695</c:v>
                </c:pt>
                <c:pt idx="11" formatCode="0.0">
                  <c:v>116.179822797483</c:v>
                </c:pt>
                <c:pt idx="12" formatCode="0.0">
                  <c:v>118.15487978504</c:v>
                </c:pt>
                <c:pt idx="13" formatCode="0.0">
                  <c:v>120.163512741386</c:v>
                </c:pt>
                <c:pt idx="14" formatCode="0.0">
                  <c:v>122.206292457989</c:v>
                </c:pt>
                <c:pt idx="15" formatCode="0.0">
                  <c:v>124.283799429775</c:v>
                </c:pt>
                <c:pt idx="16" formatCode="0.0">
                  <c:v>126.396624020081</c:v>
                </c:pt>
                <c:pt idx="17" formatCode="0.0">
                  <c:v>128.545366628423</c:v>
                </c:pt>
                <c:pt idx="18" formatCode="0.0">
                  <c:v>130.730637861106</c:v>
                </c:pt>
                <c:pt idx="19" formatCode="0.0">
                  <c:v>132.953058704744</c:v>
                </c:pt>
                <c:pt idx="20" formatCode="0.0">
                  <c:v>135.213260702725</c:v>
                </c:pt>
                <c:pt idx="21" formatCode="0.0">
                  <c:v>137.511886134671</c:v>
                </c:pt>
                <c:pt idx="22" formatCode="0.0">
                  <c:v>139.849588198961</c:v>
                </c:pt>
                <c:pt idx="23" formatCode="0.0">
                  <c:v>142.227031198343</c:v>
                </c:pt>
                <c:pt idx="24" formatCode="0.0">
                  <c:v>144.644890728715</c:v>
                </c:pt>
                <c:pt idx="25" formatCode="0.0">
                  <c:v>147.103853871103</c:v>
                </c:pt>
                <c:pt idx="26" formatCode="0.0">
                  <c:v>149.604619386912</c:v>
                </c:pt>
                <c:pt idx="27" formatCode="0.0">
                  <c:v>152.147897916489</c:v>
                </c:pt>
                <c:pt idx="28" formatCode="0.0">
                  <c:v>154.73441218107</c:v>
                </c:pt>
                <c:pt idx="29" formatCode="0.0">
                  <c:v>157.364897188148</c:v>
                </c:pt>
                <c:pt idx="30" formatCode="0.0">
                  <c:v>160.040100440346</c:v>
                </c:pt>
                <c:pt idx="31" formatCode="0.0">
                  <c:v>162.760782147832</c:v>
                </c:pt>
                <c:pt idx="32" formatCode="0.0">
                  <c:v>165.527715444345</c:v>
                </c:pt>
              </c:numCache>
            </c:numRef>
          </c:yVal>
          <c:smooth val="1"/>
        </c:ser>
        <c:ser>
          <c:idx val="1"/>
          <c:order val="1"/>
          <c:tx>
            <c:strRef>
              <c:f xml:space="preserve">'2. PIB'!$A$28</c:f>
              <c:strCache>
                <c:ptCount val="1"/>
                <c:pt idx="0">
                  <c:v xml:space="preserve">Cadrage Commission mars 2023</c:v>
                </c:pt>
              </c:strCache>
            </c:strRef>
          </c:tx>
          <c:spPr bwMode="auto">
            <a:prstGeom prst="rect">
              <a:avLst/>
            </a:prstGeom>
            <a:solidFill>
              <a:srgbClr val="314004"/>
            </a:solidFill>
            <a:ln w="28800">
              <a:solidFill>
                <a:srgbClr val="314004"/>
              </a:solidFill>
              <a:round/>
            </a:ln>
          </c:spPr>
          <c:marker>
            <c:symbol val="none"/>
          </c:marker>
          <c:dLbls>
            <c:dLblPos val="r"/>
            <c:numFmt formatCode="General" sourceLinked="1"/>
            <c:showBubbleSize val="0"/>
            <c:showCatName val="0"/>
            <c:showLeaderLines val="0"/>
            <c:showLegendKey val="0"/>
            <c:showPercent val="0"/>
            <c:showSerName val="0"/>
            <c:showVal val="0"/>
            <c:txPr>
              <a:bodyPr/>
              <a:lstStyle/>
              <a:p>
                <a:pPr>
                  <a:defRPr sz="1000" b="0" strike="noStrike" spc="-1">
                    <a:latin typeface="Arial"/>
                  </a:defRPr>
                </a:pPr>
                <a:endParaRPr/>
              </a:p>
            </c:txPr>
          </c:dLbls>
          <c:xVal>
            <c:numRef>
              <c:f xml:space="preserve">'2.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'2. PIB'!$B$29:$AH$29</c:f>
              <c:numCache>
                <c:formatCode>General</c:formatCode>
                <c:ptCount val="33"/>
                <c:pt idx="0" formatCode="General">
                  <c:v>100</c:v>
                </c:pt>
                <c:pt idx="1" formatCode="0.0">
                  <c:v>101.32</c:v>
                </c:pt>
                <c:pt idx="2" formatCode="0.0">
                  <c:v>93.3610549134479</c:v>
                </c:pt>
                <c:pt idx="3" formatCode="0.0">
                  <c:v>99.9243852475881</c:v>
                </c:pt>
                <c:pt idx="4" formatCode="0.0">
                  <c:v>103.533235998956</c:v>
                </c:pt>
                <c:pt idx="5" formatCode="0.0">
                  <c:v>105.743586342436</c:v>
                </c:pt>
                <c:pt idx="6" formatCode="0.0">
                  <c:v>107.334543290128</c:v>
                </c:pt>
                <c:pt idx="7" formatCode="0.0">
                  <c:v>108.272825263845</c:v>
                </c:pt>
                <c:pt idx="8" formatCode="0.0">
                  <c:v>109.277676649424</c:v>
                </c:pt>
                <c:pt idx="9" formatCode="0.0">
                  <c:v>110.327984655464</c:v>
                </c:pt>
                <c:pt idx="10" formatCode="0.0">
                  <c:v>111.430902063111</c:v>
                </c:pt>
                <c:pt idx="11" formatCode="0.0">
                  <c:v>112.543138003391</c:v>
                </c:pt>
                <c:pt idx="12" formatCode="0.0">
                  <c:v>113.695996718193</c:v>
                </c:pt>
                <c:pt idx="13" formatCode="0.0">
                  <c:v>114.910739291664</c:v>
                </c:pt>
                <c:pt idx="14" formatCode="0.0">
                  <c:v>116.172629052521</c:v>
                </c:pt>
                <c:pt idx="15" formatCode="0.0">
                  <c:v>117.506768892112</c:v>
                </c:pt>
                <c:pt idx="16" formatCode="0.0">
                  <c:v>118.942427172805</c:v>
                </c:pt>
                <c:pt idx="17" formatCode="0.0">
                  <c:v>120.491786699641</c:v>
                </c:pt>
                <c:pt idx="18" formatCode="0.0">
                  <c:v>122.182504418578</c:v>
                </c:pt>
                <c:pt idx="19" formatCode="0.0">
                  <c:v>124.040415232056</c:v>
                </c:pt>
                <c:pt idx="20" formatCode="0.0">
                  <c:v>125.962319005049</c:v>
                </c:pt>
                <c:pt idx="21" formatCode="0.0">
                  <c:v>127.953592768789</c:v>
                </c:pt>
                <c:pt idx="22" formatCode="0.0">
                  <c:v>129.992012485065</c:v>
                </c:pt>
                <c:pt idx="23" formatCode="0.0">
                  <c:v>132.094210219554</c:v>
                </c:pt>
                <c:pt idx="24" formatCode="0.0">
                  <c:v>134.255354756899</c:v>
                </c:pt>
                <c:pt idx="25" formatCode="0.0">
                  <c:v>136.414955226282</c:v>
                </c:pt>
                <c:pt idx="26" formatCode="0.0">
                  <c:v>138.557018737603</c:v>
                </c:pt>
                <c:pt idx="27" formatCode="0.0">
                  <c:v>140.684267734681</c:v>
                </c:pt>
                <c:pt idx="28" formatCode="0.0">
                  <c:v>142.808589917831</c:v>
                </c:pt>
                <c:pt idx="29" formatCode="0.0">
                  <c:v>144.937142921512</c:v>
                </c:pt>
                <c:pt idx="30" formatCode="0.0">
                  <c:v>147.087361488778</c:v>
                </c:pt>
                <c:pt idx="31" formatCode="0.0">
                  <c:v>149.251997626285</c:v>
                </c:pt>
                <c:pt idx="32" formatCode="0.0">
                  <c:v>151.434565919204</c:v>
                </c:pt>
              </c:numCache>
            </c:numRef>
          </c:yVal>
          <c:smooth val="1"/>
        </c:ser>
        <c:ser>
          <c:idx val="2"/>
          <c:order val="2"/>
          <c:tx>
            <c:strRef>
              <c:f xml:space="preserve">'2. PIB'!$A$25</c:f>
              <c:strCache>
                <c:ptCount val="1"/>
                <c:pt idx="0">
                  <c:v xml:space="preserve">AME 2021</c:v>
                </c:pt>
              </c:strCache>
            </c:strRef>
          </c:tx>
          <c:spPr bwMode="auto">
            <a:prstGeom prst="rect">
              <a:avLst/>
            </a:prstGeom>
            <a:solidFill>
              <a:srgbClr val="ED7D31"/>
            </a:solidFill>
            <a:ln w="19080">
              <a:solidFill>
                <a:srgbClr val="ED7D31"/>
              </a:solidFill>
              <a:round/>
            </a:ln>
          </c:spPr>
          <c:marker>
            <c:symbol val="none"/>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'2. PIB'!$B$25:$AH$25</c:f>
              <c:numCache>
                <c:formatCode>General</c:formatCode>
                <c:ptCount val="33"/>
                <c:pt idx="0" formatCode="General">
                  <c:v>100</c:v>
                </c:pt>
                <c:pt idx="1" formatCode="0.0">
                  <c:v>101.315394034071</c:v>
                </c:pt>
                <c:pt idx="2" formatCode="0.0">
                  <c:v>92.9586157503418</c:v>
                </c:pt>
                <c:pt idx="3" formatCode="0.0">
                  <c:v>99.838582535791</c:v>
                </c:pt>
                <c:pt idx="4" formatCode="0.0">
                  <c:v>101.607036210956</c:v>
                </c:pt>
                <c:pt idx="5" formatCode="0.0">
                  <c:v>103.274480676832</c:v>
                </c:pt>
                <c:pt idx="6" formatCode="0.0">
                  <c:v>104.916291549796</c:v>
                </c:pt>
                <c:pt idx="7" formatCode="0.0">
                  <c:v>105.833433991483</c:v>
                </c:pt>
                <c:pt idx="8" formatCode="0.0">
                  <c:v>106.815646033403</c:v>
                </c:pt>
                <c:pt idx="9" formatCode="0.0">
                  <c:v>107.842290556228</c:v>
                </c:pt>
                <c:pt idx="10" formatCode="0.0">
                  <c:v>108.920359188647</c:v>
                </c:pt>
                <c:pt idx="11" formatCode="0.0">
                  <c:v>110.007536406769</c:v>
                </c:pt>
                <c:pt idx="12" formatCode="0.0">
                  <c:v>111.17119376391</c:v>
                </c:pt>
                <c:pt idx="13" formatCode="0.0">
                  <c:v>112.413483074303</c:v>
                </c:pt>
                <c:pt idx="14" formatCode="0.0">
                  <c:v>113.736718361676</c:v>
                </c:pt>
                <c:pt idx="15" formatCode="0.0">
                  <c:v>115.128816728139</c:v>
                </c:pt>
                <c:pt idx="16" formatCode="0.0">
                  <c:v>116.595680813409</c:v>
                </c:pt>
                <c:pt idx="17" formatCode="0.0">
                  <c:v>118.141013660411</c:v>
                </c:pt>
                <c:pt idx="18" formatCode="0.0">
                  <c:v>119.786421392629</c:v>
                </c:pt>
                <c:pt idx="19" formatCode="0.0">
                  <c:v>121.52667496864</c:v>
                </c:pt>
                <c:pt idx="20" formatCode="0.0">
                  <c:v>123.364292053666</c:v>
                </c:pt>
                <c:pt idx="21" formatCode="0.0">
                  <c:v>125.29925182123</c:v>
                </c:pt>
                <c:pt idx="22" formatCode="0.0">
                  <c:v>127.338858237549</c:v>
                </c:pt>
                <c:pt idx="23" formatCode="0.0">
                  <c:v>129.411665126122</c:v>
                </c:pt>
                <c:pt idx="24" formatCode="0.0">
                  <c:v>131.518212920313</c:v>
                </c:pt>
                <c:pt idx="25" formatCode="0.0">
                  <c:v>133.659050850597</c:v>
                </c:pt>
                <c:pt idx="26" formatCode="0.0">
                  <c:v>135.834737087758</c:v>
                </c:pt>
                <c:pt idx="27" formatCode="0.0">
                  <c:v>138.045838888417</c:v>
                </c:pt>
                <c:pt idx="28" formatCode="0.0">
                  <c:v>140.292932742933</c:v>
                </c:pt>
                <c:pt idx="29" formatCode="0.0">
                  <c:v>142.576604525707</c:v>
                </c:pt>
                <c:pt idx="30" formatCode="0.0">
                  <c:v>144.897449647931</c:v>
                </c:pt>
                <c:pt idx="31" formatCode="0.0">
                  <c:v>147.256073212833</c:v>
                </c:pt>
                <c:pt idx="32" formatCode="0.0">
                  <c:v>149.65309017344</c:v>
                </c:pt>
              </c:numCache>
            </c:numRef>
          </c:yVal>
          <c:smooth val="1"/>
        </c:ser>
        <c:ser>
          <c:idx val="3"/>
          <c:order val="3"/>
          <c:tx>
            <c:strRef>
              <c:f xml:space="preserve">'2. PIB'!$A$28</c:f>
              <c:strCache>
                <c:ptCount val="1"/>
                <c:pt idx="0">
                  <c:v xml:space="preserve">Cadrage Commission mars 2023</c:v>
                </c:pt>
              </c:strCache>
            </c:strRef>
          </c:tx>
          <c:spPr bwMode="auto">
            <a:prstGeom prst="rect">
              <a:avLst/>
            </a:prstGeom>
            <a:solidFill>
              <a:srgbClr val="579D1C"/>
            </a:solidFill>
            <a:ln w="19080">
              <a:solidFill>
                <a:srgbClr val="579D1C"/>
              </a:solidFill>
              <a:round/>
            </a:ln>
          </c:spPr>
          <c:marker>
            <c:symbol val="none"/>
          </c:marker>
          <c:dLbls>
            <c:dLblPos val="r"/>
            <c:numFmt formatCode="0.00"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'2. PIB'!$B$31:$AH$31</c:f>
              <c:numCache>
                <c:formatCode>0.00</c:formatCode>
                <c:ptCount val="33"/>
                <c:pt idx="1">
                  <c:v>1.8</c:v>
                </c:pt>
                <c:pt idx="2">
                  <c:v>-8</c:v>
                </c:pt>
                <c:pt idx="3">
                  <c:v>7.27639650938558</c:v>
                </c:pt>
                <c:pt idx="4">
                  <c:v>1.64282768527897</c:v>
                </c:pt>
                <c:pt idx="5">
                  <c:v>1.65551094763407</c:v>
                </c:pt>
                <c:pt idx="6">
                  <c:v>1.45712323951601</c:v>
                </c:pt>
                <c:pt idx="7">
                  <c:v>0.889110286201582</c:v>
                </c:pt>
                <c:pt idx="8">
                  <c:v>0.796755421201442</c:v>
                </c:pt>
                <c:pt idx="9">
                  <c:v>0.828160070594474</c:v>
                </c:pt>
                <c:pt idx="10">
                  <c:v>0.86571775015108</c:v>
                </c:pt>
                <c:pt idx="11">
                  <c:v>0.856889389558585</c:v>
                </c:pt>
                <c:pt idx="12">
                  <c:v>1.05960229982279</c:v>
                </c:pt>
                <c:pt idx="13">
                  <c:v>0.970715512830755</c:v>
                </c:pt>
                <c:pt idx="14">
                  <c:v>0.884689751547339</c:v>
                </c:pt>
                <c:pt idx="15">
                  <c:v>1.08111420948194</c:v>
                </c:pt>
                <c:pt idx="16">
                  <c:v>1.14184133167533</c:v>
                </c:pt>
                <c:pt idx="17">
                  <c:v>1.200001473827</c:v>
                </c:pt>
                <c:pt idx="18">
                  <c:v>1.1305050348451</c:v>
                </c:pt>
                <c:pt idx="19">
                  <c:v>1.34566594853038</c:v>
                </c:pt>
                <c:pt idx="20">
                  <c:v>1.41870869563109</c:v>
                </c:pt>
                <c:pt idx="21">
                  <c:v>1.34944438278541</c:v>
                </c:pt>
                <c:pt idx="22">
                  <c:v>1.43323820022724</c:v>
                </c:pt>
                <c:pt idx="23">
                  <c:v>1.60215947956047</c:v>
                </c:pt>
                <c:pt idx="24">
                  <c:v>1.45934349043316</c:v>
                </c:pt>
                <c:pt idx="25">
                  <c:v>1.48344961940277</c:v>
                </c:pt>
                <c:pt idx="26">
                  <c:v>1.49205360849078</c:v>
                </c:pt>
                <c:pt idx="27">
                  <c:v>1.49642988369859</c:v>
                </c:pt>
                <c:pt idx="28">
                  <c:v>1.52451411738084</c:v>
                </c:pt>
                <c:pt idx="29">
                  <c:v>1.52601481837568</c:v>
                </c:pt>
                <c:pt idx="30">
                  <c:v>1.5372601973499</c:v>
                </c:pt>
                <c:pt idx="31">
                  <c:v>1.40695671794212</c:v>
                </c:pt>
                <c:pt idx="32">
                  <c:v>1.55687704581471</c:v>
                </c:pt>
              </c:numCache>
            </c:numRef>
          </c:yVal>
          <c:smooth val="1"/>
        </c:ser>
        <c:ser>
          <c:idx val="4"/>
          <c:order val="4"/>
          <c:tx>
            <c:strRef>
              <c:f xml:space="preserve">'2. PIB'!$A$31:$A$31</c:f>
              <c:strCache>
                <c:ptCount val="1"/>
                <c:pt idx="0">
                  <c:v xml:space="preserve">AME AMS 2023</c:v>
                </c:pt>
              </c:strCache>
            </c:strRef>
          </c:tx>
          <c:spPr bwMode="auto">
            <a:prstGeom prst="rect">
              <a:avLst/>
            </a:prstGeom>
            <a:solidFill>
              <a:srgbClr val="83CAFF"/>
            </a:solidFill>
            <a:ln w="28800">
              <a:solidFill>
                <a:srgbClr val="83CAFF"/>
              </a:solidFill>
              <a:round/>
            </a:ln>
          </c:spPr>
          <c:marker>
            <c:symbol val="none"/>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'2. PIB'!$B$34:$AH$34</c:f>
              <c:numCache>
                <c:formatCode>General</c:formatCode>
                <c:ptCount val="33"/>
                <c:pt idx="0" formatCode="General">
                  <c:v>100</c:v>
                </c:pt>
                <c:pt idx="1" formatCode="0.0">
                  <c:v>101.8</c:v>
                </c:pt>
                <c:pt idx="2" formatCode="0.0">
                  <c:v>93.656</c:v>
                </c:pt>
                <c:pt idx="3" formatCode="0.0">
                  <c:v>100.331619953463</c:v>
                </c:pt>
                <c:pt idx="4" formatCode="0.0">
                  <c:v>101.83103561289</c:v>
                </c:pt>
                <c:pt idx="5" formatCode="0.0">
                  <c:v>103.21513796855</c:v>
                </c:pt>
                <c:pt idx="6" formatCode="0.0">
                  <c:v>104.566650147178</c:v>
                </c:pt>
                <c:pt idx="7" formatCode="0.0">
                  <c:v>105.187906794448</c:v>
                </c:pt>
                <c:pt idx="8" formatCode="0.0">
                  <c:v>105.871309046054</c:v>
                </c:pt>
                <c:pt idx="9" formatCode="0.0">
                  <c:v>106.592628476482</c:v>
                </c:pt>
                <c:pt idx="10" formatCode="0.0">
                  <c:v>107.359125604904</c:v>
                </c:pt>
                <c:pt idx="11" formatCode="0.0">
                  <c:v>108.121886968542</c:v>
                </c:pt>
                <c:pt idx="12" formatCode="0.0">
                  <c:v>108.951403101143</c:v>
                </c:pt>
                <c:pt idx="13" formatCode="0.0">
                  <c:v>109.850189985173</c:v>
                </c:pt>
                <c:pt idx="14" formatCode="0.0">
                  <c:v>110.822023358027</c:v>
                </c:pt>
                <c:pt idx="15" formatCode="0.0">
                  <c:v>111.85882301091</c:v>
                </c:pt>
                <c:pt idx="16" formatCode="0.0">
                  <c:v>112.973487786612</c:v>
                </c:pt>
                <c:pt idx="17" formatCode="0.0">
                  <c:v>114.165203978835</c:v>
                </c:pt>
                <c:pt idx="18" formatCode="0.0">
                  <c:v>115.455847357856</c:v>
                </c:pt>
                <c:pt idx="19" formatCode="0.0">
                  <c:v>116.842170066327</c:v>
                </c:pt>
                <c:pt idx="20" formatCode="0.0">
                  <c:v>118.330728674892</c:v>
                </c:pt>
                <c:pt idx="21" formatCode="0.0">
                  <c:v>119.927536046104</c:v>
                </c:pt>
                <c:pt idx="22" formatCode="0.0">
                  <c:v>121.646383305308</c:v>
                </c:pt>
                <c:pt idx="23" formatCode="0.0">
                  <c:v>123.419562795726</c:v>
                </c:pt>
                <c:pt idx="24" formatCode="0.0">
                  <c:v>125.220678151306</c:v>
                </c:pt>
                <c:pt idx="25" formatCode="0.0">
                  <c:v>127.078263824756</c:v>
                </c:pt>
                <c:pt idx="26" formatCode="0.0">
                  <c:v>128.97433964576</c:v>
                </c:pt>
                <c:pt idx="27" formatCode="0.0">
                  <c:v>130.904350206522</c:v>
                </c:pt>
                <c:pt idx="28" formatCode="0.0">
                  <c:v>132.900005505686</c:v>
                </c:pt>
                <c:pt idx="29" formatCode="0.0">
                  <c:v>134.928079283325</c:v>
                </c:pt>
                <c:pt idx="30" formatCode="0.0">
                  <c:v>137.002274941197</c:v>
                </c:pt>
                <c:pt idx="31" formatCode="0.0">
                  <c:v>139.12753213265</c:v>
                </c:pt>
                <c:pt idx="32" formatCode="0.0">
                  <c:v>141.293576744832</c:v>
                </c:pt>
              </c:numCache>
            </c:numRef>
          </c:yVal>
          <c:smooth val="1"/>
        </c:ser>
        <c:ser>
          <c:idx val="5"/>
          <c:order val="5"/>
          <c:tx>
            <c:strRef>
              <c:f xml:space="preserve">'2. PIB'!$A$26</c:f>
              <c:strCache>
                <c:ptCount val="1"/>
                <c:pt idx="0">
                  <c:v xml:space="preserve">Banque de France</c:v>
                </c:pt>
              </c:strCache>
            </c:strRef>
          </c:tx>
          <c:spPr bwMode="auto">
            <a:prstGeom prst="rect">
              <a:avLst/>
            </a:prstGeom>
            <a:solidFill>
              <a:srgbClr val="A5A5A5"/>
            </a:solidFill>
            <a:ln w="19080">
              <a:solidFill>
                <a:srgbClr val="A5A5A5"/>
              </a:solidFill>
              <a:round/>
            </a:ln>
          </c:spPr>
          <c:marker>
            <c:symbol val="none"/>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'2. PIB'!$B$23:$AH$23</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'2. PIB'!$B$26:$AH$26</c:f>
              <c:numCache>
                <c:formatCode>General</c:formatCode>
                <c:ptCount val="33"/>
                <c:pt idx="0" formatCode="General">
                  <c:v>100</c:v>
                </c:pt>
                <c:pt idx="1" formatCode="0.0">
                  <c:v>101.8</c:v>
                </c:pt>
                <c:pt idx="2" formatCode="0.0">
                  <c:v>93.656</c:v>
                </c:pt>
                <c:pt idx="3" formatCode="0.0">
                  <c:v>99.556328</c:v>
                </c:pt>
                <c:pt idx="4" formatCode="0.0">
                  <c:v>103.239912136</c:v>
                </c:pt>
                <c:pt idx="5" formatCode="0.0">
                  <c:v>105.201470466584</c:v>
                </c:pt>
              </c:numCache>
            </c:numRef>
          </c:yVal>
          <c:smooth val="1"/>
        </c:ser>
        <c:ser>
          <c:idx val="6"/>
          <c:order val="6"/>
          <c:tx>
            <c:strRef>
              <c:f xml:space="preserve">'2. PIB'!$A$36:$A$36</c:f>
              <c:strCache>
                <c:ptCount val="1"/>
                <c:pt idx="0">
                  <c:v>OCDE</c:v>
                </c:pt>
              </c:strCache>
            </c:strRef>
          </c:tx>
          <c:spPr bwMode="auto">
            <a:prstGeom prst="rect">
              <a:avLst/>
            </a:prstGeom>
            <a:solidFill>
              <a:srgbClr val="7E0021"/>
            </a:solidFill>
            <a:ln w="19080">
              <a:solidFill>
                <a:srgbClr val="7E0021"/>
              </a:solidFill>
              <a:round/>
            </a:ln>
          </c:spPr>
          <c:marker>
            <c:symbol val="none"/>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'2. PIB'!$B$15:$AH$15</c:f>
              <c:numCache>
                <c:formatCode>General</c:formatCode>
                <c:ptCount val="3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numCache>
            </c:numRef>
          </c:xVal>
          <c:yVal>
            <c:numRef>
              <c:f xml:space="preserve">'2. PIB'!$B$38:$AH$38</c:f>
              <c:numCache>
                <c:formatCode>0.0</c:formatCode>
                <c:ptCount val="33"/>
                <c:pt idx="0">
                  <c:v>100</c:v>
                </c:pt>
                <c:pt idx="1">
                  <c:v>101.489872665346</c:v>
                </c:pt>
                <c:pt idx="2">
                  <c:v>93.2100412570047</c:v>
                </c:pt>
                <c:pt idx="3">
                  <c:v>98.6046856709696</c:v>
                </c:pt>
                <c:pt idx="4">
                  <c:v>102.506781676066</c:v>
                </c:pt>
                <c:pt idx="5">
                  <c:v>104.498891306722</c:v>
                </c:pt>
                <c:pt idx="6">
                  <c:v>105.948366532047</c:v>
                </c:pt>
                <c:pt idx="7">
                  <c:v>107.268988651264</c:v>
                </c:pt>
                <c:pt idx="8">
                  <c:v>108.587236241697</c:v>
                </c:pt>
                <c:pt idx="9">
                  <c:v>109.930381464828</c:v>
                </c:pt>
                <c:pt idx="10">
                  <c:v>111.297900527542</c:v>
                </c:pt>
                <c:pt idx="11">
                  <c:v>112.678898533063</c:v>
                </c:pt>
                <c:pt idx="12">
                  <c:v>114.066915366315</c:v>
                </c:pt>
                <c:pt idx="13">
                  <c:v>115.460763762906</c:v>
                </c:pt>
                <c:pt idx="14">
                  <c:v>116.856323217003</c:v>
                </c:pt>
                <c:pt idx="15">
                  <c:v>118.25516510795</c:v>
                </c:pt>
                <c:pt idx="16">
                  <c:v>119.661689297907</c:v>
                </c:pt>
                <c:pt idx="17">
                  <c:v>121.082390821489</c:v>
                </c:pt>
                <c:pt idx="18">
                  <c:v>122.523136161577</c:v>
                </c:pt>
                <c:pt idx="19">
                  <c:v>123.982179341123</c:v>
                </c:pt>
                <c:pt idx="20">
                  <c:v>125.457739463538</c:v>
                </c:pt>
                <c:pt idx="21">
                  <c:v>126.948908620759</c:v>
                </c:pt>
                <c:pt idx="22">
                  <c:v>128.457502628914</c:v>
                </c:pt>
                <c:pt idx="23">
                  <c:v>129.986908683476</c:v>
                </c:pt>
                <c:pt idx="24">
                  <c:v>131.536463313167</c:v>
                </c:pt>
                <c:pt idx="25">
                  <c:v>133.105852242117</c:v>
                </c:pt>
                <c:pt idx="26">
                  <c:v>134.695773861147</c:v>
                </c:pt>
                <c:pt idx="27">
                  <c:v>136.309301089859</c:v>
                </c:pt>
                <c:pt idx="28">
                  <c:v>137.951706778938</c:v>
                </c:pt>
                <c:pt idx="29">
                  <c:v>139.622851250219</c:v>
                </c:pt>
                <c:pt idx="30">
                  <c:v>141.325039193405</c:v>
                </c:pt>
                <c:pt idx="31">
                  <c:v>143.063089505148</c:v>
                </c:pt>
                <c:pt idx="32">
                  <c:v>144.844928921243</c:v>
                </c:pt>
              </c:numCache>
            </c:numRef>
          </c:yVal>
          <c:smooth val="1"/>
        </c:ser>
        <c:dLbls>
          <c:showBubbleSize val="0"/>
          <c:showCatName val="0"/>
          <c:showLegendKey val="0"/>
          <c:showPercent val="0"/>
          <c:showSerName val="0"/>
          <c:showVal val="0"/>
        </c:dLbls>
        <c:axId val="75053505"/>
        <c:axId val="36044173"/>
      </c:scatterChart>
      <c:valAx>
        <c:axId val="75053505"/>
        <c:scaling>
          <c:orientation val="minMax"/>
        </c:scaling>
        <c:delete val="0"/>
        <c:axPos val="b"/>
        <c:majorGridlines>
          <c:spPr bwMode="auto">
            <a:prstGeom prst="rect">
              <a:avLst/>
            </a:prstGeom>
            <a:ln w="9360">
              <a:solidFill>
                <a:srgbClr val="D9D9D9"/>
              </a:solidFill>
              <a:round/>
            </a:ln>
          </c:spPr>
        </c:majorGridlines>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36044173"/>
        <c:crosses val="autoZero"/>
        <c:crossBetween val="midCat"/>
      </c:valAx>
      <c:valAx>
        <c:axId val="36044173"/>
        <c:scaling>
          <c:orientation val="minMax"/>
          <c:min val="90"/>
        </c:scaling>
        <c:delete val="0"/>
        <c:axPos val="l"/>
        <c:majorGridlines>
          <c:spPr bwMode="auto">
            <a:prstGeom prst="rect">
              <a:avLst/>
            </a:prstGeom>
            <a:ln w="9360">
              <a:solidFill>
                <a:srgbClr val="D9D9D9"/>
              </a:solidFill>
              <a:round/>
            </a:ln>
          </c:spPr>
        </c:majorGridlines>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75053505"/>
        <c:crosses val="autoZero"/>
        <c:crossBetween val="midCat"/>
      </c:valAx>
      <c:spPr bwMode="auto">
        <a:prstGeom prst="rect">
          <a:avLst/>
        </a:prstGeom>
        <a:noFill/>
        <a:ln>
          <a:noFill/>
        </a:ln>
      </c:spPr>
    </c:plotArea>
    <c:legend>
      <c:legendPos val="b"/>
      <c:layout/>
      <c:overlay val="0"/>
      <c:spPr bwMode="auto">
        <a:prstGeom prst="rect">
          <a:avLst/>
        </a:prstGeom>
        <a:noFill/>
        <a:ln>
          <a:noFill/>
        </a:ln>
      </c:spPr>
      <c:txPr>
        <a:bodyPr/>
        <a:lstStyle/>
        <a:p>
          <a:pPr>
            <a:defRPr sz="900" b="0" strike="noStrike" spc="-1">
              <a:solidFill>
                <a:srgbClr val="595959"/>
              </a:solidFill>
              <a:latin typeface="Calibri"/>
            </a:defRPr>
          </a:pPr>
          <a:endParaRPr/>
        </a:p>
      </c:txPr>
    </c:legend>
    <c:plotVisOnly val="1"/>
    <c:dispBlanksAs val="span"/>
    <c:showDLblsOverMax val="0"/>
  </c:chart>
  <c:spPr bwMode="auto">
    <a:xfrm>
      <a:off x="8894520" y="83520"/>
      <a:ext cx="5399640" cy="3527280"/>
    </a:xfrm>
    <a:prstGeom prst="rect">
      <a:avLst/>
    </a:prstGeom>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rot="0"/>
          <a:lstStyle/>
          <a:p>
            <a:pPr>
              <a:defRPr sz="1300" b="0" strike="noStrike" spc="-1">
                <a:solidFill>
                  <a:srgbClr val="000000"/>
                </a:solidFill>
                <a:latin typeface="Arial"/>
              </a:defRPr>
            </a:pPr>
            <a:r>
              <a:rPr sz="1300" b="0" strike="noStrike" spc="-1">
                <a:solidFill>
                  <a:srgbClr val="000000"/>
                </a:solidFill>
                <a:latin typeface="Arial"/>
              </a:rPr>
              <a:t>Valeur ajoutée brute de l'industrie</a:t>
            </a:r>
            <a:endParaRPr/>
          </a:p>
        </c:rich>
      </c:tx>
      <c:layout/>
      <c:overlay val="0"/>
      <c:spPr bwMode="auto">
        <a:prstGeom prst="rect">
          <a:avLst/>
        </a:prstGeom>
        <a:noFill/>
        <a:ln>
          <a:noFill/>
        </a:ln>
      </c:spPr>
    </c:title>
    <c:autoTitleDeleted val="0"/>
    <c:plotArea>
      <c:layout/>
      <c:scatterChart>
        <c:scatterStyle val="line"/>
        <c:varyColors val="0"/>
        <c:ser>
          <c:idx val="0"/>
          <c:order val="0"/>
          <c:tx>
            <c:strRef>
              <c:f xml:space="preserve">'PIB Branches'!$U$43</c:f>
              <c:strCache>
                <c:ptCount val="1"/>
                <c:pt idx="0">
                  <c:v xml:space="preserve">AME 23</c:v>
                </c:pt>
              </c:strCache>
            </c:strRef>
          </c:tx>
          <c:spPr bwMode="auto">
            <a:prstGeom prst="rect">
              <a:avLst/>
            </a:prstGeom>
            <a:solidFill>
              <a:srgbClr val="004586"/>
            </a:solidFill>
            <a:ln w="28800">
              <a:solidFill>
                <a:srgbClr val="004586"/>
              </a:solidFill>
              <a:round/>
            </a:ln>
          </c:spPr>
          <c:marker>
            <c:symbol val="none"/>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 xml:space="preserve">'PIB Branches'!$V$43:$AD$43</c:f>
              <c:numCache>
                <c:formatCode>General</c:formatCode>
                <c:ptCount val="9"/>
                <c:pt idx="0">
                  <c:v>100</c:v>
                </c:pt>
                <c:pt idx="1">
                  <c:v>104.085872576177</c:v>
                </c:pt>
                <c:pt idx="2">
                  <c:v>94.1828254847646</c:v>
                </c:pt>
                <c:pt idx="3">
                  <c:v>95.86483390856</c:v>
                </c:pt>
                <c:pt idx="4">
                  <c:v>97.5273981331858</c:v>
                </c:pt>
                <c:pt idx="5">
                  <c:v>100.449590472637</c:v>
                </c:pt>
                <c:pt idx="6">
                  <c:v>105.394301166924</c:v>
                </c:pt>
                <c:pt idx="7">
                  <c:v>111.63828740389</c:v>
                </c:pt>
                <c:pt idx="8">
                  <c:v>118.362804677533</c:v>
                </c:pt>
              </c:numCache>
            </c:numRef>
          </c:yVal>
          <c:smooth val="0"/>
        </c:ser>
        <c:ser>
          <c:idx val="1"/>
          <c:order val="1"/>
          <c:tx>
            <c:strRef>
              <c:f xml:space="preserve">'PIB Branches'!$U$44</c:f>
              <c:strCache>
                <c:ptCount val="1"/>
                <c:pt idx="0">
                  <c:v xml:space="preserve">AMS 23</c:v>
                </c:pt>
              </c:strCache>
            </c:strRef>
          </c:tx>
          <c:spPr bwMode="auto">
            <a:prstGeom prst="rect">
              <a:avLst/>
            </a:prstGeom>
            <a:solidFill>
              <a:srgbClr val="FF420E"/>
            </a:solidFill>
            <a:ln w="28800">
              <a:solidFill>
                <a:srgbClr val="FF420E"/>
              </a:solidFill>
              <a:round/>
            </a:ln>
          </c:spPr>
          <c:marker>
            <c:symbol val="none"/>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 xml:space="preserve">'PIB Branches'!$V$44:$AD$44</c:f>
              <c:numCache>
                <c:formatCode>General</c:formatCode>
                <c:ptCount val="9"/>
                <c:pt idx="0">
                  <c:v>100</c:v>
                </c:pt>
                <c:pt idx="1">
                  <c:v>104.085872576177</c:v>
                </c:pt>
                <c:pt idx="2">
                  <c:v>94.1828254847646</c:v>
                </c:pt>
                <c:pt idx="3">
                  <c:v>101.492230719436</c:v>
                </c:pt>
                <c:pt idx="4">
                  <c:v>105.088728023716</c:v>
                </c:pt>
                <c:pt idx="5">
                  <c:v>109.814809423833</c:v>
                </c:pt>
                <c:pt idx="6">
                  <c:v>117.118451321519</c:v>
                </c:pt>
                <c:pt idx="7">
                  <c:v>125.819135599923</c:v>
                </c:pt>
                <c:pt idx="8">
                  <c:v>134.844162700011</c:v>
                </c:pt>
              </c:numCache>
            </c:numRef>
          </c:yVal>
          <c:smooth val="0"/>
        </c:ser>
        <c:ser>
          <c:idx val="2"/>
          <c:order val="2"/>
          <c:tx>
            <c:strRef>
              <c:f xml:space="preserve">'PIB Branches'!$U$42</c:f>
              <c:strCache>
                <c:ptCount val="1"/>
                <c:pt idx="0">
                  <c:v>Ecref</c:v>
                </c:pt>
              </c:strCache>
            </c:strRef>
          </c:tx>
          <c:spPr bwMode="auto">
            <a:prstGeom prst="rect">
              <a:avLst/>
            </a:prstGeom>
            <a:solidFill>
              <a:srgbClr val="FFD320"/>
            </a:solidFill>
            <a:ln w="28800">
              <a:solidFill>
                <a:srgbClr val="FFD320"/>
              </a:solidFill>
              <a:round/>
            </a:ln>
          </c:spPr>
          <c:marker>
            <c:symbol val="none"/>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 xml:space="preserve">'PIB Branches'!$V$42:$AD$42</c:f>
              <c:numCache>
                <c:formatCode>General</c:formatCode>
                <c:ptCount val="9"/>
                <c:pt idx="0">
                  <c:v>100</c:v>
                </c:pt>
                <c:pt idx="1">
                  <c:v>100.637830425595</c:v>
                </c:pt>
                <c:pt idx="2">
                  <c:v>92.6257546162183</c:v>
                </c:pt>
                <c:pt idx="3">
                  <c:v>105.081100657764</c:v>
                </c:pt>
                <c:pt idx="4">
                  <c:v>108.052303460968</c:v>
                </c:pt>
                <c:pt idx="5">
                  <c:v>112.373387824452</c:v>
                </c:pt>
                <c:pt idx="6">
                  <c:v>118.559911781263</c:v>
                </c:pt>
                <c:pt idx="7">
                  <c:v>126.625026965546</c:v>
                </c:pt>
                <c:pt idx="8">
                  <c:v>136.115264442394</c:v>
                </c:pt>
              </c:numCache>
            </c:numRef>
          </c:yVal>
          <c:smooth val="0"/>
        </c:ser>
        <c:ser>
          <c:idx val="3"/>
          <c:order val="3"/>
          <c:tx>
            <c:strRef>
              <c:f xml:space="preserve">'PIB Branches'!$U$41</c:f>
              <c:strCache>
                <c:ptCount val="1"/>
                <c:pt idx="0">
                  <c:v xml:space="preserve">AME 21</c:v>
                </c:pt>
              </c:strCache>
            </c:strRef>
          </c:tx>
          <c:spPr bwMode="auto">
            <a:prstGeom prst="rect">
              <a:avLst/>
            </a:prstGeom>
            <a:solidFill>
              <a:srgbClr val="579D1C"/>
            </a:solidFill>
            <a:ln w="28800">
              <a:solidFill>
                <a:srgbClr val="579D1C"/>
              </a:solidFill>
              <a:round/>
            </a:ln>
          </c:spPr>
          <c:marker>
            <c:symbol val="none"/>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 xml:space="preserve">'PIB Branches'!$V$41:$AD$41</c:f>
              <c:numCache>
                <c:formatCode>General</c:formatCode>
                <c:ptCount val="9"/>
                <c:pt idx="0">
                  <c:v>100</c:v>
                </c:pt>
                <c:pt idx="1">
                  <c:v>101.315394034071</c:v>
                </c:pt>
                <c:pt idx="2">
                  <c:v>92.9586157503418</c:v>
                </c:pt>
                <c:pt idx="3">
                  <c:v>105.833433991483</c:v>
                </c:pt>
                <c:pt idx="4">
                  <c:v>111.232002761643</c:v>
                </c:pt>
                <c:pt idx="5">
                  <c:v>118.652524718704</c:v>
                </c:pt>
                <c:pt idx="6">
                  <c:v>126.568085376391</c:v>
                </c:pt>
                <c:pt idx="7">
                  <c:v>135.011709812527</c:v>
                </c:pt>
                <c:pt idx="8">
                  <c:v>144.018626277665</c:v>
                </c:pt>
              </c:numCache>
            </c:numRef>
          </c:yVal>
          <c:smooth val="0"/>
        </c:ser>
        <c:ser>
          <c:idx val="4"/>
          <c:order val="4"/>
          <c:tx>
            <c:strRef>
              <c:f xml:space="preserve">'PIB Branches'!$U$39</c:f>
              <c:strCache>
                <c:ptCount val="1"/>
                <c:pt idx="0">
                  <c:v xml:space="preserve">AMS 18</c:v>
                </c:pt>
              </c:strCache>
            </c:strRef>
          </c:tx>
          <c:spPr bwMode="auto">
            <a:prstGeom prst="rect">
              <a:avLst/>
            </a:prstGeom>
            <a:solidFill>
              <a:srgbClr val="7E0021"/>
            </a:solidFill>
            <a:ln w="28800">
              <a:solidFill>
                <a:srgbClr val="7E0021"/>
              </a:solidFill>
              <a:round/>
            </a:ln>
          </c:spPr>
          <c:marker>
            <c:symbol val="none"/>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 xml:space="preserve">'PIB Branches'!$V$39:$AD$39</c:f>
              <c:numCache>
                <c:formatCode>General</c:formatCode>
                <c:ptCount val="9"/>
                <c:pt idx="0">
                  <c:v>100</c:v>
                </c:pt>
                <c:pt idx="1">
                  <c:v>101.4</c:v>
                </c:pt>
                <c:pt idx="2">
                  <c:v>102.8196</c:v>
                </c:pt>
                <c:pt idx="3">
                  <c:v>108.064432947262</c:v>
                </c:pt>
                <c:pt idx="4">
                  <c:v>114.140180989091</c:v>
                </c:pt>
                <c:pt idx="5">
                  <c:v>121.754713661197</c:v>
                </c:pt>
                <c:pt idx="6">
                  <c:v>129.87722789871</c:v>
                </c:pt>
                <c:pt idx="7">
                  <c:v>138.541612225312</c:v>
                </c:pt>
                <c:pt idx="8">
                  <c:v>147.784015939713</c:v>
                </c:pt>
              </c:numCache>
            </c:numRef>
          </c:yVal>
          <c:smooth val="0"/>
        </c:ser>
        <c:ser>
          <c:idx val="5"/>
          <c:order val="5"/>
          <c:tx>
            <c:strRef>
              <c:f xml:space="preserve">'PIB Branches'!$U$40</c:f>
              <c:strCache>
                <c:ptCount val="1"/>
                <c:pt idx="0">
                  <c:v xml:space="preserve">AME 18</c:v>
                </c:pt>
              </c:strCache>
            </c:strRef>
          </c:tx>
          <c:spPr bwMode="auto">
            <a:prstGeom prst="rect">
              <a:avLst/>
            </a:prstGeom>
            <a:solidFill>
              <a:srgbClr val="83CAFF"/>
            </a:solidFill>
            <a:ln w="28800">
              <a:solidFill>
                <a:srgbClr val="83CAFF"/>
              </a:solidFill>
              <a:round/>
            </a:ln>
          </c:spPr>
          <c:marker>
            <c:symbol val="none"/>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Arial"/>
                  </a:defRPr>
                </a:pPr>
                <a:endParaRPr/>
              </a:p>
            </c:txPr>
          </c:dLbls>
          <c:xVal>
            <c:numRef>
              <c:f xml:space="preserve">'PIB Branches'!$V$38:$AD$38</c:f>
              <c:numCache>
                <c:formatCode>General</c:formatCode>
                <c:ptCount val="9"/>
                <c:pt idx="0">
                  <c:v>2018</c:v>
                </c:pt>
                <c:pt idx="1">
                  <c:v>2019</c:v>
                </c:pt>
                <c:pt idx="2">
                  <c:v>2020</c:v>
                </c:pt>
                <c:pt idx="3">
                  <c:v>2025</c:v>
                </c:pt>
                <c:pt idx="4">
                  <c:v>2030</c:v>
                </c:pt>
                <c:pt idx="5">
                  <c:v>2035</c:v>
                </c:pt>
                <c:pt idx="6">
                  <c:v>2040</c:v>
                </c:pt>
                <c:pt idx="7">
                  <c:v>2045</c:v>
                </c:pt>
                <c:pt idx="8">
                  <c:v>2050</c:v>
                </c:pt>
              </c:numCache>
            </c:numRef>
          </c:xVal>
          <c:yVal>
            <c:numRef>
              <c:f xml:space="preserve">'PIB Branches'!$V$40:$AD$40</c:f>
              <c:numCache>
                <c:formatCode>General</c:formatCode>
                <c:ptCount val="9"/>
                <c:pt idx="0">
                  <c:v>100</c:v>
                </c:pt>
                <c:pt idx="1">
                  <c:v>101.7</c:v>
                </c:pt>
                <c:pt idx="2">
                  <c:v>103.4289</c:v>
                </c:pt>
                <c:pt idx="3">
                  <c:v>112.524390822137</c:v>
                </c:pt>
                <c:pt idx="4">
                  <c:v>122.419735005332</c:v>
                </c:pt>
                <c:pt idx="5">
                  <c:v>124.887795368493</c:v>
                </c:pt>
                <c:pt idx="6">
                  <c:v>127.405613411295</c:v>
                </c:pt>
                <c:pt idx="7">
                  <c:v>129.974192280469</c:v>
                </c:pt>
                <c:pt idx="8">
                  <c:v>132.594555346826</c:v>
                </c:pt>
              </c:numCache>
            </c:numRef>
          </c:yVal>
          <c:smooth val="0"/>
        </c:ser>
        <c:dLbls>
          <c:showBubbleSize val="0"/>
          <c:showCatName val="0"/>
          <c:showLegendKey val="0"/>
          <c:showPercent val="0"/>
          <c:showSerName val="0"/>
          <c:showVal val="0"/>
        </c:dLbls>
        <c:axId val="67244917"/>
        <c:axId val="95087666"/>
      </c:scatterChart>
      <c:valAx>
        <c:axId val="67244917"/>
        <c:scaling>
          <c:orientation val="minMax"/>
        </c:scaling>
        <c:delete val="0"/>
        <c:axPos val="b"/>
        <c:numFmt formatCode="General" sourceLinked="0"/>
        <c:majorTickMark val="out"/>
        <c:minorTickMark val="none"/>
        <c:tickLblPos val="nextTo"/>
        <c:spPr bwMode="auto">
          <a:prstGeom prst="rect">
            <a:avLst/>
          </a:prstGeom>
          <a:ln w="6480">
            <a:solidFill>
              <a:srgbClr val="B3B3B3"/>
            </a:solidFill>
            <a:round/>
          </a:ln>
        </c:spPr>
        <c:txPr>
          <a:bodyPr/>
          <a:lstStyle/>
          <a:p>
            <a:pPr>
              <a:defRPr sz="1000" b="0" strike="noStrike" spc="-1">
                <a:solidFill>
                  <a:srgbClr val="000000"/>
                </a:solidFill>
                <a:latin typeface="Arial"/>
              </a:defRPr>
            </a:pPr>
            <a:endParaRPr/>
          </a:p>
        </c:txPr>
        <c:crossAx val="95087666"/>
        <c:crosses val="autoZero"/>
        <c:crossBetween val="midCat"/>
      </c:valAx>
      <c:valAx>
        <c:axId val="95087666"/>
        <c:scaling>
          <c:orientation val="minMax"/>
        </c:scaling>
        <c:delete val="0"/>
        <c:axPos val="l"/>
        <c:majorGridlines>
          <c:spPr bwMode="auto">
            <a:prstGeom prst="rect">
              <a:avLst/>
            </a:prstGeom>
            <a:ln w="6480">
              <a:solidFill>
                <a:srgbClr val="B3B3B3"/>
              </a:solidFill>
              <a:round/>
            </a:ln>
          </c:spPr>
        </c:majorGridlines>
        <c:title>
          <c:tx>
            <c:rich>
              <a:bodyPr rot="-5400000"/>
              <a:lstStyle/>
              <a:p>
                <a:pPr>
                  <a:defRPr sz="900" b="0" strike="noStrike" spc="-1">
                    <a:solidFill>
                      <a:srgbClr val="000000"/>
                    </a:solidFill>
                    <a:latin typeface="Arial"/>
                  </a:defRPr>
                </a:pPr>
                <a:r>
                  <a:rPr sz="900" b="0" strike="noStrike" spc="-1">
                    <a:solidFill>
                      <a:srgbClr val="000000"/>
                    </a:solidFill>
                    <a:latin typeface="Arial"/>
                  </a:rPr>
                  <a:t>valeur ajoutée brute (indice 2018)</a:t>
                </a:r>
                <a:endParaRPr/>
              </a:p>
            </c:rich>
          </c:tx>
          <c:layout/>
          <c:overlay val="0"/>
          <c:spPr bwMode="auto">
            <a:prstGeom prst="rect">
              <a:avLst/>
            </a:prstGeom>
            <a:noFill/>
            <a:ln>
              <a:noFill/>
            </a:ln>
          </c:spPr>
        </c:title>
        <c:numFmt formatCode="General" sourceLinked="0"/>
        <c:majorTickMark val="out"/>
        <c:minorTickMark val="none"/>
        <c:tickLblPos val="nextTo"/>
        <c:spPr bwMode="auto">
          <a:prstGeom prst="rect">
            <a:avLst/>
          </a:prstGeom>
          <a:ln w="6480">
            <a:solidFill>
              <a:srgbClr val="B3B3B3"/>
            </a:solidFill>
            <a:round/>
          </a:ln>
        </c:spPr>
        <c:txPr>
          <a:bodyPr/>
          <a:lstStyle/>
          <a:p>
            <a:pPr>
              <a:defRPr sz="1000" b="0" strike="noStrike" spc="-1">
                <a:solidFill>
                  <a:srgbClr val="000000"/>
                </a:solidFill>
                <a:latin typeface="Arial"/>
              </a:defRPr>
            </a:pPr>
            <a:endParaRPr/>
          </a:p>
        </c:txPr>
        <c:crossAx val="67244917"/>
        <c:crosses val="autoZero"/>
        <c:crossBetween val="midCat"/>
      </c:valAx>
      <c:spPr bwMode="auto">
        <a:prstGeom prst="rect">
          <a:avLst/>
        </a:prstGeom>
        <a:noFill/>
        <a:ln>
          <a:solidFill>
            <a:srgbClr val="B3B3B3"/>
          </a:solidFill>
        </a:ln>
      </c:spPr>
    </c:plotArea>
    <c:legend>
      <c:legendPos val="r"/>
      <c:layout/>
      <c:overlay val="0"/>
      <c:spPr bwMode="auto">
        <a:prstGeom prst="rect">
          <a:avLst/>
        </a:prstGeom>
        <a:noFill/>
        <a:ln>
          <a:noFill/>
        </a:ln>
      </c:spPr>
      <c:txPr>
        <a:bodyPr/>
        <a:lstStyle/>
        <a:p>
          <a:pPr>
            <a:defRPr sz="1000" b="0" strike="noStrike" spc="-1">
              <a:solidFill>
                <a:srgbClr val="000000"/>
              </a:solidFill>
              <a:latin typeface="Arial"/>
            </a:defRPr>
          </a:pPr>
          <a:endParaRPr/>
        </a:p>
      </c:txPr>
    </c:legend>
    <c:plotVisOnly val="1"/>
    <c:dispBlanksAs val="span"/>
    <c:showDLblsOverMax val="0"/>
  </c:chart>
  <c:spPr bwMode="auto">
    <a:xfrm>
      <a:off x="14982120" y="7722720"/>
      <a:ext cx="6694200" cy="4091400"/>
    </a:xfrm>
    <a:prstGeom prst="rect">
      <a:avLst/>
    </a:prstGeom>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EU-ETS prices (€2016/tCO2)</a:t>
            </a:r>
            <a:endParaRPr/>
          </a:p>
        </c:rich>
      </c:tx>
      <c:layout/>
      <c:overlay val="0"/>
      <c:spPr bwMode="auto">
        <a:prstGeom prst="rect">
          <a:avLst/>
        </a:prstGeom>
        <a:noFill/>
        <a:ln>
          <a:noFill/>
        </a:ln>
      </c:spPr>
    </c:title>
    <c:autoTitleDeleted val="0"/>
    <c:plotArea>
      <c:layout/>
      <c:scatterChart>
        <c:scatterStyle val="lineMarker"/>
        <c:varyColors val="0"/>
        <c:ser>
          <c:idx val="0"/>
          <c:order val="0"/>
          <c:tx>
            <c:strRef>
              <c:f xml:space="preserve">'4. Prix du C'!$A$11</c:f>
              <c:strCache>
                <c:ptCount val="1"/>
                <c:pt idx="0">
                  <c:v xml:space="preserve">AME 2018 €2016</c:v>
                </c:pt>
              </c:strCache>
            </c:strRef>
          </c:tx>
          <c:spPr bwMode="auto">
            <a:prstGeom prst="rect">
              <a:avLst/>
            </a:prstGeom>
            <a:solidFill>
              <a:srgbClr val="5B9BD5"/>
            </a:solidFill>
            <a:ln w="19080">
              <a:solidFill>
                <a:srgbClr val="5B9BD5"/>
              </a:solidFill>
              <a:round/>
            </a:ln>
          </c:spPr>
          <c:marker>
            <c:symbol val="circle"/>
            <c:size val="5"/>
            <c:spPr bwMode="auto">
              <a:prstGeom prst="rect">
                <a:avLst/>
              </a:prstGeom>
              <a:solidFill>
                <a:srgbClr val="5B9BD5"/>
              </a:solidFill>
            </c:spPr>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 xml:space="preserve">'4. Prix du C'!$B$11:$J$11</c:f>
              <c:numCache>
                <c:formatCode>General</c:formatCode>
                <c:ptCount val="9"/>
                <c:pt idx="0">
                  <c:v>7.62</c:v>
                </c:pt>
                <c:pt idx="1">
                  <c:v>12.192</c:v>
                </c:pt>
                <c:pt idx="2">
                  <c:v>15.24</c:v>
                </c:pt>
                <c:pt idx="3">
                  <c:v>22.86</c:v>
                </c:pt>
                <c:pt idx="4">
                  <c:v>34.036</c:v>
                </c:pt>
                <c:pt idx="5">
                  <c:v>42.672</c:v>
                </c:pt>
                <c:pt idx="6">
                  <c:v>50.8</c:v>
                </c:pt>
                <c:pt idx="7">
                  <c:v>70.104</c:v>
                </c:pt>
                <c:pt idx="8">
                  <c:v>89.408</c:v>
                </c:pt>
              </c:numCache>
            </c:numRef>
          </c:yVal>
          <c:smooth val="1"/>
        </c:ser>
        <c:ser>
          <c:idx val="1"/>
          <c:order val="1"/>
          <c:tx>
            <c:strRef>
              <c:f xml:space="preserve">'4. Prix du C'!$A$13</c:f>
              <c:strCache>
                <c:ptCount val="1"/>
                <c:pt idx="0">
                  <c:v xml:space="preserve">AME 2021 (€2016)</c:v>
                </c:pt>
              </c:strCache>
            </c:strRef>
          </c:tx>
          <c:spPr bwMode="auto">
            <a:prstGeom prst="rect">
              <a:avLst/>
            </a:prstGeom>
            <a:solidFill>
              <a:srgbClr val="ED7D31"/>
            </a:solidFill>
            <a:ln w="19080">
              <a:solidFill>
                <a:srgbClr val="ED7D31"/>
              </a:solidFill>
              <a:round/>
            </a:ln>
          </c:spPr>
          <c:marker>
            <c:symbol val="circle"/>
            <c:size val="5"/>
            <c:spPr bwMode="auto">
              <a:prstGeom prst="rect">
                <a:avLst/>
              </a:prstGeom>
              <a:solidFill>
                <a:srgbClr val="ED7D31"/>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 xml:space="preserve">'4. Prix du C'!$B$13:$J$13</c:f>
              <c:numCache>
                <c:formatCode>General</c:formatCode>
                <c:ptCount val="9"/>
                <c:pt idx="0">
                  <c:v>0</c:v>
                </c:pt>
                <c:pt idx="1">
                  <c:v>15.5</c:v>
                </c:pt>
                <c:pt idx="2">
                  <c:v>25</c:v>
                </c:pt>
                <c:pt idx="3">
                  <c:v>28</c:v>
                </c:pt>
                <c:pt idx="4">
                  <c:v>30</c:v>
                </c:pt>
                <c:pt idx="5">
                  <c:v>40</c:v>
                </c:pt>
                <c:pt idx="6">
                  <c:v>53</c:v>
                </c:pt>
                <c:pt idx="7">
                  <c:v>70.104</c:v>
                </c:pt>
                <c:pt idx="8">
                  <c:v>89.408</c:v>
                </c:pt>
              </c:numCache>
            </c:numRef>
          </c:yVal>
          <c:smooth val="1"/>
        </c:ser>
        <c:ser>
          <c:idx val="2"/>
          <c:order val="2"/>
          <c:tx>
            <c:strRef>
              <c:f xml:space="preserve">'4. Prix du C'!$A$20</c:f>
              <c:strCache>
                <c:ptCount val="1"/>
                <c:pt idx="0">
                  <c:v xml:space="preserve">CaarbonPulse (moyen)</c:v>
                </c:pt>
              </c:strCache>
            </c:strRef>
          </c:tx>
          <c:spPr bwMode="auto">
            <a:prstGeom prst="rect">
              <a:avLst/>
            </a:prstGeom>
            <a:solidFill>
              <a:srgbClr val="4472C4"/>
            </a:solidFill>
            <a:ln w="19080">
              <a:solidFill>
                <a:srgbClr val="4472C4"/>
              </a:solidFill>
              <a:round/>
            </a:ln>
          </c:spPr>
          <c:marker>
            <c:symbol val="circle"/>
            <c:size val="5"/>
            <c:spPr bwMode="auto">
              <a:prstGeom prst="rect">
                <a:avLst/>
              </a:prstGeom>
              <a:solidFill>
                <a:srgbClr val="4472C4"/>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C'!$C$10:$F$10</c:f>
              <c:numCache>
                <c:formatCode>General</c:formatCode>
                <c:ptCount val="4"/>
                <c:pt idx="0">
                  <c:v>2018</c:v>
                </c:pt>
                <c:pt idx="1">
                  <c:v>2020</c:v>
                </c:pt>
                <c:pt idx="2">
                  <c:v>2025</c:v>
                </c:pt>
                <c:pt idx="3">
                  <c:v>2030</c:v>
                </c:pt>
              </c:numCache>
            </c:numRef>
          </c:xVal>
          <c:yVal>
            <c:numRef>
              <c:f xml:space="preserve">'4. Prix du C'!$C$20:$F$20</c:f>
              <c:numCache>
                <c:formatCode>General</c:formatCode>
                <c:ptCount val="4"/>
                <c:pt idx="0">
                  <c:v>15.5</c:v>
                </c:pt>
                <c:pt idx="1">
                  <c:v>56</c:v>
                </c:pt>
                <c:pt idx="2">
                  <c:v>71.25</c:v>
                </c:pt>
                <c:pt idx="3">
                  <c:v>94.7</c:v>
                </c:pt>
              </c:numCache>
            </c:numRef>
          </c:yVal>
          <c:smooth val="1"/>
        </c:ser>
        <c:ser>
          <c:idx val="3"/>
          <c:order val="3"/>
          <c:tx>
            <c:strRef>
              <c:f xml:space="preserve">'4. Prix du C'!$A$17</c:f>
              <c:strCache>
                <c:ptCount val="1"/>
                <c:pt idx="0">
                  <c:v xml:space="preserve">Option 3</c:v>
                </c:pt>
              </c:strCache>
            </c:strRef>
          </c:tx>
          <c:spPr bwMode="auto">
            <a:prstGeom prst="rect">
              <a:avLst/>
            </a:prstGeom>
            <a:solidFill>
              <a:srgbClr val="70AD47"/>
            </a:solidFill>
            <a:ln w="19080">
              <a:solidFill>
                <a:srgbClr val="70AD47"/>
              </a:solidFill>
              <a:round/>
            </a:ln>
          </c:spPr>
          <c:marker>
            <c:symbol val="circle"/>
            <c:size val="5"/>
            <c:spPr bwMode="auto">
              <a:prstGeom prst="rect">
                <a:avLst/>
              </a:prstGeom>
              <a:solidFill>
                <a:srgbClr val="70AD47"/>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 xml:space="preserve">'4. Prix du C'!$C$17:$J$17</c:f>
              <c:numCache>
                <c:formatCode>General</c:formatCode>
                <c:ptCount val="8"/>
                <c:pt idx="0">
                  <c:v>15.5</c:v>
                </c:pt>
                <c:pt idx="1">
                  <c:v>55</c:v>
                </c:pt>
                <c:pt idx="2">
                  <c:v>65</c:v>
                </c:pt>
                <c:pt idx="3">
                  <c:v>85</c:v>
                </c:pt>
                <c:pt idx="4">
                  <c:v>96</c:v>
                </c:pt>
                <c:pt idx="5">
                  <c:v>105</c:v>
                </c:pt>
                <c:pt idx="6">
                  <c:v>125</c:v>
                </c:pt>
                <c:pt idx="7">
                  <c:v>150</c:v>
                </c:pt>
              </c:numCache>
            </c:numRef>
          </c:yVal>
          <c:smooth val="1"/>
        </c:ser>
        <c:ser>
          <c:idx val="4"/>
          <c:order val="4"/>
          <c:tx>
            <c:strRef>
              <c:f xml:space="preserve">'4. Prix du C'!$A$14</c:f>
              <c:strCache>
                <c:ptCount val="1"/>
                <c:pt idx="0">
                  <c:v xml:space="preserve">EU ref 2020 (€2015)</c:v>
                </c:pt>
              </c:strCache>
            </c:strRef>
          </c:tx>
          <c:spPr bwMode="auto">
            <a:prstGeom prst="rect">
              <a:avLst/>
            </a:prstGeom>
            <a:solidFill>
              <a:srgbClr val="255E91"/>
            </a:solidFill>
            <a:ln w="19080">
              <a:solidFill>
                <a:srgbClr val="255E91"/>
              </a:solidFill>
              <a:round/>
            </a:ln>
          </c:spPr>
          <c:marker>
            <c:symbol val="circle"/>
            <c:size val="5"/>
            <c:spPr bwMode="auto">
              <a:prstGeom prst="rect">
                <a:avLst/>
              </a:prstGeom>
              <a:solidFill>
                <a:srgbClr val="255E91"/>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 xml:space="preserve">'4. Prix du C'!$B$14:$J$14</c:f>
              <c:numCache>
                <c:formatCode>General</c:formatCode>
                <c:ptCount val="9"/>
                <c:pt idx="0">
                  <c:v>7.5</c:v>
                </c:pt>
                <c:pt idx="1">
                  <c:v>15.5</c:v>
                </c:pt>
                <c:pt idx="2">
                  <c:v>25</c:v>
                </c:pt>
                <c:pt idx="3">
                  <c:v>26.5</c:v>
                </c:pt>
                <c:pt idx="4">
                  <c:v>30</c:v>
                </c:pt>
                <c:pt idx="5">
                  <c:v>50</c:v>
                </c:pt>
                <c:pt idx="6">
                  <c:v>80</c:v>
                </c:pt>
                <c:pt idx="7">
                  <c:v>120</c:v>
                </c:pt>
                <c:pt idx="8">
                  <c:v>150</c:v>
                </c:pt>
              </c:numCache>
            </c:numRef>
          </c:yVal>
          <c:smooth val="1"/>
        </c:ser>
        <c:dLbls>
          <c:showBubbleSize val="0"/>
          <c:showCatName val="0"/>
          <c:showLegendKey val="0"/>
          <c:showPercent val="0"/>
          <c:showSerName val="0"/>
          <c:showVal val="0"/>
        </c:dLbls>
        <c:axId val="13917978"/>
        <c:axId val="83130210"/>
      </c:scatterChart>
      <c:valAx>
        <c:axId val="13917978"/>
        <c:scaling>
          <c:orientation val="minMax"/>
        </c:scaling>
        <c:delete val="0"/>
        <c:axPos val="b"/>
        <c:majorGridlines>
          <c:spPr bwMode="auto">
            <a:prstGeom prst="rect">
              <a:avLst/>
            </a:prstGeom>
            <a:ln w="9360">
              <a:solidFill>
                <a:srgbClr val="D9D9D9"/>
              </a:solidFill>
              <a:round/>
            </a:ln>
          </c:spPr>
        </c:majorGridlines>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83130210"/>
        <c:crosses val="autoZero"/>
        <c:crossBetween val="midCat"/>
      </c:valAx>
      <c:valAx>
        <c:axId val="83130210"/>
        <c:scaling>
          <c:orientation val="minMax"/>
        </c:scaling>
        <c:delete val="0"/>
        <c:axPos val="l"/>
        <c:majorGridlines>
          <c:spPr bwMode="auto">
            <a:prstGeom prst="rect">
              <a:avLst/>
            </a:prstGeom>
            <a:ln w="9360">
              <a:solidFill>
                <a:srgbClr val="D9D9D9"/>
              </a:solidFill>
              <a:round/>
            </a:ln>
          </c:spPr>
        </c:majorGridlines>
        <c:numFmt formatCode="0.0"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13917978"/>
        <c:crosses val="autoZero"/>
        <c:crossBetween val="midCat"/>
      </c:valAx>
      <c:spPr bwMode="auto">
        <a:prstGeom prst="rect">
          <a:avLst/>
        </a:prstGeom>
        <a:noFill/>
        <a:ln>
          <a:noFill/>
        </a:ln>
      </c:spPr>
    </c:plotArea>
    <c:legend>
      <c:legendPos val="b"/>
      <c:layout/>
      <c:overlay val="0"/>
      <c:spPr bwMode="auto">
        <a:prstGeom prst="rect">
          <a:avLst/>
        </a:prstGeom>
        <a:noFill/>
        <a:ln>
          <a:noFill/>
        </a:ln>
      </c:spPr>
      <c:txPr>
        <a:bodyPr/>
        <a:lstStyle/>
        <a:p>
          <a:pPr>
            <a:defRPr sz="900" b="0" strike="noStrike" spc="-1">
              <a:solidFill>
                <a:srgbClr val="595959"/>
              </a:solidFill>
              <a:latin typeface="Calibri"/>
            </a:defRPr>
          </a:pPr>
          <a:endParaRPr/>
        </a:p>
      </c:txPr>
    </c:legend>
    <c:plotVisOnly val="1"/>
    <c:dispBlanksAs val="gap"/>
    <c:showDLblsOverMax val="0"/>
  </c:chart>
  <c:spPr bwMode="auto">
    <a:xfrm>
      <a:off x="7691039" y="99359"/>
      <a:ext cx="3575160" cy="3936960"/>
    </a:xfrm>
    <a:prstGeom prst="rect">
      <a:avLst/>
    </a:prstGeom>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rot="0"/>
          <a:lstStyle/>
          <a:p>
            <a:pPr>
              <a:defRPr sz="1400" b="0" strike="noStrike" spc="-1">
                <a:solidFill>
                  <a:srgbClr val="595959"/>
                </a:solidFill>
                <a:latin typeface="Calibri"/>
              </a:defRPr>
            </a:pPr>
            <a:r>
              <a:rPr sz="1400" b="0" strike="noStrike" spc="-1">
                <a:solidFill>
                  <a:srgbClr val="595959"/>
                </a:solidFill>
                <a:latin typeface="Calibri"/>
              </a:rPr>
              <a:t>EU-ETS prices (€/tCO2eq)</a:t>
            </a:r>
            <a:endParaRPr/>
          </a:p>
        </c:rich>
      </c:tx>
      <c:layout/>
      <c:overlay val="0"/>
      <c:spPr bwMode="auto">
        <a:prstGeom prst="rect">
          <a:avLst/>
        </a:prstGeom>
        <a:noFill/>
        <a:ln>
          <a:noFill/>
        </a:ln>
      </c:spPr>
    </c:title>
    <c:autoTitleDeleted val="0"/>
    <c:plotArea>
      <c:layout/>
      <c:scatterChart>
        <c:scatterStyle val="lineMarker"/>
        <c:varyColors val="0"/>
        <c:ser>
          <c:idx val="0"/>
          <c:order val="0"/>
          <c:tx>
            <c:strRef>
              <c:f xml:space="preserve">'4. Prix du C'!$A$11</c:f>
              <c:strCache>
                <c:ptCount val="1"/>
                <c:pt idx="0">
                  <c:v xml:space="preserve">AME 2018 €2016</c:v>
                </c:pt>
              </c:strCache>
            </c:strRef>
          </c:tx>
          <c:spPr bwMode="auto">
            <a:prstGeom prst="rect">
              <a:avLst/>
            </a:prstGeom>
            <a:solidFill>
              <a:srgbClr val="5B9BD5"/>
            </a:solidFill>
            <a:ln w="19080">
              <a:solidFill>
                <a:srgbClr val="5B9BD5"/>
              </a:solidFill>
              <a:round/>
            </a:ln>
          </c:spPr>
          <c:marker>
            <c:symbol val="circle"/>
            <c:size val="5"/>
            <c:spPr bwMode="auto">
              <a:prstGeom prst="rect">
                <a:avLst/>
              </a:prstGeom>
              <a:solidFill>
                <a:srgbClr val="5B9BD5"/>
              </a:solidFill>
            </c:spPr>
          </c:marker>
          <c:dLbls>
            <c:dLblPos val="r"/>
            <c:numFmt formatCode="0.0"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 xml:space="preserve">'4. Prix du C'!$B$11:$J$11</c:f>
              <c:numCache>
                <c:formatCode>General</c:formatCode>
                <c:ptCount val="9"/>
                <c:pt idx="0">
                  <c:v>7.62</c:v>
                </c:pt>
                <c:pt idx="1">
                  <c:v>12.192</c:v>
                </c:pt>
                <c:pt idx="2">
                  <c:v>15.24</c:v>
                </c:pt>
                <c:pt idx="3">
                  <c:v>22.86</c:v>
                </c:pt>
                <c:pt idx="4">
                  <c:v>34.036</c:v>
                </c:pt>
                <c:pt idx="5">
                  <c:v>42.672</c:v>
                </c:pt>
                <c:pt idx="6">
                  <c:v>50.8</c:v>
                </c:pt>
                <c:pt idx="7">
                  <c:v>70.104</c:v>
                </c:pt>
                <c:pt idx="8">
                  <c:v>89.408</c:v>
                </c:pt>
              </c:numCache>
            </c:numRef>
          </c:yVal>
          <c:smooth val="1"/>
        </c:ser>
        <c:ser>
          <c:idx val="1"/>
          <c:order val="1"/>
          <c:tx>
            <c:strRef>
              <c:f xml:space="preserve">'4. Prix du C'!$A$13</c:f>
              <c:strCache>
                <c:ptCount val="1"/>
                <c:pt idx="0">
                  <c:v xml:space="preserve">AME 2021 (€2016)</c:v>
                </c:pt>
              </c:strCache>
            </c:strRef>
          </c:tx>
          <c:spPr bwMode="auto">
            <a:prstGeom prst="rect">
              <a:avLst/>
            </a:prstGeom>
            <a:solidFill>
              <a:srgbClr val="ED7D31"/>
            </a:solidFill>
            <a:ln w="19080">
              <a:solidFill>
                <a:srgbClr val="ED7D31"/>
              </a:solidFill>
              <a:round/>
            </a:ln>
          </c:spPr>
          <c:marker>
            <c:symbol val="circle"/>
            <c:size val="5"/>
            <c:spPr bwMode="auto">
              <a:prstGeom prst="rect">
                <a:avLst/>
              </a:prstGeom>
              <a:solidFill>
                <a:srgbClr val="ED7D31"/>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 xml:space="preserve">'4. Prix du C'!$B$13:$J$13</c:f>
              <c:numCache>
                <c:formatCode>General</c:formatCode>
                <c:ptCount val="9"/>
                <c:pt idx="0">
                  <c:v>0</c:v>
                </c:pt>
                <c:pt idx="1">
                  <c:v>15.5</c:v>
                </c:pt>
                <c:pt idx="2">
                  <c:v>25</c:v>
                </c:pt>
                <c:pt idx="3">
                  <c:v>28</c:v>
                </c:pt>
                <c:pt idx="4">
                  <c:v>30</c:v>
                </c:pt>
                <c:pt idx="5">
                  <c:v>40</c:v>
                </c:pt>
                <c:pt idx="6">
                  <c:v>53</c:v>
                </c:pt>
                <c:pt idx="7">
                  <c:v>70.104</c:v>
                </c:pt>
                <c:pt idx="8">
                  <c:v>89.408</c:v>
                </c:pt>
              </c:numCache>
            </c:numRef>
          </c:yVal>
          <c:smooth val="1"/>
        </c:ser>
        <c:ser>
          <c:idx val="2"/>
          <c:order val="2"/>
          <c:tx>
            <c:strRef>
              <c:f xml:space="preserve">'4. Prix du C'!$A$16</c:f>
              <c:strCache>
                <c:ptCount val="1"/>
                <c:pt idx="0">
                  <c:v xml:space="preserve">Option 2</c:v>
                </c:pt>
              </c:strCache>
            </c:strRef>
          </c:tx>
          <c:spPr bwMode="auto">
            <a:prstGeom prst="rect">
              <a:avLst/>
            </a:prstGeom>
            <a:solidFill>
              <a:srgbClr val="A5A5A5"/>
            </a:solidFill>
            <a:ln w="19080">
              <a:solidFill>
                <a:srgbClr val="A5A5A5"/>
              </a:solidFill>
              <a:round/>
            </a:ln>
          </c:spPr>
          <c:marker>
            <c:symbol val="circle"/>
            <c:size val="5"/>
            <c:spPr bwMode="auto">
              <a:prstGeom prst="rect">
                <a:avLst/>
              </a:prstGeom>
              <a:solidFill>
                <a:srgbClr val="A5A5A5"/>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 xml:space="preserve">'4. Prix du C'!$B$16:$J$16</c:f>
              <c:numCache>
                <c:formatCode>General</c:formatCode>
                <c:ptCount val="9"/>
                <c:pt idx="0">
                  <c:v>0</c:v>
                </c:pt>
                <c:pt idx="1">
                  <c:v>15.5</c:v>
                </c:pt>
                <c:pt idx="2">
                  <c:v>55</c:v>
                </c:pt>
                <c:pt idx="3">
                  <c:v>60</c:v>
                </c:pt>
                <c:pt idx="4">
                  <c:v>70</c:v>
                </c:pt>
                <c:pt idx="5">
                  <c:v>80</c:v>
                </c:pt>
                <c:pt idx="6">
                  <c:v>90</c:v>
                </c:pt>
                <c:pt idx="7">
                  <c:v>110</c:v>
                </c:pt>
                <c:pt idx="8">
                  <c:v>130</c:v>
                </c:pt>
              </c:numCache>
            </c:numRef>
          </c:yVal>
          <c:smooth val="1"/>
        </c:ser>
        <c:ser>
          <c:idx val="3"/>
          <c:order val="3"/>
          <c:tx>
            <c:strRef>
              <c:f xml:space="preserve">'4. Prix du C'!$A$15</c:f>
              <c:strCache>
                <c:ptCount val="1"/>
                <c:pt idx="0">
                  <c:v xml:space="preserve">Option 1</c:v>
                </c:pt>
              </c:strCache>
            </c:strRef>
          </c:tx>
          <c:spPr bwMode="auto">
            <a:prstGeom prst="rect">
              <a:avLst/>
            </a:prstGeom>
            <a:solidFill>
              <a:srgbClr val="FFC000"/>
            </a:solidFill>
            <a:ln w="19080">
              <a:solidFill>
                <a:srgbClr val="FFC000"/>
              </a:solidFill>
              <a:round/>
            </a:ln>
          </c:spPr>
          <c:marker>
            <c:symbol val="circle"/>
            <c:size val="5"/>
            <c:spPr bwMode="auto">
              <a:prstGeom prst="rect">
                <a:avLst/>
              </a:prstGeom>
              <a:solidFill>
                <a:srgbClr val="FFC000"/>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 xml:space="preserve">'4. Prix du C'!$C$15:$J$15</c:f>
              <c:numCache>
                <c:formatCode>General</c:formatCode>
                <c:ptCount val="8"/>
                <c:pt idx="0">
                  <c:v>15.5</c:v>
                </c:pt>
                <c:pt idx="1">
                  <c:v>55</c:v>
                </c:pt>
                <c:pt idx="2">
                  <c:v>60</c:v>
                </c:pt>
                <c:pt idx="3">
                  <c:v>65</c:v>
                </c:pt>
                <c:pt idx="4">
                  <c:v>67</c:v>
                </c:pt>
                <c:pt idx="5">
                  <c:v>70</c:v>
                </c:pt>
                <c:pt idx="6">
                  <c:v>75</c:v>
                </c:pt>
                <c:pt idx="7">
                  <c:v>90</c:v>
                </c:pt>
              </c:numCache>
            </c:numRef>
          </c:yVal>
          <c:smooth val="1"/>
        </c:ser>
        <c:ser>
          <c:idx val="4"/>
          <c:order val="4"/>
          <c:tx>
            <c:strRef>
              <c:f xml:space="preserve">'4. Prix du C'!$A$20</c:f>
              <c:strCache>
                <c:ptCount val="1"/>
                <c:pt idx="0">
                  <c:v xml:space="preserve">CaarbonPulse (moyen)</c:v>
                </c:pt>
              </c:strCache>
            </c:strRef>
          </c:tx>
          <c:spPr bwMode="auto">
            <a:prstGeom prst="rect">
              <a:avLst/>
            </a:prstGeom>
            <a:solidFill>
              <a:srgbClr val="4472C4"/>
            </a:solidFill>
            <a:ln w="19080">
              <a:solidFill>
                <a:srgbClr val="4472C4"/>
              </a:solidFill>
              <a:round/>
            </a:ln>
          </c:spPr>
          <c:marker>
            <c:symbol val="circle"/>
            <c:size val="5"/>
            <c:spPr bwMode="auto">
              <a:prstGeom prst="rect">
                <a:avLst/>
              </a:prstGeom>
              <a:solidFill>
                <a:srgbClr val="4472C4"/>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C'!$C$10:$F$10</c:f>
              <c:numCache>
                <c:formatCode>General</c:formatCode>
                <c:ptCount val="4"/>
                <c:pt idx="0">
                  <c:v>2018</c:v>
                </c:pt>
                <c:pt idx="1">
                  <c:v>2020</c:v>
                </c:pt>
                <c:pt idx="2">
                  <c:v>2025</c:v>
                </c:pt>
                <c:pt idx="3">
                  <c:v>2030</c:v>
                </c:pt>
              </c:numCache>
            </c:numRef>
          </c:xVal>
          <c:yVal>
            <c:numRef>
              <c:f xml:space="preserve">'4. Prix du C'!$C$20:$F$20</c:f>
              <c:numCache>
                <c:formatCode>General</c:formatCode>
                <c:ptCount val="4"/>
                <c:pt idx="0">
                  <c:v>15.5</c:v>
                </c:pt>
                <c:pt idx="1">
                  <c:v>56</c:v>
                </c:pt>
                <c:pt idx="2">
                  <c:v>71.25</c:v>
                </c:pt>
                <c:pt idx="3">
                  <c:v>94.7</c:v>
                </c:pt>
              </c:numCache>
            </c:numRef>
          </c:yVal>
          <c:smooth val="1"/>
        </c:ser>
        <c:ser>
          <c:idx val="5"/>
          <c:order val="5"/>
          <c:tx>
            <c:strRef>
              <c:f xml:space="preserve">'4. Prix du C'!$A$17</c:f>
              <c:strCache>
                <c:ptCount val="1"/>
                <c:pt idx="0">
                  <c:v xml:space="preserve">Option 3</c:v>
                </c:pt>
              </c:strCache>
            </c:strRef>
          </c:tx>
          <c:spPr bwMode="auto">
            <a:prstGeom prst="rect">
              <a:avLst/>
            </a:prstGeom>
            <a:solidFill>
              <a:srgbClr val="70AD47"/>
            </a:solidFill>
            <a:ln w="19080">
              <a:solidFill>
                <a:srgbClr val="70AD47"/>
              </a:solidFill>
              <a:round/>
            </a:ln>
          </c:spPr>
          <c:marker>
            <c:symbol val="circle"/>
            <c:size val="5"/>
            <c:spPr bwMode="auto">
              <a:prstGeom prst="rect">
                <a:avLst/>
              </a:prstGeom>
              <a:solidFill>
                <a:srgbClr val="70AD47"/>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C'!$C$10:$J$10</c:f>
              <c:numCache>
                <c:formatCode>General</c:formatCode>
                <c:ptCount val="8"/>
                <c:pt idx="0">
                  <c:v>2018</c:v>
                </c:pt>
                <c:pt idx="1">
                  <c:v>2020</c:v>
                </c:pt>
                <c:pt idx="2">
                  <c:v>2025</c:v>
                </c:pt>
                <c:pt idx="3">
                  <c:v>2030</c:v>
                </c:pt>
                <c:pt idx="4">
                  <c:v>2035</c:v>
                </c:pt>
                <c:pt idx="5">
                  <c:v>2040</c:v>
                </c:pt>
                <c:pt idx="6">
                  <c:v>2045</c:v>
                </c:pt>
                <c:pt idx="7">
                  <c:v>2050</c:v>
                </c:pt>
              </c:numCache>
            </c:numRef>
          </c:xVal>
          <c:yVal>
            <c:numRef>
              <c:f xml:space="preserve">'4. Prix du C'!$C$17:$J$17</c:f>
              <c:numCache>
                <c:formatCode>General</c:formatCode>
                <c:ptCount val="8"/>
                <c:pt idx="0">
                  <c:v>15.5</c:v>
                </c:pt>
                <c:pt idx="1">
                  <c:v>55</c:v>
                </c:pt>
                <c:pt idx="2">
                  <c:v>65</c:v>
                </c:pt>
                <c:pt idx="3">
                  <c:v>85</c:v>
                </c:pt>
                <c:pt idx="4">
                  <c:v>96</c:v>
                </c:pt>
                <c:pt idx="5">
                  <c:v>105</c:v>
                </c:pt>
                <c:pt idx="6">
                  <c:v>125</c:v>
                </c:pt>
                <c:pt idx="7">
                  <c:v>150</c:v>
                </c:pt>
              </c:numCache>
            </c:numRef>
          </c:yVal>
          <c:smooth val="1"/>
        </c:ser>
        <c:ser>
          <c:idx val="6"/>
          <c:order val="6"/>
          <c:tx>
            <c:strRef>
              <c:f xml:space="preserve">'4. Prix du C'!$A$14</c:f>
              <c:strCache>
                <c:ptCount val="1"/>
                <c:pt idx="0">
                  <c:v xml:space="preserve">EU ref 2020 (€2015)</c:v>
                </c:pt>
              </c:strCache>
            </c:strRef>
          </c:tx>
          <c:spPr bwMode="auto">
            <a:prstGeom prst="rect">
              <a:avLst/>
            </a:prstGeom>
            <a:solidFill>
              <a:srgbClr val="255E91"/>
            </a:solidFill>
            <a:ln w="19080">
              <a:solidFill>
                <a:srgbClr val="255E91"/>
              </a:solidFill>
              <a:round/>
            </a:ln>
          </c:spPr>
          <c:marker>
            <c:symbol val="circle"/>
            <c:size val="5"/>
            <c:spPr bwMode="auto">
              <a:prstGeom prst="rect">
                <a:avLst/>
              </a:prstGeom>
              <a:solidFill>
                <a:srgbClr val="255E91"/>
              </a:solidFill>
            </c:spPr>
          </c:marker>
          <c:dLbls>
            <c:dLblPos val="r"/>
            <c:numFmt formatCode="General" sourceLinked="1"/>
            <c:showBubbleSize val="0"/>
            <c:showCatName val="0"/>
            <c:showLeaderLines val="0"/>
            <c:showLegendKey val="0"/>
            <c:showPercent val="0"/>
            <c:showSerName val="0"/>
            <c:showVal val="0"/>
            <c:txPr>
              <a:bodyPr/>
              <a:lstStyle/>
              <a:p>
                <a:pPr>
                  <a:defRPr sz="1000" b="0" strike="noStrike" spc="-1">
                    <a:solidFill>
                      <a:srgbClr val="000000"/>
                    </a:solidFill>
                    <a:latin typeface="Calibri"/>
                  </a:defRPr>
                </a:pPr>
                <a:endParaRPr/>
              </a:p>
            </c:txPr>
          </c:dLbls>
          <c:xVal>
            <c:numRef>
              <c:f xml:space="preserve">'4. Prix du C'!$B$10:$J$10</c:f>
              <c:numCache>
                <c:formatCode>General</c:formatCode>
                <c:ptCount val="9"/>
                <c:pt idx="0">
                  <c:v>2015</c:v>
                </c:pt>
                <c:pt idx="1">
                  <c:v>2018</c:v>
                </c:pt>
                <c:pt idx="2">
                  <c:v>2020</c:v>
                </c:pt>
                <c:pt idx="3">
                  <c:v>2025</c:v>
                </c:pt>
                <c:pt idx="4">
                  <c:v>2030</c:v>
                </c:pt>
                <c:pt idx="5">
                  <c:v>2035</c:v>
                </c:pt>
                <c:pt idx="6">
                  <c:v>2040</c:v>
                </c:pt>
                <c:pt idx="7">
                  <c:v>2045</c:v>
                </c:pt>
                <c:pt idx="8">
                  <c:v>2050</c:v>
                </c:pt>
              </c:numCache>
            </c:numRef>
          </c:xVal>
          <c:yVal>
            <c:numRef>
              <c:f xml:space="preserve">'4. Prix du C'!$B$14:$J$14</c:f>
              <c:numCache>
                <c:formatCode>General</c:formatCode>
                <c:ptCount val="9"/>
                <c:pt idx="0">
                  <c:v>7.5</c:v>
                </c:pt>
                <c:pt idx="1">
                  <c:v>15.5</c:v>
                </c:pt>
                <c:pt idx="2">
                  <c:v>25</c:v>
                </c:pt>
                <c:pt idx="3">
                  <c:v>26.5</c:v>
                </c:pt>
                <c:pt idx="4">
                  <c:v>30</c:v>
                </c:pt>
                <c:pt idx="5">
                  <c:v>50</c:v>
                </c:pt>
                <c:pt idx="6">
                  <c:v>80</c:v>
                </c:pt>
                <c:pt idx="7">
                  <c:v>120</c:v>
                </c:pt>
                <c:pt idx="8">
                  <c:v>150</c:v>
                </c:pt>
              </c:numCache>
            </c:numRef>
          </c:yVal>
          <c:smooth val="1"/>
        </c:ser>
        <c:dLbls>
          <c:showBubbleSize val="0"/>
          <c:showCatName val="0"/>
          <c:showLegendKey val="0"/>
          <c:showPercent val="0"/>
          <c:showSerName val="0"/>
          <c:showVal val="0"/>
        </c:dLbls>
        <c:axId val="92340145"/>
        <c:axId val="80223323"/>
      </c:scatterChart>
      <c:valAx>
        <c:axId val="92340145"/>
        <c:scaling>
          <c:orientation val="minMax"/>
        </c:scaling>
        <c:delete val="0"/>
        <c:axPos val="b"/>
        <c:majorGridlines>
          <c:spPr bwMode="auto">
            <a:prstGeom prst="rect">
              <a:avLst/>
            </a:prstGeom>
            <a:ln w="9360">
              <a:solidFill>
                <a:srgbClr val="D9D9D9"/>
              </a:solidFill>
              <a:round/>
            </a:ln>
          </c:spPr>
        </c:majorGridlines>
        <c:numFmt formatCode="General"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80223323"/>
        <c:crosses val="autoZero"/>
        <c:crossBetween val="midCat"/>
      </c:valAx>
      <c:valAx>
        <c:axId val="80223323"/>
        <c:scaling>
          <c:orientation val="minMax"/>
        </c:scaling>
        <c:delete val="0"/>
        <c:axPos val="l"/>
        <c:majorGridlines>
          <c:spPr bwMode="auto">
            <a:prstGeom prst="rect">
              <a:avLst/>
            </a:prstGeom>
            <a:ln w="9360">
              <a:solidFill>
                <a:srgbClr val="D9D9D9"/>
              </a:solidFill>
              <a:round/>
            </a:ln>
          </c:spPr>
        </c:majorGridlines>
        <c:numFmt formatCode="0.0" sourceLinked="0"/>
        <c:majorTickMark val="none"/>
        <c:minorTickMark val="none"/>
        <c:tickLblPos val="nextTo"/>
        <c:spPr bwMode="auto">
          <a:prstGeom prst="rect">
            <a:avLst/>
          </a:prstGeom>
          <a:ln w="9360">
            <a:solidFill>
              <a:srgbClr val="BFBFBF"/>
            </a:solidFill>
            <a:round/>
          </a:ln>
        </c:spPr>
        <c:txPr>
          <a:bodyPr/>
          <a:lstStyle/>
          <a:p>
            <a:pPr>
              <a:defRPr sz="900" b="0" strike="noStrike" spc="-1">
                <a:solidFill>
                  <a:srgbClr val="595959"/>
                </a:solidFill>
                <a:latin typeface="Calibri"/>
              </a:defRPr>
            </a:pPr>
            <a:endParaRPr/>
          </a:p>
        </c:txPr>
        <c:crossAx val="92340145"/>
        <c:crosses val="autoZero"/>
        <c:crossBetween val="midCat"/>
      </c:valAx>
      <c:spPr bwMode="auto">
        <a:prstGeom prst="rect">
          <a:avLst/>
        </a:prstGeom>
        <a:noFill/>
        <a:ln>
          <a:noFill/>
        </a:ln>
      </c:spPr>
    </c:plotArea>
    <c:legend>
      <c:legendPos val="b"/>
      <c:layout/>
      <c:overlay val="0"/>
      <c:spPr bwMode="auto">
        <a:prstGeom prst="rect">
          <a:avLst/>
        </a:prstGeom>
        <a:noFill/>
        <a:ln>
          <a:noFill/>
        </a:ln>
      </c:spPr>
      <c:txPr>
        <a:bodyPr/>
        <a:lstStyle/>
        <a:p>
          <a:pPr>
            <a:defRPr sz="900" b="0" strike="noStrike" spc="-1">
              <a:solidFill>
                <a:srgbClr val="595959"/>
              </a:solidFill>
              <a:latin typeface="Calibri"/>
            </a:defRPr>
          </a:pPr>
          <a:endParaRPr/>
        </a:p>
      </c:txPr>
    </c:legend>
    <c:plotVisOnly val="1"/>
    <c:dispBlanksAs val="gap"/>
    <c:showDLblsOverMax val="0"/>
  </c:chart>
  <c:spPr bwMode="auto">
    <a:xfrm>
      <a:off x="11792880" y="120960"/>
      <a:ext cx="3575160" cy="3943080"/>
    </a:xfrm>
    <a:prstGeom prst="rect">
      <a:avLst/>
    </a:prstGeom>
    <a:solidFill>
      <a:srgbClr val="FFFFFF"/>
    </a:solidFill>
    <a:ln w="9360">
      <a:solidFill>
        <a:srgbClr val="D9D9D9"/>
      </a:solidFill>
      <a:round/>
    </a:ln>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s>
</file>

<file path=xl/drawings/_rels/drawing2.xml.rels><?xml version="1.0" encoding="UTF-8" standalone="yes"?><Relationships xmlns="http://schemas.openxmlformats.org/package/2006/relationships"><Relationship Id="rId1" Type="http://schemas.openxmlformats.org/officeDocument/2006/relationships/chart" Target="../charts/chart3.xml" /></Relationships>
</file>

<file path=xl/drawings/_rels/drawing3.xml.rels><?xml version="1.0" encoding="UTF-8" standalone="yes"?><Relationships xmlns="http://schemas.openxmlformats.org/package/2006/relationships"><Relationship Id="rId1" Type="http://schemas.openxmlformats.org/officeDocument/2006/relationships/chart" Target="../charts/chart4.xml" /></Relationships>
</file>

<file path=xl/drawings/_rels/drawing4.xml.rels><?xml version="1.0" encoding="UTF-8" standalone="yes"?><Relationships xmlns="http://schemas.openxmlformats.org/package/2006/relationships"><Relationship Id="rId1" Type="http://schemas.openxmlformats.org/officeDocument/2006/relationships/chart" Target="../charts/chart5.xml" /><Relationship Id="rId2"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4</xdr:col>
      <xdr:colOff>502920</xdr:colOff>
      <xdr:row>60</xdr:row>
      <xdr:rowOff>168120</xdr:rowOff>
    </xdr:from>
    <xdr:to>
      <xdr:col>11</xdr:col>
      <xdr:colOff>353519</xdr:colOff>
      <xdr:row>86</xdr:row>
      <xdr:rowOff>139320</xdr:rowOff>
    </xdr:to>
    <xdr:graphicFrame>
      <xdr:nvGraphicFramePr>
        <xdr:cNvPr id="0" name="Graphique 1" hidden="0"/>
        <xdr:cNvGraphicFramePr>
          <a:graphicFrameLocks xmlns:a="http://schemas.openxmlformats.org/drawingml/2006/main"/>
        </xdr:cNvGraphicFramePr>
      </xdr:nvGraphicFramePr>
      <xdr:xfrm>
        <a:off x="4876560" y="11822760"/>
        <a:ext cx="4997880" cy="4924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198719</xdr:colOff>
      <xdr:row>0</xdr:row>
      <xdr:rowOff>0</xdr:rowOff>
    </xdr:from>
    <xdr:to>
      <xdr:col>17</xdr:col>
      <xdr:colOff>195480</xdr:colOff>
      <xdr:row>18</xdr:row>
      <xdr:rowOff>46440</xdr:rowOff>
    </xdr:to>
    <xdr:graphicFrame>
      <xdr:nvGraphicFramePr>
        <xdr:cNvPr id="1" name="Graphique 2" hidden="0"/>
        <xdr:cNvGraphicFramePr>
          <a:graphicFrameLocks xmlns:a="http://schemas.openxmlformats.org/drawingml/2006/main"/>
        </xdr:cNvGraphicFramePr>
      </xdr:nvGraphicFramePr>
      <xdr:xfrm>
        <a:off x="8984520" y="0"/>
        <a:ext cx="5144039" cy="3730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10</xdr:col>
      <xdr:colOff>270719</xdr:colOff>
      <xdr:row>0</xdr:row>
      <xdr:rowOff>83520</xdr:rowOff>
    </xdr:from>
    <xdr:to>
      <xdr:col>17</xdr:col>
      <xdr:colOff>523080</xdr:colOff>
      <xdr:row>12</xdr:row>
      <xdr:rowOff>186480</xdr:rowOff>
    </xdr:to>
    <xdr:graphicFrame>
      <xdr:nvGraphicFramePr>
        <xdr:cNvPr id="2" name="Graphique 1" hidden="0"/>
        <xdr:cNvGraphicFramePr>
          <a:graphicFrameLocks xmlns:a="http://schemas.openxmlformats.org/drawingml/2006/main"/>
        </xdr:cNvGraphicFramePr>
      </xdr:nvGraphicFramePr>
      <xdr:xfrm>
        <a:off x="8894520" y="83520"/>
        <a:ext cx="5399640" cy="3527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19</xdr:col>
      <xdr:colOff>555840</xdr:colOff>
      <xdr:row>36</xdr:row>
      <xdr:rowOff>76320</xdr:rowOff>
    </xdr:from>
    <xdr:to>
      <xdr:col>28</xdr:col>
      <xdr:colOff>631799</xdr:colOff>
      <xdr:row>58</xdr:row>
      <xdr:rowOff>83160</xdr:rowOff>
    </xdr:to>
    <xdr:graphicFrame>
      <xdr:nvGraphicFramePr>
        <xdr:cNvPr id="3" name="Graphique 2" hidden="0"/>
        <xdr:cNvGraphicFramePr>
          <a:graphicFrameLocks xmlns:a="http://schemas.openxmlformats.org/drawingml/2006/main"/>
        </xdr:cNvGraphicFramePr>
      </xdr:nvGraphicFramePr>
      <xdr:xfrm>
        <a:off x="14982120" y="7722720"/>
        <a:ext cx="6694200" cy="409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10</xdr:col>
      <xdr:colOff>338040</xdr:colOff>
      <xdr:row>0</xdr:row>
      <xdr:rowOff>99359</xdr:rowOff>
    </xdr:from>
    <xdr:to>
      <xdr:col>15</xdr:col>
      <xdr:colOff>236520</xdr:colOff>
      <xdr:row>19</xdr:row>
      <xdr:rowOff>150119</xdr:rowOff>
    </xdr:to>
    <xdr:graphicFrame>
      <xdr:nvGraphicFramePr>
        <xdr:cNvPr id="4" name="Graphique 1" hidden="0"/>
        <xdr:cNvGraphicFramePr>
          <a:graphicFrameLocks xmlns:a="http://schemas.openxmlformats.org/drawingml/2006/main"/>
        </xdr:cNvGraphicFramePr>
      </xdr:nvGraphicFramePr>
      <xdr:xfrm>
        <a:off x="7691039" y="99359"/>
        <a:ext cx="3575160" cy="393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27720</xdr:colOff>
      <xdr:row>0</xdr:row>
      <xdr:rowOff>120959</xdr:rowOff>
    </xdr:from>
    <xdr:to>
      <xdr:col>20</xdr:col>
      <xdr:colOff>661680</xdr:colOff>
      <xdr:row>19</xdr:row>
      <xdr:rowOff>177840</xdr:rowOff>
    </xdr:to>
    <xdr:graphicFrame>
      <xdr:nvGraphicFramePr>
        <xdr:cNvPr id="5" name="Graphique 3" hidden="0"/>
        <xdr:cNvGraphicFramePr>
          <a:graphicFrameLocks xmlns:a="http://schemas.openxmlformats.org/drawingml/2006/main"/>
        </xdr:cNvGraphicFramePr>
      </xdr:nvGraphicFramePr>
      <xdr:xfrm>
        <a:off x="11792880" y="120960"/>
        <a:ext cx="3575160" cy="3943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insee.fr/fr/statistiques/2859843" TargetMode="Externa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lications.banque-france.fr/projections-macroeconomiques-septembre-2021" TargetMode="Externa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op.europa.eu/en/publication-detail/-/publication/96c2ca82-e85e-11eb-93a8-01aa75ed71a1/language-en/format-PDF/source-21990397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tabColor rgb="FF2E75B6"/>
    <outlinePr applyStyles="0" summaryBelow="1" summaryRight="1" showOutlineSymbols="1"/>
    <pageSetUpPr autoPageBreaks="1" fitToPage="0"/>
  </sheetPr>
  <sheetViews>
    <sheetView showGridLines="1" showRowColHeaders="1" showZeros="1" topLeftCell="A40" zoomScale="72" workbookViewId="0">
      <selection activeCell="A23" activeCellId="0" sqref="23:23"/>
    </sheetView>
  </sheetViews>
  <sheetFormatPr defaultRowHeight="14.25"/>
  <cols>
    <col customWidth="1" min="1" max="1" style="0" width="27"/>
    <col customWidth="1" min="2" max="2" style="0" width="14.15"/>
    <col customWidth="1" min="3" max="1025" style="0" width="10.42"/>
  </cols>
  <sheetData>
    <row r="2" ht="15">
      <c r="B2" s="1" t="s">
        <v>0</v>
      </c>
      <c r="C2" s="1"/>
      <c r="D2" s="1"/>
      <c r="E2" s="1"/>
      <c r="F2" s="1"/>
      <c r="G2" s="1"/>
      <c r="H2" s="1"/>
      <c r="I2" s="1"/>
      <c r="J2" s="1"/>
    </row>
    <row r="3" ht="15">
      <c r="B3" s="2" t="s">
        <v>1</v>
      </c>
      <c r="C3" s="3">
        <v>2018</v>
      </c>
      <c r="D3" s="3">
        <v>2020</v>
      </c>
      <c r="E3" s="3">
        <v>2025</v>
      </c>
      <c r="F3" s="3">
        <v>2030</v>
      </c>
      <c r="G3" s="3">
        <v>2035</v>
      </c>
      <c r="H3" s="3">
        <v>2040</v>
      </c>
      <c r="I3" s="3">
        <v>2045</v>
      </c>
      <c r="J3" s="4">
        <v>2050</v>
      </c>
    </row>
    <row r="4" ht="15">
      <c r="B4" s="2" t="s">
        <v>2</v>
      </c>
      <c r="C4" s="5">
        <f>B20</f>
        <v>66.992000000000004</v>
      </c>
      <c r="D4" s="5">
        <f t="shared" ref="D4:D6" si="0">D40</f>
        <v>67.299999999999997</v>
      </c>
      <c r="E4" s="5">
        <f t="shared" ref="E4:E6" si="1">I40</f>
        <v>68</v>
      </c>
      <c r="F4" s="5">
        <f t="shared" ref="F4:F6" si="2">N40</f>
        <v>68.599999999999994</v>
      </c>
      <c r="G4" s="5">
        <f t="shared" ref="G4:G6" si="3">S40</f>
        <v>69</v>
      </c>
      <c r="H4" s="5">
        <f t="shared" ref="H4:H6" si="4">X40</f>
        <v>69.200000000000003</v>
      </c>
      <c r="I4" s="5">
        <f t="shared" ref="I4:I6" si="5">AC40</f>
        <v>69.299999999999997</v>
      </c>
      <c r="J4" s="6">
        <f t="shared" ref="J4:J6" si="6">AH40</f>
        <v>69.200000000000003</v>
      </c>
    </row>
    <row r="5" ht="15">
      <c r="B5" s="7" t="s">
        <v>3</v>
      </c>
      <c r="C5" s="5">
        <f t="shared" ref="C5:C6" si="7">B41</f>
        <v>64.880941050502699</v>
      </c>
      <c r="D5" s="5">
        <f t="shared" si="0"/>
        <v>65.1828038459834</v>
      </c>
      <c r="E5" s="5">
        <f t="shared" si="1"/>
        <v>65.867326732673305</v>
      </c>
      <c r="F5" s="5">
        <f t="shared" si="2"/>
        <v>66.451350457818904</v>
      </c>
      <c r="G5" s="5">
        <f t="shared" si="3"/>
        <v>66.835909090909098</v>
      </c>
      <c r="H5" s="5">
        <f t="shared" si="4"/>
        <v>67.022387828850199</v>
      </c>
      <c r="I5" s="5">
        <f t="shared" si="5"/>
        <v>67.109410500460498</v>
      </c>
      <c r="J5" s="6">
        <f t="shared" si="6"/>
        <v>66.999160784749606</v>
      </c>
    </row>
    <row r="6" ht="15">
      <c r="B6" s="8" t="s">
        <v>4</v>
      </c>
      <c r="C6" s="9">
        <f t="shared" si="7"/>
        <v>2.11105894949735</v>
      </c>
      <c r="D6" s="9">
        <f t="shared" si="0"/>
        <v>2.11719615401657</v>
      </c>
      <c r="E6" s="9">
        <f t="shared" si="1"/>
        <v>2.1326732673267301</v>
      </c>
      <c r="F6" s="9">
        <f t="shared" si="2"/>
        <v>2.1486495421811398</v>
      </c>
      <c r="G6" s="9">
        <f t="shared" si="3"/>
        <v>2.16409090909091</v>
      </c>
      <c r="H6" s="9">
        <f t="shared" si="4"/>
        <v>2.17761217114976</v>
      </c>
      <c r="I6" s="9">
        <f t="shared" si="5"/>
        <v>2.1905894995394499</v>
      </c>
      <c r="J6" s="10">
        <f t="shared" si="6"/>
        <v>2.2008392152503702</v>
      </c>
    </row>
    <row r="8" ht="35.100000000000001" customHeight="1">
      <c r="B8" s="11" t="s">
        <v>5</v>
      </c>
      <c r="C8" s="11"/>
      <c r="D8" s="11"/>
      <c r="E8" s="11"/>
      <c r="F8" s="11"/>
      <c r="G8" s="11"/>
      <c r="H8" s="11"/>
      <c r="I8" s="11"/>
      <c r="J8" s="11"/>
      <c r="K8" s="12"/>
      <c r="L8" s="12"/>
      <c r="M8" s="12"/>
    </row>
    <row r="9" ht="15">
      <c r="B9" s="12"/>
      <c r="C9" s="12"/>
      <c r="D9" s="12"/>
      <c r="E9" s="12"/>
      <c r="F9" s="12"/>
      <c r="G9" s="12"/>
      <c r="H9" s="12"/>
      <c r="I9" s="12"/>
      <c r="J9" s="12"/>
      <c r="K9" s="12"/>
      <c r="L9" s="12"/>
      <c r="M9" s="12"/>
    </row>
    <row r="10" ht="15">
      <c r="A10" t="s">
        <v>6</v>
      </c>
    </row>
    <row r="11" ht="15">
      <c r="A11" t="s">
        <v>7</v>
      </c>
      <c r="B11" t="s">
        <v>8</v>
      </c>
    </row>
    <row r="12" ht="15">
      <c r="A12" t="s">
        <v>9</v>
      </c>
      <c r="B12" s="13" t="s">
        <v>10</v>
      </c>
    </row>
    <row r="13" ht="15">
      <c r="B13" t="s">
        <v>11</v>
      </c>
    </row>
    <row r="14" ht="15">
      <c r="A14" t="s">
        <v>12</v>
      </c>
      <c r="B14" t="s">
        <v>13</v>
      </c>
    </row>
    <row r="16" ht="15">
      <c r="B16" s="14">
        <v>2018</v>
      </c>
      <c r="C16" s="14">
        <v>2019</v>
      </c>
      <c r="D16" s="14">
        <v>2020</v>
      </c>
      <c r="E16" s="14">
        <v>2021</v>
      </c>
      <c r="F16" s="14">
        <v>2022</v>
      </c>
      <c r="G16" s="14">
        <v>2023</v>
      </c>
      <c r="H16" s="14">
        <v>2024</v>
      </c>
      <c r="I16" s="14">
        <v>2025</v>
      </c>
      <c r="J16" s="14">
        <v>2026</v>
      </c>
      <c r="K16" s="14">
        <v>2027</v>
      </c>
      <c r="L16" s="14">
        <v>2028</v>
      </c>
      <c r="M16" s="14">
        <v>2029</v>
      </c>
      <c r="N16" s="14">
        <v>2030</v>
      </c>
      <c r="O16" s="14">
        <v>2031</v>
      </c>
      <c r="P16" s="14">
        <v>2032</v>
      </c>
      <c r="Q16" s="14">
        <v>2033</v>
      </c>
      <c r="R16" s="14">
        <v>2034</v>
      </c>
      <c r="S16" s="14">
        <v>2035</v>
      </c>
      <c r="T16" s="14">
        <v>2036</v>
      </c>
      <c r="U16" s="14">
        <v>2037</v>
      </c>
      <c r="V16" s="14">
        <v>2038</v>
      </c>
      <c r="W16" s="14">
        <v>2039</v>
      </c>
      <c r="X16" s="14">
        <v>2040</v>
      </c>
      <c r="Y16" s="14">
        <v>2041</v>
      </c>
      <c r="Z16" s="14">
        <v>2042</v>
      </c>
      <c r="AA16" s="14">
        <v>2043</v>
      </c>
      <c r="AB16" s="14">
        <v>2044</v>
      </c>
      <c r="AC16" s="14">
        <v>2045</v>
      </c>
      <c r="AD16" s="14">
        <v>2046</v>
      </c>
      <c r="AE16" s="14">
        <v>2047</v>
      </c>
      <c r="AF16" s="14">
        <v>2048</v>
      </c>
      <c r="AG16" s="14">
        <v>2049</v>
      </c>
      <c r="AH16" s="14">
        <v>2050</v>
      </c>
    </row>
    <row r="17" ht="15">
      <c r="A17" t="s">
        <v>14</v>
      </c>
      <c r="D17">
        <v>67.819999999999993</v>
      </c>
      <c r="I17">
        <v>69.093000000000004</v>
      </c>
      <c r="N17">
        <v>70.281000000000006</v>
      </c>
      <c r="S17">
        <v>71.417000000000002</v>
      </c>
      <c r="X17">
        <v>72.448999999999998</v>
      </c>
      <c r="AC17">
        <v>73.311999999999998</v>
      </c>
      <c r="AH17">
        <v>74.025000000000006</v>
      </c>
    </row>
    <row r="18" ht="15">
      <c r="A18" s="15" t="s">
        <v>15</v>
      </c>
      <c r="B18" s="15"/>
      <c r="C18" s="15">
        <v>67.012883000000002</v>
      </c>
      <c r="D18" s="16">
        <v>67.204763</v>
      </c>
      <c r="E18" s="16">
        <v>67.388433000000006</v>
      </c>
      <c r="F18" s="16">
        <v>67.575000000000003</v>
      </c>
      <c r="G18" s="16">
        <v>67.765465000000006</v>
      </c>
      <c r="H18" s="16">
        <v>67.955439999999996</v>
      </c>
      <c r="I18" s="16">
        <v>68.145742999999996</v>
      </c>
      <c r="J18" s="16">
        <v>68.335445000000007</v>
      </c>
      <c r="K18" s="16">
        <v>68.526661000000004</v>
      </c>
      <c r="L18" s="16">
        <v>68.718934000000004</v>
      </c>
      <c r="M18" s="16">
        <v>68.916612999999998</v>
      </c>
      <c r="N18" s="16">
        <v>69.116879999999995</v>
      </c>
      <c r="O18" s="16">
        <v>69.319056000000003</v>
      </c>
      <c r="P18" s="16">
        <v>69.521761999999995</v>
      </c>
      <c r="Q18" s="16">
        <v>69.722271000000006</v>
      </c>
      <c r="R18" s="16">
        <v>69.91583</v>
      </c>
      <c r="S18" s="16">
        <v>70.104962</v>
      </c>
      <c r="T18" s="16">
        <v>70.288808000000003</v>
      </c>
      <c r="U18" s="16">
        <v>70.465976999999995</v>
      </c>
      <c r="V18" s="16">
        <v>70.633769999999998</v>
      </c>
      <c r="W18" s="16">
        <v>70.788492000000005</v>
      </c>
      <c r="X18" s="16">
        <v>70.926210999999995</v>
      </c>
      <c r="Y18" s="15"/>
      <c r="Z18" s="15"/>
      <c r="AA18" s="15"/>
      <c r="AB18" s="15"/>
      <c r="AC18" s="15"/>
      <c r="AD18" s="15"/>
      <c r="AE18" s="15"/>
      <c r="AF18" s="15"/>
      <c r="AG18" s="15"/>
      <c r="AH18" s="15"/>
    </row>
    <row r="19" ht="15">
      <c r="A19" t="s">
        <v>16</v>
      </c>
      <c r="B19" s="17">
        <v>67.240666000000004</v>
      </c>
      <c r="C19" s="17">
        <v>67.483286000000007</v>
      </c>
      <c r="D19" s="17">
        <v>67.707069000000004</v>
      </c>
      <c r="E19" s="17">
        <v>67.911946</v>
      </c>
      <c r="F19" s="17">
        <v>68.111450000000005</v>
      </c>
      <c r="G19" s="17">
        <v>68.305942000000002</v>
      </c>
      <c r="H19" s="17">
        <v>68.495774999999995</v>
      </c>
      <c r="I19" s="17">
        <v>68.681546999999995</v>
      </c>
      <c r="J19" s="17">
        <v>68.863999000000007</v>
      </c>
      <c r="K19" s="17">
        <v>69.043799000000007</v>
      </c>
      <c r="L19" s="17">
        <v>69.221366000000003</v>
      </c>
      <c r="M19" s="17">
        <v>69.396844000000002</v>
      </c>
      <c r="N19" s="17">
        <v>69.570370999999994</v>
      </c>
      <c r="O19" s="17">
        <v>69.742040000000003</v>
      </c>
      <c r="P19" s="17">
        <v>69.911619999999999</v>
      </c>
      <c r="Q19" s="17">
        <v>70.078540000000004</v>
      </c>
      <c r="R19" s="17">
        <v>70.242058</v>
      </c>
      <c r="S19" s="17">
        <v>70.401514000000006</v>
      </c>
      <c r="T19" s="17">
        <v>70.556419000000005</v>
      </c>
      <c r="U19" s="17">
        <v>70.706194999999994</v>
      </c>
      <c r="V19" s="17">
        <v>70.850144</v>
      </c>
      <c r="W19" s="17">
        <v>70.987558000000007</v>
      </c>
      <c r="X19" s="17">
        <v>71.117945000000006</v>
      </c>
      <c r="Y19" s="17">
        <v>71.240915999999999</v>
      </c>
      <c r="Z19" s="17">
        <v>71.355704000000003</v>
      </c>
      <c r="AA19" s="17">
        <v>71.461843000000002</v>
      </c>
      <c r="AB19" s="17">
        <v>71.559078</v>
      </c>
      <c r="AC19" s="17">
        <v>71.647525000000002</v>
      </c>
      <c r="AD19" s="17">
        <v>71.727486999999996</v>
      </c>
      <c r="AE19" s="17">
        <v>71.799098000000001</v>
      </c>
      <c r="AF19" s="17">
        <v>71.862482999999997</v>
      </c>
      <c r="AG19" s="17">
        <v>71.917776000000003</v>
      </c>
      <c r="AH19" s="17">
        <v>71.965277999999998</v>
      </c>
    </row>
    <row r="20" ht="15">
      <c r="A20" t="s">
        <v>17</v>
      </c>
      <c r="B20" s="17">
        <v>66.992000000000004</v>
      </c>
      <c r="C20" s="17">
        <v>67.144000000000005</v>
      </c>
      <c r="D20">
        <v>67.287000000000006</v>
      </c>
      <c r="E20" s="17">
        <v>67.406999999999996</v>
      </c>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row>
    <row r="21" ht="15">
      <c r="A21" t="s">
        <v>18</v>
      </c>
      <c r="B21">
        <f>B37/1000000</f>
        <v>67.206745999999995</v>
      </c>
      <c r="C21">
        <f>C37/1000000</f>
        <v>67.428681999999995</v>
      </c>
      <c r="D21">
        <f>D37/1000000</f>
        <v>67.629662999999994</v>
      </c>
      <c r="E21">
        <f>E37/1000000</f>
        <v>67.809889999999996</v>
      </c>
      <c r="F21">
        <f>F37/1000000</f>
        <v>67.983099999999993</v>
      </c>
      <c r="G21">
        <f>G37/1000000</f>
        <v>68.149870000000007</v>
      </c>
      <c r="H21">
        <f>H37/1000000</f>
        <v>68.310732999999999</v>
      </c>
      <c r="I21">
        <f>I37/1000000</f>
        <v>68.466417000000007</v>
      </c>
      <c r="J21">
        <f>J37/1000000</f>
        <v>68.617774999999995</v>
      </c>
      <c r="K21">
        <f>K37/1000000</f>
        <v>68.765558999999996</v>
      </c>
      <c r="L21">
        <f>L37/1000000</f>
        <v>68.910235999999998</v>
      </c>
      <c r="M21">
        <f>M37/1000000</f>
        <v>69.051948999999993</v>
      </c>
      <c r="N21">
        <f>N37/1000000</f>
        <v>69.190828999999994</v>
      </c>
      <c r="O21">
        <f>O37/1000000</f>
        <v>69.326939999999993</v>
      </c>
      <c r="P21">
        <f>P37/1000000</f>
        <v>69.460024000000004</v>
      </c>
      <c r="Q21">
        <f>Q37/1000000</f>
        <v>69.589449000000002</v>
      </c>
      <c r="R21">
        <f>R37/1000000</f>
        <v>69.714400999999995</v>
      </c>
      <c r="S21">
        <f>S37/1000000</f>
        <v>69.834173000000007</v>
      </c>
      <c r="T21">
        <f>T37/1000000</f>
        <v>69.948241999999993</v>
      </c>
      <c r="U21">
        <f>U37/1000000</f>
        <v>70.056044</v>
      </c>
      <c r="V21">
        <f>V37/1000000</f>
        <v>70.156874999999999</v>
      </c>
      <c r="W21">
        <f>W37/1000000</f>
        <v>70.250091999999995</v>
      </c>
      <c r="X21">
        <f>X37/1000000</f>
        <v>70.335294000000005</v>
      </c>
      <c r="Y21">
        <f>Y37/1000000</f>
        <v>70.412218999999993</v>
      </c>
      <c r="Z21">
        <f>Z37/1000000</f>
        <v>70.480187000000001</v>
      </c>
      <c r="AA21">
        <f>AA37/1000000</f>
        <v>70.538775999999999</v>
      </c>
      <c r="AB21">
        <f>AB37/1000000</f>
        <v>70.587789000000001</v>
      </c>
      <c r="AC21">
        <f>AC37/1000000</f>
        <v>70.627307000000002</v>
      </c>
      <c r="AD21">
        <f>AD37/1000000</f>
        <v>70.657548000000006</v>
      </c>
      <c r="AE21">
        <f>AE37/1000000</f>
        <v>70.678640000000001</v>
      </c>
      <c r="AF21">
        <f>AF37/1000000</f>
        <v>70.690723000000006</v>
      </c>
      <c r="AG21">
        <f>AG37/1000000</f>
        <v>70.693977000000004</v>
      </c>
      <c r="AH21">
        <f>AH37/1000000</f>
        <v>70.688738000000001</v>
      </c>
    </row>
    <row r="22" ht="15">
      <c r="A22" t="s">
        <v>19</v>
      </c>
      <c r="B22" s="15">
        <v>66.980000000000004</v>
      </c>
      <c r="C22" s="15">
        <v>67.012883000000002</v>
      </c>
      <c r="D22" s="15">
        <v>67.204763</v>
      </c>
      <c r="E22" s="15">
        <v>67.388433000000006</v>
      </c>
      <c r="F22" s="15">
        <v>67.575000000000003</v>
      </c>
      <c r="G22" s="15">
        <v>67.765465000000006</v>
      </c>
      <c r="H22" s="15">
        <v>67.955439999999996</v>
      </c>
      <c r="I22" s="15">
        <v>68.145742999999996</v>
      </c>
      <c r="J22" s="15">
        <v>68.335445000000007</v>
      </c>
      <c r="K22" s="15">
        <v>68.526661000000004</v>
      </c>
      <c r="L22" s="15">
        <v>68.718934000000004</v>
      </c>
      <c r="M22" s="15">
        <v>68.916612999999998</v>
      </c>
      <c r="N22" s="15">
        <v>69.116879999999995</v>
      </c>
      <c r="O22" s="15">
        <v>69.319056000000003</v>
      </c>
      <c r="P22" s="15">
        <v>69.521761999999995</v>
      </c>
      <c r="Q22" s="15">
        <v>69.722271000000006</v>
      </c>
      <c r="R22" s="15">
        <v>69.91583</v>
      </c>
      <c r="S22" s="15">
        <v>70.104962</v>
      </c>
      <c r="T22" s="15">
        <v>70.288808000000003</v>
      </c>
      <c r="U22" s="15">
        <v>70.465976999999995</v>
      </c>
      <c r="V22" s="15">
        <v>70.633769999999998</v>
      </c>
      <c r="W22" s="15">
        <v>70.788492000000005</v>
      </c>
      <c r="X22" s="15">
        <v>70.926210999999995</v>
      </c>
      <c r="Y22" s="15">
        <v>71.046882993855405</v>
      </c>
      <c r="Z22" s="15">
        <v>71.166557698505301</v>
      </c>
      <c r="AA22" s="15">
        <v>71.269278486663197</v>
      </c>
      <c r="AB22" s="15">
        <v>71.366015539588602</v>
      </c>
      <c r="AC22" s="15">
        <v>71.459760724897706</v>
      </c>
      <c r="AD22" s="15">
        <v>71.533560126098493</v>
      </c>
      <c r="AE22" s="15">
        <v>71.606362238093894</v>
      </c>
      <c r="AF22" s="15">
        <v>71.671186036445903</v>
      </c>
      <c r="AG22" s="15">
        <v>71.726036942743804</v>
      </c>
      <c r="AH22" s="15">
        <v>71.776898692220101</v>
      </c>
    </row>
    <row r="23" ht="15">
      <c r="A23" t="s">
        <v>20</v>
      </c>
      <c r="B23">
        <v>67</v>
      </c>
      <c r="C23">
        <v>67.099999999999994</v>
      </c>
      <c r="D23">
        <v>67.299999999999997</v>
      </c>
      <c r="E23">
        <v>67.400000000000006</v>
      </c>
      <c r="F23">
        <v>67.5</v>
      </c>
      <c r="G23">
        <v>67.700000000000003</v>
      </c>
      <c r="H23">
        <v>67.799999999999997</v>
      </c>
      <c r="I23">
        <v>68</v>
      </c>
      <c r="J23">
        <v>68.099999999999994</v>
      </c>
      <c r="K23">
        <v>68.200000000000003</v>
      </c>
      <c r="L23">
        <v>68.299999999999997</v>
      </c>
      <c r="M23">
        <v>68.400000000000006</v>
      </c>
      <c r="N23">
        <v>68.599999999999994</v>
      </c>
      <c r="O23">
        <v>68.700000000000003</v>
      </c>
      <c r="P23">
        <v>68.700000000000003</v>
      </c>
      <c r="Q23">
        <v>68.799999999999997</v>
      </c>
      <c r="R23">
        <v>68.900000000000006</v>
      </c>
      <c r="S23">
        <v>69</v>
      </c>
      <c r="T23">
        <v>69</v>
      </c>
      <c r="U23">
        <v>69.099999999999994</v>
      </c>
      <c r="V23">
        <v>69.200000000000003</v>
      </c>
      <c r="W23">
        <v>69.200000000000003</v>
      </c>
      <c r="X23">
        <v>69.200000000000003</v>
      </c>
      <c r="Y23">
        <v>69.299999999999997</v>
      </c>
      <c r="Z23">
        <v>69.299999999999997</v>
      </c>
      <c r="AA23">
        <v>69.299999999999997</v>
      </c>
      <c r="AB23">
        <v>69.299999999999997</v>
      </c>
      <c r="AC23">
        <v>69.299999999999997</v>
      </c>
      <c r="AD23">
        <v>69.299999999999997</v>
      </c>
      <c r="AE23">
        <v>69.299999999999997</v>
      </c>
      <c r="AF23">
        <v>69.299999999999997</v>
      </c>
      <c r="AG23">
        <v>69.200000000000003</v>
      </c>
      <c r="AH23">
        <v>69.200000000000003</v>
      </c>
    </row>
    <row r="24" ht="15">
      <c r="A24" t="s">
        <v>21</v>
      </c>
      <c r="B24" s="18">
        <f>B23/B22</f>
        <v>1.0002985965960001</v>
      </c>
      <c r="C24" s="18">
        <f>C23/C22</f>
        <v>1.0013000037619599</v>
      </c>
      <c r="D24" s="18">
        <f>D23/D22</f>
        <v>1.0014171168195301</v>
      </c>
      <c r="E24" s="18">
        <f>E23/E22</f>
        <v>1.00017164666821</v>
      </c>
      <c r="F24" s="18">
        <f>F23/F22</f>
        <v>0.99889012208657002</v>
      </c>
      <c r="G24" s="18">
        <f>G23/G22</f>
        <v>0.99903394745391305</v>
      </c>
      <c r="H24" s="18">
        <f>H23/H22</f>
        <v>0.99771261873957395</v>
      </c>
      <c r="I24" s="18">
        <f>I23/I22</f>
        <v>0.99786130441045995</v>
      </c>
      <c r="J24" s="18">
        <f>J23/J22</f>
        <v>0.996554569886828</v>
      </c>
      <c r="K24" s="18">
        <f>K23/K22</f>
        <v>0.99523308161767898</v>
      </c>
      <c r="L24" s="18">
        <f>L23/L22</f>
        <v>0.99390365979774897</v>
      </c>
      <c r="M24" s="18">
        <f>M23/M22</f>
        <v>0.99250379585543502</v>
      </c>
      <c r="N24" s="18">
        <f>N23/N22</f>
        <v>0.99252165317647401</v>
      </c>
      <c r="O24" s="18">
        <f>O23/O22</f>
        <v>0.99106946868982204</v>
      </c>
      <c r="P24" s="18">
        <f>P23/P22</f>
        <v>0.988179787503084</v>
      </c>
      <c r="Q24" s="18">
        <f>Q23/Q22</f>
        <v>0.98677221801911696</v>
      </c>
      <c r="R24" s="18">
        <f>R23/R22</f>
        <v>0.98547067237848696</v>
      </c>
      <c r="S24" s="18">
        <f>S23/S22</f>
        <v>0.98423846232168299</v>
      </c>
      <c r="T24" s="18">
        <f>T23/T22</f>
        <v>0.98166410789040504</v>
      </c>
      <c r="U24" s="18">
        <f>U23/U22</f>
        <v>0.98061508463864799</v>
      </c>
      <c r="V24" s="18">
        <f>V23/V22</f>
        <v>0.97970135248337997</v>
      </c>
      <c r="W24" s="18">
        <f>W23/W22</f>
        <v>0.97756002486957905</v>
      </c>
      <c r="X24" s="18">
        <f>X23/X22</f>
        <v>0.97566187484624001</v>
      </c>
      <c r="Y24" s="18">
        <f>Y23/Y22</f>
        <v>0.97541225004893595</v>
      </c>
      <c r="Z24" s="18">
        <f>Z23/Z22</f>
        <v>0.97377198281230803</v>
      </c>
      <c r="AA24" s="18">
        <f>AA23/AA22</f>
        <v>0.97236848010139798</v>
      </c>
      <c r="AB24" s="18">
        <f>AB23/AB22</f>
        <v>0.97105042891959503</v>
      </c>
      <c r="AC24" s="18">
        <f>AC23/AC22</f>
        <v>0.96977654692670701</v>
      </c>
      <c r="AD24" s="18">
        <f>AD23/AD22</f>
        <v>0.96877605249674104</v>
      </c>
      <c r="AE24" s="18">
        <f>AE23/AE22</f>
        <v>0.96779109891904402</v>
      </c>
      <c r="AF24" s="18">
        <f>AF23/AF22</f>
        <v>0.96691576953616898</v>
      </c>
      <c r="AG24" s="18">
        <f>AG23/AG22</f>
        <v>0.96478214815130203</v>
      </c>
      <c r="AH24" s="18">
        <f>AH23/AH22</f>
        <v>0.96409849493121902</v>
      </c>
    </row>
    <row r="25" ht="15">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row>
    <row r="26" ht="15">
      <c r="A26" t="s">
        <v>22</v>
      </c>
      <c r="B26" s="20" t="s">
        <v>23</v>
      </c>
    </row>
    <row r="27" ht="15">
      <c r="A27" t="s">
        <v>3</v>
      </c>
      <c r="B27" s="21">
        <v>65125</v>
      </c>
      <c r="C27" s="21">
        <v>65361</v>
      </c>
      <c r="D27" s="21">
        <v>65577</v>
      </c>
      <c r="E27" s="21">
        <v>65777</v>
      </c>
      <c r="F27" s="21">
        <v>65971</v>
      </c>
      <c r="G27" s="21">
        <v>66160</v>
      </c>
      <c r="H27" s="21">
        <v>66345</v>
      </c>
      <c r="I27" s="21">
        <v>66526</v>
      </c>
      <c r="J27" s="21">
        <v>66702</v>
      </c>
      <c r="K27" s="21">
        <v>66881</v>
      </c>
      <c r="L27" s="21">
        <v>67052</v>
      </c>
      <c r="M27" s="21">
        <v>67227</v>
      </c>
      <c r="N27" s="21">
        <v>67390</v>
      </c>
      <c r="O27" s="21">
        <v>67563</v>
      </c>
      <c r="P27" s="21">
        <v>67726</v>
      </c>
      <c r="Q27" s="21">
        <v>67876</v>
      </c>
      <c r="R27" s="21">
        <v>68043</v>
      </c>
      <c r="S27" s="21">
        <v>68192</v>
      </c>
      <c r="T27" s="21">
        <v>68344</v>
      </c>
      <c r="U27" s="21">
        <v>68487</v>
      </c>
      <c r="V27" s="21">
        <v>68627</v>
      </c>
      <c r="W27" s="21">
        <v>68761</v>
      </c>
      <c r="X27" s="21">
        <v>68881</v>
      </c>
      <c r="Y27" s="21">
        <v>68997</v>
      </c>
      <c r="Z27" s="21">
        <v>69111</v>
      </c>
      <c r="AA27" s="21">
        <v>69207</v>
      </c>
      <c r="AB27" s="21">
        <v>69300</v>
      </c>
      <c r="AC27" s="21">
        <v>69389</v>
      </c>
      <c r="AD27" s="21">
        <v>69458</v>
      </c>
      <c r="AE27" s="21">
        <v>69526</v>
      </c>
      <c r="AF27" s="21">
        <v>69586</v>
      </c>
      <c r="AG27" s="21">
        <v>69637</v>
      </c>
      <c r="AH27" s="21">
        <v>69683</v>
      </c>
    </row>
    <row r="28" ht="15">
      <c r="A28" s="22" t="s">
        <v>24</v>
      </c>
      <c r="B28" s="23">
        <v>394</v>
      </c>
      <c r="C28" s="23">
        <v>392</v>
      </c>
      <c r="D28" s="23">
        <v>390</v>
      </c>
      <c r="E28" s="23">
        <v>388</v>
      </c>
      <c r="F28" s="23">
        <v>385</v>
      </c>
      <c r="G28" s="23">
        <v>383</v>
      </c>
      <c r="H28" s="23">
        <v>381</v>
      </c>
      <c r="I28" s="23">
        <v>379</v>
      </c>
      <c r="J28" s="23">
        <v>377</v>
      </c>
      <c r="K28" s="23">
        <v>374</v>
      </c>
      <c r="L28" s="23">
        <v>372</v>
      </c>
      <c r="M28" s="23">
        <v>370</v>
      </c>
      <c r="N28" s="23">
        <v>368</v>
      </c>
      <c r="O28" s="23">
        <v>366</v>
      </c>
      <c r="P28" s="23">
        <v>363</v>
      </c>
      <c r="Q28" s="23">
        <v>361</v>
      </c>
      <c r="R28" s="23">
        <v>359</v>
      </c>
      <c r="S28" s="23">
        <v>357</v>
      </c>
      <c r="T28" s="23">
        <v>355</v>
      </c>
      <c r="U28" s="23">
        <v>352</v>
      </c>
      <c r="V28" s="23">
        <v>350</v>
      </c>
      <c r="W28" s="23">
        <v>348</v>
      </c>
      <c r="X28" s="23">
        <v>346</v>
      </c>
      <c r="Y28" s="23">
        <v>343</v>
      </c>
      <c r="Z28" s="23">
        <v>341</v>
      </c>
      <c r="AA28" s="23">
        <v>339</v>
      </c>
      <c r="AB28" s="23">
        <v>336</v>
      </c>
      <c r="AC28" s="23">
        <v>334</v>
      </c>
      <c r="AD28" s="23">
        <v>332</v>
      </c>
      <c r="AE28" s="23">
        <v>329</v>
      </c>
      <c r="AF28" s="23">
        <v>327</v>
      </c>
      <c r="AG28" s="23">
        <v>324</v>
      </c>
      <c r="AH28" s="23">
        <v>322</v>
      </c>
    </row>
    <row r="29" ht="15">
      <c r="A29" s="22" t="s">
        <v>25</v>
      </c>
      <c r="B29" s="23">
        <v>372</v>
      </c>
      <c r="C29" s="23">
        <v>369</v>
      </c>
      <c r="D29" s="23">
        <v>366</v>
      </c>
      <c r="E29" s="23">
        <v>363</v>
      </c>
      <c r="F29" s="23">
        <v>360</v>
      </c>
      <c r="G29" s="23">
        <v>357</v>
      </c>
      <c r="H29" s="23">
        <v>354</v>
      </c>
      <c r="I29" s="23">
        <v>351</v>
      </c>
      <c r="J29" s="23">
        <v>348</v>
      </c>
      <c r="K29" s="23">
        <v>345</v>
      </c>
      <c r="L29" s="23">
        <v>341</v>
      </c>
      <c r="M29" s="23">
        <v>338</v>
      </c>
      <c r="N29" s="23">
        <v>335</v>
      </c>
      <c r="O29" s="23">
        <v>332</v>
      </c>
      <c r="P29" s="23">
        <v>329</v>
      </c>
      <c r="Q29" s="23">
        <v>326</v>
      </c>
      <c r="R29" s="23">
        <v>323</v>
      </c>
      <c r="S29" s="23">
        <v>320</v>
      </c>
      <c r="T29" s="23">
        <v>317</v>
      </c>
      <c r="U29" s="23">
        <v>314</v>
      </c>
      <c r="V29" s="23">
        <v>311</v>
      </c>
      <c r="W29" s="23">
        <v>309</v>
      </c>
      <c r="X29" s="23">
        <v>306</v>
      </c>
      <c r="Y29" s="23">
        <v>303</v>
      </c>
      <c r="Z29" s="23">
        <v>300</v>
      </c>
      <c r="AA29" s="23">
        <v>297</v>
      </c>
      <c r="AB29" s="23">
        <v>294</v>
      </c>
      <c r="AC29" s="23">
        <v>290</v>
      </c>
      <c r="AD29" s="23">
        <v>287</v>
      </c>
      <c r="AE29" s="23">
        <v>284</v>
      </c>
      <c r="AF29" s="23">
        <v>281</v>
      </c>
      <c r="AG29" s="23">
        <v>278</v>
      </c>
      <c r="AH29" s="23">
        <v>275</v>
      </c>
    </row>
    <row r="30" ht="15">
      <c r="A30" s="22" t="s">
        <v>26</v>
      </c>
      <c r="B30" s="23">
        <v>266</v>
      </c>
      <c r="C30" s="23">
        <v>270</v>
      </c>
      <c r="D30" s="23">
        <v>274</v>
      </c>
      <c r="E30" s="23">
        <v>278</v>
      </c>
      <c r="F30" s="23">
        <v>282</v>
      </c>
      <c r="G30" s="23">
        <v>285</v>
      </c>
      <c r="H30" s="23">
        <v>289</v>
      </c>
      <c r="I30" s="23">
        <v>292</v>
      </c>
      <c r="J30" s="23">
        <v>296</v>
      </c>
      <c r="K30" s="23">
        <v>299</v>
      </c>
      <c r="L30" s="23">
        <v>303</v>
      </c>
      <c r="M30" s="23">
        <v>306</v>
      </c>
      <c r="N30" s="23">
        <v>309</v>
      </c>
      <c r="O30" s="23">
        <v>312</v>
      </c>
      <c r="P30" s="23">
        <v>316</v>
      </c>
      <c r="Q30" s="23">
        <v>319</v>
      </c>
      <c r="R30" s="23">
        <v>322</v>
      </c>
      <c r="S30" s="23">
        <v>325</v>
      </c>
      <c r="T30" s="23">
        <v>328</v>
      </c>
      <c r="U30" s="23">
        <v>331</v>
      </c>
      <c r="V30" s="23">
        <v>334</v>
      </c>
      <c r="W30" s="23">
        <v>337</v>
      </c>
      <c r="X30" s="23">
        <v>340</v>
      </c>
      <c r="Y30" s="23">
        <v>342</v>
      </c>
      <c r="Z30" s="23">
        <v>345</v>
      </c>
      <c r="AA30" s="23">
        <v>348</v>
      </c>
      <c r="AB30" s="23">
        <v>350</v>
      </c>
      <c r="AC30" s="23">
        <v>353</v>
      </c>
      <c r="AD30" s="23">
        <v>355</v>
      </c>
      <c r="AE30" s="23">
        <v>358</v>
      </c>
      <c r="AF30" s="23">
        <v>360</v>
      </c>
      <c r="AG30" s="23">
        <v>362</v>
      </c>
      <c r="AH30" s="23">
        <v>364</v>
      </c>
    </row>
    <row r="31" ht="15">
      <c r="A31" s="22" t="s">
        <v>27</v>
      </c>
      <c r="B31" s="23">
        <v>849</v>
      </c>
      <c r="C31" s="23">
        <v>852</v>
      </c>
      <c r="D31" s="23">
        <v>853</v>
      </c>
      <c r="E31" s="23">
        <v>855</v>
      </c>
      <c r="F31" s="23">
        <v>857</v>
      </c>
      <c r="G31" s="23">
        <v>858</v>
      </c>
      <c r="H31" s="23">
        <v>860</v>
      </c>
      <c r="I31" s="23">
        <v>861</v>
      </c>
      <c r="J31" s="23">
        <v>862</v>
      </c>
      <c r="K31" s="23">
        <v>864</v>
      </c>
      <c r="L31" s="23">
        <v>865</v>
      </c>
      <c r="M31" s="23">
        <v>866</v>
      </c>
      <c r="N31" s="23">
        <v>867</v>
      </c>
      <c r="O31" s="23">
        <v>868</v>
      </c>
      <c r="P31" s="23">
        <v>869</v>
      </c>
      <c r="Q31" s="23">
        <v>870</v>
      </c>
      <c r="R31" s="23">
        <v>871</v>
      </c>
      <c r="S31" s="23">
        <v>872</v>
      </c>
      <c r="T31" s="23">
        <v>873</v>
      </c>
      <c r="U31" s="23">
        <v>874</v>
      </c>
      <c r="V31" s="23">
        <v>874</v>
      </c>
      <c r="W31" s="23">
        <v>875</v>
      </c>
      <c r="X31" s="23">
        <v>875</v>
      </c>
      <c r="Y31" s="23">
        <v>876</v>
      </c>
      <c r="Z31" s="23">
        <v>876</v>
      </c>
      <c r="AA31" s="23">
        <v>877</v>
      </c>
      <c r="AB31" s="23">
        <v>877</v>
      </c>
      <c r="AC31" s="23">
        <v>877</v>
      </c>
      <c r="AD31" s="23">
        <v>877</v>
      </c>
      <c r="AE31" s="23">
        <v>877</v>
      </c>
      <c r="AF31" s="23">
        <v>876</v>
      </c>
      <c r="AG31" s="23">
        <v>876</v>
      </c>
      <c r="AH31" s="23">
        <v>875</v>
      </c>
    </row>
    <row r="32" ht="15">
      <c r="A32" s="22" t="s">
        <v>28</v>
      </c>
      <c r="B32" s="23">
        <v>238</v>
      </c>
      <c r="C32" s="23">
        <v>242</v>
      </c>
      <c r="D32" s="23">
        <v>247</v>
      </c>
      <c r="E32" s="23">
        <v>251</v>
      </c>
      <c r="F32" s="23">
        <v>256</v>
      </c>
      <c r="G32" s="23">
        <v>261</v>
      </c>
      <c r="H32" s="23">
        <v>266</v>
      </c>
      <c r="I32" s="23">
        <v>271</v>
      </c>
      <c r="J32" s="23">
        <v>276</v>
      </c>
      <c r="K32" s="23">
        <v>282</v>
      </c>
      <c r="L32" s="23">
        <v>288</v>
      </c>
      <c r="M32" s="23">
        <v>294</v>
      </c>
      <c r="N32" s="23">
        <v>300</v>
      </c>
      <c r="O32" s="23">
        <v>306</v>
      </c>
      <c r="P32" s="23">
        <v>313</v>
      </c>
      <c r="Q32" s="23">
        <v>319</v>
      </c>
      <c r="R32" s="23">
        <v>326</v>
      </c>
      <c r="S32" s="23">
        <v>334</v>
      </c>
      <c r="T32" s="23">
        <v>341</v>
      </c>
      <c r="U32" s="23">
        <v>348</v>
      </c>
      <c r="V32" s="23">
        <v>356</v>
      </c>
      <c r="W32" s="23">
        <v>363</v>
      </c>
      <c r="X32" s="23">
        <v>371</v>
      </c>
      <c r="Y32" s="23">
        <v>379</v>
      </c>
      <c r="Z32" s="23">
        <v>387</v>
      </c>
      <c r="AA32" s="23">
        <v>395</v>
      </c>
      <c r="AB32" s="23">
        <v>403</v>
      </c>
      <c r="AC32" s="23">
        <v>411</v>
      </c>
      <c r="AD32" s="23">
        <v>419</v>
      </c>
      <c r="AE32" s="23">
        <v>427</v>
      </c>
      <c r="AF32" s="23">
        <v>436</v>
      </c>
      <c r="AG32" s="23">
        <v>444</v>
      </c>
      <c r="AH32" s="23">
        <v>453</v>
      </c>
    </row>
    <row r="33" ht="15">
      <c r="A33" t="s">
        <v>29</v>
      </c>
      <c r="B33" s="24">
        <f>SUM(B28:B32)</f>
        <v>2119</v>
      </c>
      <c r="C33" s="24">
        <f>SUM(C28:C32)</f>
        <v>2125</v>
      </c>
      <c r="D33" s="24">
        <f>SUM(D28:D32)</f>
        <v>2130</v>
      </c>
      <c r="E33" s="24">
        <f>SUM(E28:E32)</f>
        <v>2135</v>
      </c>
      <c r="F33" s="24">
        <f>SUM(F28:F32)</f>
        <v>2140</v>
      </c>
      <c r="G33" s="24">
        <f>SUM(G28:G32)</f>
        <v>2144</v>
      </c>
      <c r="H33" s="24">
        <f>SUM(H28:H32)</f>
        <v>2150</v>
      </c>
      <c r="I33" s="24">
        <f>SUM(I28:I32)</f>
        <v>2154</v>
      </c>
      <c r="J33" s="24">
        <f>SUM(J28:J32)</f>
        <v>2159</v>
      </c>
      <c r="K33" s="24">
        <f>SUM(K28:K32)</f>
        <v>2164</v>
      </c>
      <c r="L33" s="24">
        <f>SUM(L28:L32)</f>
        <v>2169</v>
      </c>
      <c r="M33" s="24">
        <f>SUM(M28:M32)</f>
        <v>2174</v>
      </c>
      <c r="N33" s="24">
        <f>SUM(N28:N32)</f>
        <v>2179</v>
      </c>
      <c r="O33" s="24">
        <f>SUM(O28:O32)</f>
        <v>2184</v>
      </c>
      <c r="P33" s="24">
        <f>SUM(P28:P32)</f>
        <v>2190</v>
      </c>
      <c r="Q33" s="24">
        <f>SUM(Q28:Q32)</f>
        <v>2195</v>
      </c>
      <c r="R33" s="24">
        <f>SUM(R28:R32)</f>
        <v>2201</v>
      </c>
      <c r="S33" s="24">
        <f>SUM(S28:S32)</f>
        <v>2208</v>
      </c>
      <c r="T33" s="24">
        <f>SUM(T28:T32)</f>
        <v>2214</v>
      </c>
      <c r="U33" s="24">
        <f>SUM(U28:U32)</f>
        <v>2219</v>
      </c>
      <c r="V33" s="24">
        <f>SUM(V28:V32)</f>
        <v>2225</v>
      </c>
      <c r="W33" s="24">
        <f>SUM(W28:W32)</f>
        <v>2232</v>
      </c>
      <c r="X33" s="24">
        <f>SUM(X28:X32)</f>
        <v>2238</v>
      </c>
      <c r="Y33" s="24">
        <f>SUM(Y28:Y32)</f>
        <v>2243</v>
      </c>
      <c r="Z33" s="24">
        <f>SUM(Z28:Z32)</f>
        <v>2249</v>
      </c>
      <c r="AA33" s="24">
        <f>SUM(AA28:AA32)</f>
        <v>2256</v>
      </c>
      <c r="AB33" s="24">
        <f>SUM(AB28:AB32)</f>
        <v>2260</v>
      </c>
      <c r="AC33" s="24">
        <f>SUM(AC28:AC32)</f>
        <v>2265</v>
      </c>
      <c r="AD33" s="24">
        <f>SUM(AD28:AD32)</f>
        <v>2270</v>
      </c>
      <c r="AE33" s="24">
        <f>SUM(AE28:AE32)</f>
        <v>2275</v>
      </c>
      <c r="AF33" s="24">
        <f>SUM(AF28:AF32)</f>
        <v>2280</v>
      </c>
      <c r="AG33" s="24">
        <f>SUM(AG28:AG32)</f>
        <v>2284</v>
      </c>
      <c r="AH33" s="24">
        <f>SUM(AH28:AH32)</f>
        <v>2289</v>
      </c>
    </row>
    <row r="34" ht="15">
      <c r="A34" s="25" t="s">
        <v>30</v>
      </c>
      <c r="B34" s="24">
        <f>B27+B33</f>
        <v>67244</v>
      </c>
      <c r="C34" s="24">
        <f>C27+C33</f>
        <v>67486</v>
      </c>
      <c r="D34" s="24">
        <f>D27+D33</f>
        <v>67707</v>
      </c>
      <c r="E34" s="24">
        <f>E27+E33</f>
        <v>67912</v>
      </c>
      <c r="F34" s="24">
        <f>F27+F33</f>
        <v>68111</v>
      </c>
      <c r="G34" s="24">
        <f>G27+G33</f>
        <v>68304</v>
      </c>
      <c r="H34" s="24">
        <f>H27+H33</f>
        <v>68495</v>
      </c>
      <c r="I34" s="24">
        <f>I27+I33</f>
        <v>68680</v>
      </c>
      <c r="J34" s="24">
        <f>J27+J33</f>
        <v>68861</v>
      </c>
      <c r="K34" s="24">
        <f>K27+K33</f>
        <v>69045</v>
      </c>
      <c r="L34" s="24">
        <f>L27+L33</f>
        <v>69221</v>
      </c>
      <c r="M34" s="24">
        <f>M27+M33</f>
        <v>69401</v>
      </c>
      <c r="N34" s="24">
        <f>N27+N33</f>
        <v>69569</v>
      </c>
      <c r="O34" s="24">
        <f>O27+O33</f>
        <v>69747</v>
      </c>
      <c r="P34" s="24">
        <f>P27+P33</f>
        <v>69916</v>
      </c>
      <c r="Q34" s="24">
        <f>Q27+Q33</f>
        <v>70071</v>
      </c>
      <c r="R34" s="24">
        <f>R27+R33</f>
        <v>70244</v>
      </c>
      <c r="S34" s="24">
        <f>S27+S33</f>
        <v>70400</v>
      </c>
      <c r="T34" s="24">
        <f>T27+T33</f>
        <v>70558</v>
      </c>
      <c r="U34" s="24">
        <f>U27+U33</f>
        <v>70706</v>
      </c>
      <c r="V34" s="24">
        <f>V27+V33</f>
        <v>70852</v>
      </c>
      <c r="W34" s="24">
        <f>W27+W33</f>
        <v>70993</v>
      </c>
      <c r="X34" s="24">
        <f>X27+X33</f>
        <v>71119</v>
      </c>
      <c r="Y34" s="24">
        <f>Y27+Y33</f>
        <v>71240</v>
      </c>
      <c r="Z34" s="24">
        <f>Z27+Z33</f>
        <v>71360</v>
      </c>
      <c r="AA34" s="24">
        <f>AA27+AA33</f>
        <v>71463</v>
      </c>
      <c r="AB34" s="24">
        <f>AB27+AB33</f>
        <v>71560</v>
      </c>
      <c r="AC34" s="24">
        <f>AC27+AC33</f>
        <v>71654</v>
      </c>
      <c r="AD34" s="24">
        <f>AD27+AD33</f>
        <v>71728</v>
      </c>
      <c r="AE34" s="24">
        <f>AE27+AE33</f>
        <v>71801</v>
      </c>
      <c r="AF34" s="24">
        <f>AF27+AF33</f>
        <v>71866</v>
      </c>
      <c r="AG34" s="24">
        <f>AG27+AG33</f>
        <v>71921</v>
      </c>
      <c r="AH34" s="24">
        <f>AH27+AH33</f>
        <v>71972</v>
      </c>
    </row>
    <row r="35" ht="15">
      <c r="A35" s="22" t="s">
        <v>31</v>
      </c>
      <c r="B35" s="26">
        <f>B33/B34</f>
        <v>0.031512105169234403</v>
      </c>
      <c r="C35" s="26">
        <f>C33/C34</f>
        <v>0.031488012328482903</v>
      </c>
      <c r="D35" s="26">
        <f>D33/D34</f>
        <v>0.0314590810403651</v>
      </c>
      <c r="E35" s="26">
        <f>E33/E34</f>
        <v>0.031437742961479602</v>
      </c>
      <c r="F35" s="26">
        <f>F33/F34</f>
        <v>0.0314193008471466</v>
      </c>
      <c r="G35" s="26">
        <f>G33/G34</f>
        <v>0.0313890840946357</v>
      </c>
      <c r="H35" s="26">
        <f>H33/H34</f>
        <v>0.031389152492882703</v>
      </c>
      <c r="I35" s="26">
        <f>I33/I34</f>
        <v>0.0313628421665696</v>
      </c>
      <c r="J35" s="26">
        <f>J33/J34</f>
        <v>0.031353015494982601</v>
      </c>
      <c r="K35" s="26">
        <f>K33/K34</f>
        <v>0.031341878485046</v>
      </c>
      <c r="L35" s="26">
        <f>L33/L34</f>
        <v>0.0313344216350529</v>
      </c>
      <c r="M35" s="26">
        <f>M33/M34</f>
        <v>0.031325197043270303</v>
      </c>
      <c r="N35" s="26">
        <f>N33/N34</f>
        <v>0.031321421897684297</v>
      </c>
      <c r="O35" s="26">
        <f>O33/O34</f>
        <v>0.031313174760204697</v>
      </c>
      <c r="P35" s="26">
        <f>P33/P34</f>
        <v>0.031323302248412399</v>
      </c>
      <c r="Q35" s="26">
        <f>Q33/Q34</f>
        <v>0.031325369981875503</v>
      </c>
      <c r="R35" s="26">
        <f>R33/R34</f>
        <v>0.031333637036615201</v>
      </c>
      <c r="S35" s="26">
        <f>S33/S34</f>
        <v>0.031363636363636399</v>
      </c>
      <c r="T35" s="26">
        <f>T33/T34</f>
        <v>0.031378440431984997</v>
      </c>
      <c r="U35" s="26">
        <f>U33/U34</f>
        <v>0.0313834752354821</v>
      </c>
      <c r="V35" s="26">
        <f>V33/V34</f>
        <v>0.0314034889629086</v>
      </c>
      <c r="W35" s="26">
        <f>W33/W34</f>
        <v>0.031439719408955798</v>
      </c>
      <c r="X35" s="26">
        <f>X33/X34</f>
        <v>0.031468383976152599</v>
      </c>
      <c r="Y35" s="26">
        <f>Y33/Y34</f>
        <v>0.031485120718697399</v>
      </c>
      <c r="Z35" s="26">
        <f>Z33/Z34</f>
        <v>0.031516255605381203</v>
      </c>
      <c r="AA35" s="26">
        <f>AA33/AA34</f>
        <v>0.031568783846186103</v>
      </c>
      <c r="AB35" s="26">
        <f>AB33/AB34</f>
        <v>0.031581889323644502</v>
      </c>
      <c r="AC35" s="26">
        <f>AC33/AC34</f>
        <v>0.031610238088592403</v>
      </c>
      <c r="AD35" s="26">
        <f>AD33/AD34</f>
        <v>0.0316473343743029</v>
      </c>
      <c r="AE35" s="26">
        <f>AE33/AE34</f>
        <v>0.031684795476386099</v>
      </c>
      <c r="AF35" s="26">
        <f>AF33/AF34</f>
        <v>0.031725711741296299</v>
      </c>
      <c r="AG35" s="26">
        <f>AG33/AG34</f>
        <v>0.031757066781607599</v>
      </c>
      <c r="AH35" s="26">
        <f>AH33/AH34</f>
        <v>0.0318040349024621</v>
      </c>
    </row>
    <row r="37" ht="15">
      <c r="A37" t="s">
        <v>32</v>
      </c>
      <c r="B37" s="19">
        <v>67206746</v>
      </c>
      <c r="C37" s="19">
        <v>67428682</v>
      </c>
      <c r="D37" s="19">
        <v>67629663</v>
      </c>
      <c r="E37" s="19">
        <v>67809890</v>
      </c>
      <c r="F37" s="19">
        <v>67983100</v>
      </c>
      <c r="G37" s="19">
        <v>68149870</v>
      </c>
      <c r="H37" s="19">
        <v>68310733</v>
      </c>
      <c r="I37" s="19">
        <v>68466417</v>
      </c>
      <c r="J37" s="19">
        <v>68617775</v>
      </c>
      <c r="K37" s="19">
        <v>68765559</v>
      </c>
      <c r="L37" s="19">
        <v>68910236</v>
      </c>
      <c r="M37" s="19">
        <v>69051949</v>
      </c>
      <c r="N37" s="19">
        <v>69190829</v>
      </c>
      <c r="O37" s="19">
        <v>69326940</v>
      </c>
      <c r="P37" s="19">
        <v>69460024</v>
      </c>
      <c r="Q37" s="19">
        <v>69589449</v>
      </c>
      <c r="R37" s="19">
        <v>69714401</v>
      </c>
      <c r="S37" s="19">
        <v>69834173</v>
      </c>
      <c r="T37" s="19">
        <v>69948242</v>
      </c>
      <c r="U37" s="19">
        <v>70056044</v>
      </c>
      <c r="V37" s="19">
        <v>70156875</v>
      </c>
      <c r="W37" s="19">
        <v>70250092</v>
      </c>
      <c r="X37" s="19">
        <v>70335294</v>
      </c>
      <c r="Y37" s="19">
        <v>70412219</v>
      </c>
      <c r="Z37" s="19">
        <v>70480187</v>
      </c>
      <c r="AA37" s="19">
        <v>70538776</v>
      </c>
      <c r="AB37" s="19">
        <v>70587789</v>
      </c>
      <c r="AC37" s="19">
        <v>70627307</v>
      </c>
      <c r="AD37" s="19">
        <v>70657548</v>
      </c>
      <c r="AE37" s="19">
        <v>70678640</v>
      </c>
      <c r="AF37" s="19">
        <v>70690723</v>
      </c>
      <c r="AG37" s="19">
        <v>70693977</v>
      </c>
      <c r="AH37" s="19">
        <v>70688738</v>
      </c>
    </row>
    <row r="38" ht="13.800000000000001">
      <c r="A38" t="s">
        <v>33</v>
      </c>
      <c r="D38" s="27">
        <v>67.320216000000002</v>
      </c>
      <c r="E38" s="27">
        <v>67.439599000000001</v>
      </c>
      <c r="F38" s="28">
        <v>67.588901250000006</v>
      </c>
      <c r="G38" s="28">
        <v>67.738203499999997</v>
      </c>
      <c r="H38" s="28">
        <v>67.887505750000003</v>
      </c>
      <c r="I38" s="29">
        <v>68.036807999999994</v>
      </c>
      <c r="J38" s="29">
        <v>68.189108000000004</v>
      </c>
      <c r="K38" s="29">
        <v>68.335925000000003</v>
      </c>
      <c r="L38" s="29">
        <v>68.477953999999997</v>
      </c>
      <c r="M38" s="29">
        <v>68.615684000000002</v>
      </c>
      <c r="N38" s="29">
        <v>68.749399999999994</v>
      </c>
      <c r="O38" s="29">
        <v>68.879193999999998</v>
      </c>
      <c r="P38" s="29">
        <v>69.004981000000001</v>
      </c>
      <c r="Q38" s="29">
        <v>69.126434000000003</v>
      </c>
      <c r="R38" s="29">
        <v>69.243088999999998</v>
      </c>
      <c r="S38" s="29">
        <v>69.354320999999999</v>
      </c>
      <c r="T38" s="29">
        <v>69.459440000000001</v>
      </c>
      <c r="U38" s="29">
        <v>69.557590000000005</v>
      </c>
      <c r="V38" s="29">
        <v>69.647993</v>
      </c>
      <c r="W38" s="29">
        <v>69.729805999999996</v>
      </c>
      <c r="X38" s="29">
        <v>69.802408999999997</v>
      </c>
      <c r="Y38" s="29">
        <v>69.865297999999996</v>
      </c>
      <c r="Z38" s="29">
        <v>69.918087</v>
      </c>
      <c r="AA38" s="29">
        <v>69.960555999999997</v>
      </c>
      <c r="AB38" s="29">
        <v>69.992966999999993</v>
      </c>
      <c r="AC38" s="29">
        <v>70.015780000000007</v>
      </c>
      <c r="AD38" s="29">
        <v>70.029606999999999</v>
      </c>
      <c r="AE38" s="29">
        <v>70.035050999999996</v>
      </c>
      <c r="AF38" s="29">
        <v>70.033175</v>
      </c>
      <c r="AG38" s="29">
        <v>70.024900000000002</v>
      </c>
      <c r="AH38" s="29">
        <v>70.010902999999999</v>
      </c>
    </row>
    <row r="39" ht="13.800000000000001">
      <c r="D39" s="27"/>
      <c r="E39" s="27"/>
      <c r="F39" s="28"/>
      <c r="G39" s="28"/>
      <c r="H39" s="28"/>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row>
    <row r="40" ht="15">
      <c r="A40" s="14" t="s">
        <v>34</v>
      </c>
      <c r="B40" s="30">
        <f>B20</f>
        <v>66.992000000000004</v>
      </c>
      <c r="C40" s="15">
        <f>C23</f>
        <v>67.099999999999994</v>
      </c>
      <c r="D40" s="15">
        <f>D23</f>
        <v>67.299999999999997</v>
      </c>
      <c r="E40" s="15">
        <f>E23</f>
        <v>67.400000000000006</v>
      </c>
      <c r="F40" s="15">
        <f>F23</f>
        <v>67.5</v>
      </c>
      <c r="G40" s="15">
        <f>G23</f>
        <v>67.700000000000003</v>
      </c>
      <c r="H40" s="15">
        <f>H23</f>
        <v>67.799999999999997</v>
      </c>
      <c r="I40" s="15">
        <f>I23</f>
        <v>68</v>
      </c>
      <c r="J40" s="15">
        <f>J23</f>
        <v>68.099999999999994</v>
      </c>
      <c r="K40" s="15">
        <f>K23</f>
        <v>68.200000000000003</v>
      </c>
      <c r="L40" s="15">
        <f>L23</f>
        <v>68.299999999999997</v>
      </c>
      <c r="M40" s="15">
        <f>M23</f>
        <v>68.400000000000006</v>
      </c>
      <c r="N40" s="15">
        <f>N23</f>
        <v>68.599999999999994</v>
      </c>
      <c r="O40" s="15">
        <f>O23</f>
        <v>68.700000000000003</v>
      </c>
      <c r="P40" s="15">
        <f>P23</f>
        <v>68.700000000000003</v>
      </c>
      <c r="Q40" s="15">
        <f>Q23</f>
        <v>68.799999999999997</v>
      </c>
      <c r="R40" s="15">
        <f>R23</f>
        <v>68.900000000000006</v>
      </c>
      <c r="S40" s="15">
        <f>S23</f>
        <v>69</v>
      </c>
      <c r="T40" s="15">
        <f>T23</f>
        <v>69</v>
      </c>
      <c r="U40" s="15">
        <f>U23</f>
        <v>69.099999999999994</v>
      </c>
      <c r="V40" s="15">
        <f>V23</f>
        <v>69.200000000000003</v>
      </c>
      <c r="W40" s="15">
        <f>W23</f>
        <v>69.200000000000003</v>
      </c>
      <c r="X40" s="15">
        <f>X23</f>
        <v>69.200000000000003</v>
      </c>
      <c r="Y40" s="15">
        <f>Y23</f>
        <v>69.299999999999997</v>
      </c>
      <c r="Z40" s="15">
        <f>Z23</f>
        <v>69.299999999999997</v>
      </c>
      <c r="AA40" s="15">
        <f>AA23</f>
        <v>69.299999999999997</v>
      </c>
      <c r="AB40" s="15">
        <f>AB23</f>
        <v>69.299999999999997</v>
      </c>
      <c r="AC40" s="15">
        <f>AC23</f>
        <v>69.299999999999997</v>
      </c>
      <c r="AD40" s="15">
        <f>AD23</f>
        <v>69.299999999999997</v>
      </c>
      <c r="AE40" s="15">
        <f>AE23</f>
        <v>69.299999999999997</v>
      </c>
      <c r="AF40" s="15">
        <f>AF23</f>
        <v>69.299999999999997</v>
      </c>
      <c r="AG40" s="15">
        <f>AG23</f>
        <v>69.200000000000003</v>
      </c>
      <c r="AH40" s="15">
        <f>AH23</f>
        <v>69.200000000000003</v>
      </c>
    </row>
    <row r="41" ht="15">
      <c r="A41" s="31" t="s">
        <v>35</v>
      </c>
      <c r="B41" s="30">
        <f>B40-B42</f>
        <v>64.880941050502699</v>
      </c>
      <c r="C41" s="32">
        <f>C40-C42</f>
        <v>64.987154372758795</v>
      </c>
      <c r="D41" s="32">
        <f>D40-D42</f>
        <v>65.1828038459834</v>
      </c>
      <c r="E41" s="32">
        <f>E40-E42</f>
        <v>65.281096124396299</v>
      </c>
      <c r="F41" s="32">
        <f>F40-F42</f>
        <v>65.3791971928176</v>
      </c>
      <c r="G41" s="32">
        <f>G40-G42</f>
        <v>65.574959006793193</v>
      </c>
      <c r="H41" s="32">
        <f>H40-H42</f>
        <v>65.6718154609826</v>
      </c>
      <c r="I41" s="32">
        <f>I40-I42</f>
        <v>65.867326732673305</v>
      </c>
      <c r="J41" s="32">
        <f>J40-J42</f>
        <v>65.964859644791701</v>
      </c>
      <c r="K41" s="32">
        <f>K40-K42</f>
        <v>66.0624838873199</v>
      </c>
      <c r="L41" s="32">
        <f>L40-L42</f>
        <v>66.159859002325902</v>
      </c>
      <c r="M41" s="32">
        <f>M40-M42</f>
        <v>66.2573565222403</v>
      </c>
      <c r="N41" s="32">
        <f>N40-N42</f>
        <v>66.451350457818904</v>
      </c>
      <c r="O41" s="32">
        <f>O40-O42</f>
        <v>66.548784893973902</v>
      </c>
      <c r="P41" s="32">
        <f>P40-P42</f>
        <v>66.548089135534099</v>
      </c>
      <c r="Q41" s="32">
        <f>Q40-Q42</f>
        <v>66.644814545247002</v>
      </c>
      <c r="R41" s="32">
        <f>R40-R42</f>
        <v>66.741112408177202</v>
      </c>
      <c r="S41" s="32">
        <f>S40-S42</f>
        <v>66.835909090909098</v>
      </c>
      <c r="T41" s="32">
        <f>T40-T42</f>
        <v>66.834887610192993</v>
      </c>
      <c r="U41" s="32">
        <f>U40-U42</f>
        <v>66.931401861228196</v>
      </c>
      <c r="V41" s="32">
        <f>V40-V42</f>
        <v>67.026878563766701</v>
      </c>
      <c r="W41" s="32">
        <f>W40-W42</f>
        <v>67.024371416900294</v>
      </c>
      <c r="X41" s="32">
        <f>X40-X42</f>
        <v>67.022387828850199</v>
      </c>
      <c r="Y41" s="32">
        <f>Y40-Y42</f>
        <v>67.118081134194298</v>
      </c>
      <c r="Z41" s="32">
        <f>Z40-Z42</f>
        <v>67.115923486547103</v>
      </c>
      <c r="AA41" s="32">
        <f>AA40-AA42</f>
        <v>67.112283279459305</v>
      </c>
      <c r="AB41" s="32">
        <f>AB40-AB42</f>
        <v>67.1113750698714</v>
      </c>
      <c r="AC41" s="32">
        <f>AC40-AC42</f>
        <v>67.109410500460498</v>
      </c>
      <c r="AD41" s="32">
        <f>AD40-AD42</f>
        <v>67.106839727860802</v>
      </c>
      <c r="AE41" s="32">
        <f>AE40-AE42</f>
        <v>67.104243673486394</v>
      </c>
      <c r="AF41" s="32">
        <f>AF40-AF42</f>
        <v>67.101408176328206</v>
      </c>
      <c r="AG41" s="32">
        <f>AG40-AG42</f>
        <v>67.002410978712803</v>
      </c>
      <c r="AH41" s="32">
        <f>AH40-AH42</f>
        <v>66.999160784749606</v>
      </c>
    </row>
    <row r="42" ht="15">
      <c r="A42" s="31" t="s">
        <v>36</v>
      </c>
      <c r="B42" s="33">
        <f>B35*B40</f>
        <v>2.11105894949735</v>
      </c>
      <c r="C42" s="34">
        <f>C35*C40</f>
        <v>2.1128456272412102</v>
      </c>
      <c r="D42" s="34">
        <f>D35*D40</f>
        <v>2.11719615401657</v>
      </c>
      <c r="E42" s="34">
        <f>E35*E40</f>
        <v>2.1189038756037202</v>
      </c>
      <c r="F42" s="34">
        <f>F35*F40</f>
        <v>2.1208028071823901</v>
      </c>
      <c r="G42" s="34">
        <f>G35*G40</f>
        <v>2.1250409932068401</v>
      </c>
      <c r="H42" s="34">
        <f>H35*H40</f>
        <v>2.1281845390174499</v>
      </c>
      <c r="I42" s="34">
        <f>I35*I40</f>
        <v>2.1326732673267301</v>
      </c>
      <c r="J42" s="34">
        <f>J35*J40</f>
        <v>2.1351403552083199</v>
      </c>
      <c r="K42" s="34">
        <f>K35*K40</f>
        <v>2.1375161126801401</v>
      </c>
      <c r="L42" s="34">
        <f>L35*L40</f>
        <v>2.1401409976741199</v>
      </c>
      <c r="M42" s="34">
        <f>M35*M40</f>
        <v>2.1426434777596901</v>
      </c>
      <c r="N42" s="34">
        <f>N35*N40</f>
        <v>2.1486495421811398</v>
      </c>
      <c r="O42" s="34">
        <f>O35*O40</f>
        <v>2.1512151060260698</v>
      </c>
      <c r="P42" s="34">
        <f>P35*P40</f>
        <v>2.1519108644659299</v>
      </c>
      <c r="Q42" s="34">
        <f>Q35*Q40</f>
        <v>2.15518545475304</v>
      </c>
      <c r="R42" s="34">
        <f>R35*R40</f>
        <v>2.1588875918227899</v>
      </c>
      <c r="S42" s="34">
        <f>S35*S40</f>
        <v>2.16409090909091</v>
      </c>
      <c r="T42" s="34">
        <f>T35*T40</f>
        <v>2.16511238980697</v>
      </c>
      <c r="U42" s="34">
        <f>U35*U40</f>
        <v>2.1685981387718201</v>
      </c>
      <c r="V42" s="34">
        <f>V35*V40</f>
        <v>2.1731214362332798</v>
      </c>
      <c r="W42" s="34">
        <f>W35*W40</f>
        <v>2.1756285830997402</v>
      </c>
      <c r="X42" s="34">
        <f>X35*X40</f>
        <v>2.17761217114976</v>
      </c>
      <c r="Y42" s="34">
        <f>Y35*Y40</f>
        <v>2.1819188658057298</v>
      </c>
      <c r="Z42" s="34">
        <f>Z35*Z40</f>
        <v>2.1840765134529101</v>
      </c>
      <c r="AA42" s="34">
        <f>AA35*AA40</f>
        <v>2.1877167205407</v>
      </c>
      <c r="AB42" s="34">
        <f>AB35*AB40</f>
        <v>2.1886249301285599</v>
      </c>
      <c r="AC42" s="34">
        <f>AC35*AC40</f>
        <v>2.1905894995394499</v>
      </c>
      <c r="AD42" s="34">
        <f>AD35*AD40</f>
        <v>2.1931602721391901</v>
      </c>
      <c r="AE42" s="34">
        <f>AE35*AE40</f>
        <v>2.19575632651356</v>
      </c>
      <c r="AF42" s="34">
        <f>AF35*AF40</f>
        <v>2.1985918236718298</v>
      </c>
      <c r="AG42" s="34">
        <f>AG35*AG40</f>
        <v>2.19758902128725</v>
      </c>
      <c r="AH42" s="34">
        <f>AH35*AH40</f>
        <v>2.2008392152503702</v>
      </c>
    </row>
    <row r="43" ht="15">
      <c r="A43" s="22" t="s">
        <v>24</v>
      </c>
      <c r="B43" s="18">
        <f t="shared" ref="B43:B47" si="8">B28/B$33*B$42</f>
        <v>0.392523466777705</v>
      </c>
      <c r="C43" s="18">
        <f t="shared" ref="C43:C47" si="9">C28/C$33*C$42</f>
        <v>0.38975787570755399</v>
      </c>
      <c r="D43" s="18">
        <f t="shared" ref="D43:D47" si="10">D28/D$33*D$42</f>
        <v>0.38765563383402002</v>
      </c>
      <c r="E43" s="18">
        <f t="shared" ref="E43:E47" si="11">E28/E$33*E$42</f>
        <v>0.385074802685829</v>
      </c>
      <c r="F43" s="18">
        <f t="shared" ref="F43:F47" si="12">F28/F$33*F$42</f>
        <v>0.381546299423001</v>
      </c>
      <c r="G43" s="18">
        <f t="shared" ref="G43:G47" si="13">G28/G$33*G$42</f>
        <v>0.379613199812603</v>
      </c>
      <c r="H43" s="18">
        <f t="shared" ref="H43:H47" si="14">H28/H$33*H$42</f>
        <v>0.37713409737937098</v>
      </c>
      <c r="I43" s="18">
        <f t="shared" ref="I43:I47" si="15">I28/I$33*I$42</f>
        <v>0.37524752475247503</v>
      </c>
      <c r="J43" s="18">
        <f t="shared" ref="J43:J47" si="16">J28/J$33*J$42</f>
        <v>0.372833679441193</v>
      </c>
      <c r="K43" s="18">
        <f t="shared" ref="K43:K47" si="17">K28/K$33*K$42</f>
        <v>0.36942284017669602</v>
      </c>
      <c r="L43" s="18">
        <f t="shared" ref="L43:L47" si="18">L28/L$33*L$42</f>
        <v>0.36705046156513199</v>
      </c>
      <c r="M43" s="18">
        <f t="shared" ref="M43:M47" si="19">M28/M$33*M$42</f>
        <v>0.36466333338136298</v>
      </c>
      <c r="N43" s="18">
        <f t="shared" ref="N43:N47" si="20">N28/N$33*N$42</f>
        <v>0.36287426871163903</v>
      </c>
      <c r="O43" s="18">
        <f t="shared" ref="O43:O47" si="21">O28/O$33*O$42</f>
        <v>0.36050582820766502</v>
      </c>
      <c r="P43" s="18">
        <f t="shared" ref="P43:P47" si="22">P28/P$33*P$42</f>
        <v>0.35668659534298303</v>
      </c>
      <c r="Q43" s="18">
        <f t="shared" ref="Q43:Q47" si="23">Q28/Q$33*Q$42</f>
        <v>0.35445191305961099</v>
      </c>
      <c r="R43" s="18">
        <f t="shared" ref="R43:R47" si="24">R28/R$33*R$42</f>
        <v>0.35213114287341302</v>
      </c>
      <c r="S43" s="18">
        <f t="shared" ref="S43:S47" si="25">S28/S$33*S$42</f>
        <v>0.34990056818181797</v>
      </c>
      <c r="T43" s="18">
        <f t="shared" ref="T43:T47" si="26">T28/T$33*T$42</f>
        <v>0.34716120071430601</v>
      </c>
      <c r="U43" s="18">
        <f t="shared" ref="U43:U47" si="27">U28/U$33*U$42</f>
        <v>0.34400475207196002</v>
      </c>
      <c r="V43" s="18">
        <f t="shared" ref="V43:V47" si="28">V28/V$33*V$42</f>
        <v>0.34183932704793102</v>
      </c>
      <c r="W43" s="18">
        <f t="shared" ref="W43:W47" si="29">W28/W$33*W$42</f>
        <v>0.33921090811770199</v>
      </c>
      <c r="X43" s="18">
        <f t="shared" ref="X43:X47" si="30">X28/X$33*X$42</f>
        <v>0.33666390134844398</v>
      </c>
      <c r="Y43" s="18">
        <f t="shared" ref="Y43:Y47" si="31">Y28/Y$33*Y$42</f>
        <v>0.33365946097697902</v>
      </c>
      <c r="Z43" s="18">
        <f t="shared" ref="Z43:Z47" si="32">Z28/Z$33*Z$42</f>
        <v>0.331156109865471</v>
      </c>
      <c r="AA43" s="18">
        <f t="shared" ref="AA43:AA47" si="33">AA28/AA$33*AA$42</f>
        <v>0.32873934763444002</v>
      </c>
      <c r="AB43" s="18">
        <f t="shared" ref="AB43:AB47" si="34">AB28/AB$33*AB$42</f>
        <v>0.32538848518725499</v>
      </c>
      <c r="AC43" s="18">
        <f t="shared" ref="AC43:AC47" si="35">AC28/AC$33*AC$42</f>
        <v>0.32302732575990201</v>
      </c>
      <c r="AD43" s="18">
        <f t="shared" ref="AD43:AD47" si="36">AD28/AD$33*AD$42</f>
        <v>0.320761766674102</v>
      </c>
      <c r="AE43" s="18">
        <f t="shared" ref="AE43:AE47" si="37">AE28/AE$33*AE$42</f>
        <v>0.31754014568042199</v>
      </c>
      <c r="AF43" s="18">
        <f t="shared" ref="AF43:AF47" si="38">AF28/AF$33*AF$42</f>
        <v>0.315324353658197</v>
      </c>
      <c r="AG43" s="18">
        <f t="shared" ref="AG43:AG47" si="39">AG28/AG$33*AG$42</f>
        <v>0.31174205030519597</v>
      </c>
      <c r="AH43" s="18">
        <f t="shared" ref="AH43:AH47" si="40">AH28/AH$33*AH$42</f>
        <v>0.30959817706886</v>
      </c>
    </row>
    <row r="44" ht="15">
      <c r="A44" s="22" t="s">
        <v>25</v>
      </c>
      <c r="B44" s="18">
        <f t="shared" si="8"/>
        <v>0.370605912795194</v>
      </c>
      <c r="C44" s="18">
        <f t="shared" si="9"/>
        <v>0.36688942891859</v>
      </c>
      <c r="D44" s="18">
        <f t="shared" si="10"/>
        <v>0.36379990252115701</v>
      </c>
      <c r="E44" s="18">
        <f t="shared" si="11"/>
        <v>0.36026328189421603</v>
      </c>
      <c r="F44" s="18">
        <f t="shared" si="12"/>
        <v>0.35677056569423399</v>
      </c>
      <c r="G44" s="18">
        <f t="shared" si="13"/>
        <v>0.353843113141251</v>
      </c>
      <c r="H44" s="18">
        <f t="shared" si="14"/>
        <v>0.35040805898240701</v>
      </c>
      <c r="I44" s="18">
        <f t="shared" si="15"/>
        <v>0.347524752475248</v>
      </c>
      <c r="J44" s="18">
        <f t="shared" si="16"/>
        <v>0.34415416563802398</v>
      </c>
      <c r="K44" s="18">
        <f t="shared" si="17"/>
        <v>0.34077775363893098</v>
      </c>
      <c r="L44" s="18">
        <f t="shared" si="18"/>
        <v>0.33646292310137099</v>
      </c>
      <c r="M44" s="18">
        <f t="shared" si="19"/>
        <v>0.33312488292675901</v>
      </c>
      <c r="N44" s="18">
        <f t="shared" si="20"/>
        <v>0.33033391309347498</v>
      </c>
      <c r="O44" s="18">
        <f t="shared" si="21"/>
        <v>0.32701621575121498</v>
      </c>
      <c r="P44" s="18">
        <f t="shared" si="22"/>
        <v>0.32327793352022399</v>
      </c>
      <c r="Q44" s="18">
        <f t="shared" si="23"/>
        <v>0.32008676913416401</v>
      </c>
      <c r="R44" s="18">
        <f t="shared" si="24"/>
        <v>0.31681994191674701</v>
      </c>
      <c r="S44" s="18">
        <f t="shared" si="25"/>
        <v>0.31363636363636399</v>
      </c>
      <c r="T44" s="18">
        <f t="shared" si="26"/>
        <v>0.31000028345474601</v>
      </c>
      <c r="U44" s="18">
        <f t="shared" si="27"/>
        <v>0.30686787542782801</v>
      </c>
      <c r="V44" s="18">
        <f t="shared" si="28"/>
        <v>0.30374865917687599</v>
      </c>
      <c r="W44" s="18">
        <f t="shared" si="29"/>
        <v>0.301195892552787</v>
      </c>
      <c r="X44" s="18">
        <f t="shared" si="30"/>
        <v>0.29774321911162999</v>
      </c>
      <c r="Y44" s="18">
        <f t="shared" si="31"/>
        <v>0.29474873666479501</v>
      </c>
      <c r="Z44" s="18">
        <f t="shared" si="32"/>
        <v>0.29133968609865502</v>
      </c>
      <c r="AA44" s="18">
        <f t="shared" si="33"/>
        <v>0.28801057890096998</v>
      </c>
      <c r="AB44" s="18">
        <f t="shared" si="34"/>
        <v>0.284714924538848</v>
      </c>
      <c r="AC44" s="18">
        <f t="shared" si="35"/>
        <v>0.280472827755603</v>
      </c>
      <c r="AD44" s="18">
        <f t="shared" si="36"/>
        <v>0.27728502119116699</v>
      </c>
      <c r="AE44" s="18">
        <f t="shared" si="37"/>
        <v>0.27410760295817599</v>
      </c>
      <c r="AF44" s="18">
        <f t="shared" si="38"/>
        <v>0.27096679932095802</v>
      </c>
      <c r="AG44" s="18">
        <f t="shared" si="39"/>
        <v>0.26748237649643403</v>
      </c>
      <c r="AH44" s="18">
        <f t="shared" si="40"/>
        <v>0.26440838103706998</v>
      </c>
    </row>
    <row r="45" ht="15">
      <c r="A45" s="22" t="s">
        <v>26</v>
      </c>
      <c r="B45" s="18">
        <f t="shared" si="8"/>
        <v>0.26500315269763802</v>
      </c>
      <c r="C45" s="18">
        <f t="shared" si="9"/>
        <v>0.26845567969653</v>
      </c>
      <c r="D45" s="18">
        <f t="shared" si="10"/>
        <v>0.272352932488517</v>
      </c>
      <c r="E45" s="18">
        <f t="shared" si="11"/>
        <v>0.275904111202733</v>
      </c>
      <c r="F45" s="18">
        <f t="shared" si="12"/>
        <v>0.279470276460484</v>
      </c>
      <c r="G45" s="18">
        <f t="shared" si="13"/>
        <v>0.28247979620519997</v>
      </c>
      <c r="H45" s="18">
        <f t="shared" si="14"/>
        <v>0.28606759617490302</v>
      </c>
      <c r="I45" s="18">
        <f t="shared" si="15"/>
        <v>0.28910891089108898</v>
      </c>
      <c r="J45" s="18">
        <f t="shared" si="16"/>
        <v>0.292728830542687</v>
      </c>
      <c r="K45" s="18">
        <f t="shared" si="17"/>
        <v>0.29534071982040699</v>
      </c>
      <c r="L45" s="18">
        <f t="shared" si="18"/>
        <v>0.298968521113535</v>
      </c>
      <c r="M45" s="18">
        <f t="shared" si="19"/>
        <v>0.301586432472155</v>
      </c>
      <c r="N45" s="18">
        <f t="shared" si="20"/>
        <v>0.30469605715189202</v>
      </c>
      <c r="O45" s="18">
        <f t="shared" si="21"/>
        <v>0.30731644371800898</v>
      </c>
      <c r="P45" s="18">
        <f t="shared" si="22"/>
        <v>0.310504033411522</v>
      </c>
      <c r="Q45" s="18">
        <f t="shared" si="23"/>
        <v>0.31321374034907401</v>
      </c>
      <c r="R45" s="18">
        <f t="shared" si="24"/>
        <v>0.31583907522350702</v>
      </c>
      <c r="S45" s="18">
        <f t="shared" si="25"/>
        <v>0.31853693181818199</v>
      </c>
      <c r="T45" s="18">
        <f t="shared" si="26"/>
        <v>0.320757391082514</v>
      </c>
      <c r="U45" s="18">
        <f t="shared" si="27"/>
        <v>0.32348174129494001</v>
      </c>
      <c r="V45" s="18">
        <f t="shared" si="28"/>
        <v>0.32621238638288302</v>
      </c>
      <c r="W45" s="18">
        <f t="shared" si="29"/>
        <v>0.32848872424041797</v>
      </c>
      <c r="X45" s="18">
        <f t="shared" si="30"/>
        <v>0.33082579901292197</v>
      </c>
      <c r="Y45" s="18">
        <f t="shared" si="31"/>
        <v>0.33268669286917502</v>
      </c>
      <c r="Z45" s="18">
        <f t="shared" si="32"/>
        <v>0.33504063901345299</v>
      </c>
      <c r="AA45" s="18">
        <f t="shared" si="33"/>
        <v>0.33746694093446999</v>
      </c>
      <c r="AB45" s="18">
        <f t="shared" si="34"/>
        <v>0.33894633873672397</v>
      </c>
      <c r="AC45" s="18">
        <f t="shared" si="35"/>
        <v>0.34140313171630299</v>
      </c>
      <c r="AD45" s="18">
        <f t="shared" si="36"/>
        <v>0.34298321436537998</v>
      </c>
      <c r="AE45" s="18">
        <f t="shared" si="37"/>
        <v>0.34553000654587002</v>
      </c>
      <c r="AF45" s="18">
        <f t="shared" si="38"/>
        <v>0.34714607742186798</v>
      </c>
      <c r="AG45" s="18">
        <f t="shared" si="39"/>
        <v>0.348304389538521</v>
      </c>
      <c r="AH45" s="18">
        <f t="shared" si="40"/>
        <v>0.34998054799088502</v>
      </c>
    </row>
    <row r="46" ht="15">
      <c r="A46" s="22" t="s">
        <v>27</v>
      </c>
      <c r="B46" s="18">
        <f t="shared" si="8"/>
        <v>0.84581833323419198</v>
      </c>
      <c r="C46" s="18">
        <f t="shared" si="9"/>
        <v>0.847126811486827</v>
      </c>
      <c r="D46" s="18">
        <f t="shared" si="10"/>
        <v>0.84787245041133097</v>
      </c>
      <c r="E46" s="18">
        <f t="shared" si="11"/>
        <v>0.84855401107315298</v>
      </c>
      <c r="F46" s="18">
        <f t="shared" si="12"/>
        <v>0.84931215222210799</v>
      </c>
      <c r="G46" s="18">
        <f t="shared" si="13"/>
        <v>0.85041286015460305</v>
      </c>
      <c r="H46" s="18">
        <f t="shared" si="14"/>
        <v>0.85127381560697901</v>
      </c>
      <c r="I46" s="18">
        <f t="shared" si="15"/>
        <v>0.85247524752475201</v>
      </c>
      <c r="J46" s="18">
        <f t="shared" si="16"/>
        <v>0.85247382408039396</v>
      </c>
      <c r="K46" s="18">
        <f t="shared" si="17"/>
        <v>0.85342602650445398</v>
      </c>
      <c r="L46" s="18">
        <f t="shared" si="18"/>
        <v>0.853490992617847</v>
      </c>
      <c r="M46" s="18">
        <f t="shared" si="19"/>
        <v>0.85350931542773201</v>
      </c>
      <c r="N46" s="18">
        <f t="shared" si="20"/>
        <v>0.85492388851356205</v>
      </c>
      <c r="O46" s="18">
        <f t="shared" si="21"/>
        <v>0.85497010624112901</v>
      </c>
      <c r="P46" s="18">
        <f t="shared" si="22"/>
        <v>0.85388609188168596</v>
      </c>
      <c r="Q46" s="18">
        <f t="shared" si="23"/>
        <v>0.85421929186111201</v>
      </c>
      <c r="R46" s="18">
        <f t="shared" si="24"/>
        <v>0.85433488981265304</v>
      </c>
      <c r="S46" s="18">
        <f t="shared" si="25"/>
        <v>0.85465909090909098</v>
      </c>
      <c r="T46" s="18">
        <f t="shared" si="26"/>
        <v>0.85372317809461695</v>
      </c>
      <c r="U46" s="18">
        <f t="shared" si="27"/>
        <v>0.85414816281503703</v>
      </c>
      <c r="V46" s="18">
        <f t="shared" si="28"/>
        <v>0.85362163382826195</v>
      </c>
      <c r="W46" s="18">
        <f t="shared" si="29"/>
        <v>0.85290099023847399</v>
      </c>
      <c r="X46" s="18">
        <f t="shared" si="30"/>
        <v>0.85138992393031399</v>
      </c>
      <c r="Y46" s="18">
        <f t="shared" si="31"/>
        <v>0.85214486243683296</v>
      </c>
      <c r="Z46" s="18">
        <f t="shared" si="32"/>
        <v>0.85071188340807202</v>
      </c>
      <c r="AA46" s="18">
        <f t="shared" si="33"/>
        <v>0.85045548045841901</v>
      </c>
      <c r="AB46" s="18">
        <f t="shared" si="34"/>
        <v>0.84930268306316403</v>
      </c>
      <c r="AC46" s="18">
        <f t="shared" si="35"/>
        <v>0.84818851704022102</v>
      </c>
      <c r="AD46" s="18">
        <f t="shared" si="36"/>
        <v>0.84731346196743196</v>
      </c>
      <c r="AE46" s="18">
        <f t="shared" si="37"/>
        <v>0.84645199927577597</v>
      </c>
      <c r="AF46" s="18">
        <f t="shared" si="38"/>
        <v>0.84472212172654704</v>
      </c>
      <c r="AG46" s="18">
        <f t="shared" si="39"/>
        <v>0.84285813601034498</v>
      </c>
      <c r="AH46" s="18">
        <f t="shared" si="40"/>
        <v>0.84129939420885902</v>
      </c>
    </row>
    <row r="47" ht="15">
      <c r="A47" s="22" t="s">
        <v>28</v>
      </c>
      <c r="B47" s="18">
        <f t="shared" si="8"/>
        <v>0.23710808399262401</v>
      </c>
      <c r="C47" s="18">
        <f t="shared" si="9"/>
        <v>0.24061583143170401</v>
      </c>
      <c r="D47" s="18">
        <f t="shared" si="10"/>
        <v>0.24551523476154599</v>
      </c>
      <c r="E47" s="18">
        <f t="shared" si="11"/>
        <v>0.249107668747791</v>
      </c>
      <c r="F47" s="18">
        <f t="shared" si="12"/>
        <v>0.25370351338256703</v>
      </c>
      <c r="G47" s="18">
        <f t="shared" si="13"/>
        <v>0.25869202389318302</v>
      </c>
      <c r="H47" s="18">
        <f t="shared" si="14"/>
        <v>0.26330097087378601</v>
      </c>
      <c r="I47" s="18">
        <f t="shared" si="15"/>
        <v>0.268316831683168</v>
      </c>
      <c r="J47" s="18">
        <f t="shared" si="16"/>
        <v>0.27294985550601902</v>
      </c>
      <c r="K47" s="18">
        <f t="shared" si="17"/>
        <v>0.27854877253964799</v>
      </c>
      <c r="L47" s="18">
        <f t="shared" si="18"/>
        <v>0.28416809927623099</v>
      </c>
      <c r="M47" s="18">
        <f t="shared" si="19"/>
        <v>0.28975951355167801</v>
      </c>
      <c r="N47" s="18">
        <f t="shared" si="20"/>
        <v>0.29582141471057499</v>
      </c>
      <c r="O47" s="18">
        <f t="shared" si="21"/>
        <v>0.30140651210804797</v>
      </c>
      <c r="P47" s="18">
        <f t="shared" si="22"/>
        <v>0.30755621030951402</v>
      </c>
      <c r="Q47" s="18">
        <f t="shared" si="23"/>
        <v>0.31321374034907401</v>
      </c>
      <c r="R47" s="18">
        <f t="shared" si="24"/>
        <v>0.31976254199646897</v>
      </c>
      <c r="S47" s="18">
        <f t="shared" si="25"/>
        <v>0.32735795454545502</v>
      </c>
      <c r="T47" s="18">
        <f t="shared" si="26"/>
        <v>0.333470336460784</v>
      </c>
      <c r="U47" s="18">
        <f t="shared" si="27"/>
        <v>0.34009560716205101</v>
      </c>
      <c r="V47" s="18">
        <f t="shared" si="28"/>
        <v>0.34769942979732399</v>
      </c>
      <c r="W47" s="18">
        <f t="shared" si="29"/>
        <v>0.35383206795036098</v>
      </c>
      <c r="X47" s="18">
        <f t="shared" si="30"/>
        <v>0.36098932774645298</v>
      </c>
      <c r="Y47" s="18">
        <f t="shared" si="31"/>
        <v>0.36867911285794502</v>
      </c>
      <c r="Z47" s="18">
        <f t="shared" si="32"/>
        <v>0.375828195067265</v>
      </c>
      <c r="AA47" s="18">
        <f t="shared" si="33"/>
        <v>0.38304437261240099</v>
      </c>
      <c r="AB47" s="18">
        <f t="shared" si="34"/>
        <v>0.39027249860257102</v>
      </c>
      <c r="AC47" s="18">
        <f t="shared" si="35"/>
        <v>0.39749769726742401</v>
      </c>
      <c r="AD47" s="18">
        <f t="shared" si="36"/>
        <v>0.40481680794111102</v>
      </c>
      <c r="AE47" s="18">
        <f t="shared" si="37"/>
        <v>0.41212657205331399</v>
      </c>
      <c r="AF47" s="18">
        <f t="shared" si="38"/>
        <v>0.420432471544263</v>
      </c>
      <c r="AG47" s="18">
        <f t="shared" si="39"/>
        <v>0.42720206893675</v>
      </c>
      <c r="AH47" s="18">
        <f t="shared" si="40"/>
        <v>0.43555271494470099</v>
      </c>
    </row>
    <row r="50" ht="15">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row>
    <row r="51" ht="15">
      <c r="B51" t="s">
        <v>17</v>
      </c>
    </row>
    <row r="52" ht="15">
      <c r="A52" s="22" t="s">
        <v>24</v>
      </c>
      <c r="B52">
        <v>0.3876</v>
      </c>
    </row>
    <row r="53" ht="15">
      <c r="A53" s="22" t="s">
        <v>25</v>
      </c>
      <c r="B53">
        <v>0.36880000000000002</v>
      </c>
    </row>
    <row r="54" ht="15">
      <c r="A54" s="22" t="s">
        <v>26</v>
      </c>
      <c r="B54">
        <v>0.28349999999999997</v>
      </c>
    </row>
    <row r="55" ht="15">
      <c r="A55" s="22" t="s">
        <v>27</v>
      </c>
      <c r="B55">
        <v>0.85599999999999998</v>
      </c>
    </row>
    <row r="56" ht="15">
      <c r="A56" s="22" t="s">
        <v>28</v>
      </c>
      <c r="B56">
        <v>0.26040000000000002</v>
      </c>
    </row>
    <row r="58" ht="15">
      <c r="A58" s="22" t="s">
        <v>37</v>
      </c>
      <c r="B58">
        <f>SUM(B52:B56)</f>
        <v>2.1562999999999999</v>
      </c>
    </row>
    <row r="59" ht="15">
      <c r="A59" s="22" t="s">
        <v>38</v>
      </c>
      <c r="B59">
        <v>64.730000000000004</v>
      </c>
    </row>
  </sheetData>
  <mergeCells count="2">
    <mergeCell ref="B2:J2"/>
    <mergeCell ref="B8:J8"/>
  </mergeCells>
  <hyperlinks>
    <hyperlink r:id="rId1" ref="B12"/>
  </hyperlink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tabColor rgb="FFBDD7EE"/>
    <outlinePr applyStyles="0" summaryBelow="1" summaryRight="1" showOutlineSymbols="1"/>
    <pageSetUpPr autoPageBreaks="1" fitToPage="0"/>
  </sheetPr>
  <sheetViews>
    <sheetView showGridLines="1" showRowColHeaders="1" showZeros="1" zoomScale="72" workbookViewId="0">
      <selection activeCell="C13" activeCellId="0" sqref="C13"/>
    </sheetView>
  </sheetViews>
  <sheetFormatPr defaultRowHeight="14.25"/>
  <cols>
    <col customWidth="1" min="1" max="1023" style="0" width="10.42"/>
    <col customWidth="1" min="1024" max="1025" style="0" width="11.57"/>
  </cols>
  <sheetData>
    <row r="3" ht="36" customHeight="1">
      <c r="B3" s="11" t="s">
        <v>39</v>
      </c>
      <c r="C3" s="11"/>
      <c r="D3" s="11"/>
      <c r="E3" s="11"/>
      <c r="F3" s="11"/>
      <c r="G3" s="11"/>
      <c r="H3" s="11"/>
      <c r="I3" s="11"/>
    </row>
    <row r="5" ht="15">
      <c r="C5" t="s">
        <v>40</v>
      </c>
      <c r="D5" s="35">
        <v>2018</v>
      </c>
      <c r="E5" s="35">
        <v>2020</v>
      </c>
      <c r="F5" s="35">
        <f>E5+5</f>
        <v>2025</v>
      </c>
      <c r="G5" s="35">
        <f>F5+5</f>
        <v>2030</v>
      </c>
      <c r="H5" s="35">
        <f>G5+5</f>
        <v>2035</v>
      </c>
      <c r="I5" s="35">
        <f>H5+5</f>
        <v>2040</v>
      </c>
      <c r="J5" s="35">
        <f>I5+5</f>
        <v>2045</v>
      </c>
      <c r="K5" s="35">
        <f>J5+5</f>
        <v>2050</v>
      </c>
    </row>
    <row r="6" ht="14.449999999999999" customHeight="1">
      <c r="B6" s="36" t="s">
        <v>41</v>
      </c>
      <c r="C6" s="37" t="s">
        <v>42</v>
      </c>
      <c r="D6" s="37">
        <v>29.899999999999999</v>
      </c>
      <c r="E6" s="37">
        <v>30</v>
      </c>
      <c r="F6" s="37">
        <v>30.199999999999999</v>
      </c>
      <c r="G6" s="37">
        <v>30.5</v>
      </c>
      <c r="H6" s="37">
        <v>31</v>
      </c>
      <c r="I6" s="37">
        <v>31.100000000000001</v>
      </c>
      <c r="J6" s="37">
        <v>31.199999999999999</v>
      </c>
      <c r="K6" s="37">
        <v>31.300000000000001</v>
      </c>
      <c r="S6" s="14" t="s">
        <v>43</v>
      </c>
    </row>
    <row r="7" ht="15">
      <c r="B7" s="36"/>
      <c r="C7" s="37" t="s">
        <v>44</v>
      </c>
      <c r="D7" s="38">
        <f>'1. Population'!B20</f>
        <v>66.992000000000004</v>
      </c>
      <c r="E7" s="38">
        <f>'1. Population'!D17</f>
        <v>67.819999999999993</v>
      </c>
      <c r="F7" s="38">
        <f>'1. Population'!I17</f>
        <v>69.093000000000004</v>
      </c>
      <c r="G7" s="38">
        <f>'1. Population'!N17</f>
        <v>70.281000000000006</v>
      </c>
      <c r="H7" s="38">
        <f>'1. Population'!S17</f>
        <v>71.417000000000002</v>
      </c>
      <c r="I7" s="38">
        <f>'1. Population'!X17</f>
        <v>72.448999999999998</v>
      </c>
      <c r="J7" s="38">
        <f>'1. Population'!AC17</f>
        <v>73.311999999999998</v>
      </c>
      <c r="K7" s="38">
        <f>'1. Population'!AH17</f>
        <v>74.025000000000006</v>
      </c>
      <c r="S7" s="39" t="s">
        <v>45</v>
      </c>
      <c r="T7" t="s">
        <v>46</v>
      </c>
      <c r="U7">
        <v>27.122</v>
      </c>
      <c r="V7" t="s">
        <v>47</v>
      </c>
    </row>
    <row r="8" ht="15">
      <c r="B8" s="36"/>
      <c r="C8" s="37" t="s">
        <v>48</v>
      </c>
      <c r="D8" s="40">
        <f>D6/D7</f>
        <v>0.44632194888942001</v>
      </c>
      <c r="E8" s="40">
        <f>E6/E7</f>
        <v>0.44234739015039798</v>
      </c>
      <c r="F8" s="40">
        <f>F6/F7</f>
        <v>0.43709203537261399</v>
      </c>
      <c r="G8" s="40">
        <f>G6/G7</f>
        <v>0.43397219732217801</v>
      </c>
      <c r="H8" s="40">
        <f>H6/H7</f>
        <v>0.43407031939174101</v>
      </c>
      <c r="I8" s="40">
        <f>I6/I7</f>
        <v>0.42926748471338499</v>
      </c>
      <c r="J8" s="40">
        <f>J6/J7</f>
        <v>0.42557835006547401</v>
      </c>
      <c r="K8" s="40">
        <f>K6/K7</f>
        <v>0.42283012495778499</v>
      </c>
      <c r="S8" t="s">
        <v>49</v>
      </c>
      <c r="T8" t="s">
        <v>50</v>
      </c>
      <c r="U8" s="41">
        <f>U7*(1-'1. Population'!B35)*1.091</f>
        <v>28.657655593807601</v>
      </c>
      <c r="V8" t="s">
        <v>51</v>
      </c>
    </row>
    <row r="9" ht="14.449999999999999" customHeight="1">
      <c r="B9" s="42" t="s">
        <v>52</v>
      </c>
      <c r="C9" s="43" t="s">
        <v>42</v>
      </c>
      <c r="D9" s="43">
        <v>29.899999999999999</v>
      </c>
      <c r="E9" s="43">
        <v>30</v>
      </c>
      <c r="F9" s="43">
        <v>30.199999999999999</v>
      </c>
      <c r="G9" s="43">
        <v>30.5</v>
      </c>
      <c r="H9" s="43">
        <v>31</v>
      </c>
      <c r="I9" s="43">
        <v>31</v>
      </c>
      <c r="J9" s="43">
        <v>31</v>
      </c>
      <c r="K9" s="43">
        <v>30.800000000000001</v>
      </c>
      <c r="M9" t="s">
        <v>53</v>
      </c>
      <c r="S9" t="s">
        <v>54</v>
      </c>
    </row>
    <row r="10" ht="15">
      <c r="B10" s="42"/>
      <c r="C10" s="43" t="s">
        <v>44</v>
      </c>
      <c r="D10" s="44">
        <f>'1. Population'!B19</f>
        <v>67.240666000000004</v>
      </c>
      <c r="E10" s="44">
        <f>'1. Population'!D19</f>
        <v>67.707069000000004</v>
      </c>
      <c r="F10" s="44">
        <f>'1. Population'!I19</f>
        <v>68.681546999999995</v>
      </c>
      <c r="G10" s="44">
        <f>'1. Population'!N19</f>
        <v>69.570370999999994</v>
      </c>
      <c r="H10" s="44">
        <f>'1. Population'!S19</f>
        <v>70.401514000000006</v>
      </c>
      <c r="I10" s="44">
        <f>'1. Population'!X19</f>
        <v>71.117945000000006</v>
      </c>
      <c r="J10" s="44">
        <f>'1. Population'!AC19</f>
        <v>71.647525000000002</v>
      </c>
      <c r="K10" s="44">
        <f>'1. Population'!AH19</f>
        <v>71.965277999999998</v>
      </c>
      <c r="M10" t="s">
        <v>55</v>
      </c>
      <c r="N10" t="s">
        <v>56</v>
      </c>
      <c r="T10" t="s">
        <v>57</v>
      </c>
      <c r="U10">
        <v>20.640000000000001</v>
      </c>
      <c r="V10" t="s">
        <v>47</v>
      </c>
    </row>
    <row r="11" ht="15">
      <c r="B11" s="42"/>
      <c r="C11" s="43" t="s">
        <v>48</v>
      </c>
      <c r="D11" s="45">
        <f>D9/D10</f>
        <v>0.44467138383192101</v>
      </c>
      <c r="E11" s="45">
        <f>E9/E10</f>
        <v>0.44308519690905501</v>
      </c>
      <c r="F11" s="45">
        <f>F9/F10</f>
        <v>0.439710538261463</v>
      </c>
      <c r="G11" s="45">
        <f>G9/G10</f>
        <v>0.43840502158598499</v>
      </c>
      <c r="H11" s="45">
        <f>H9/H10</f>
        <v>0.44033143946307701</v>
      </c>
      <c r="I11" s="45">
        <f>I9/I10</f>
        <v>0.43589560975081598</v>
      </c>
      <c r="J11" s="45">
        <f>J9/J10</f>
        <v>0.43267370366247798</v>
      </c>
      <c r="K11" s="45">
        <f>K9/K10</f>
        <v>0.42798417314527698</v>
      </c>
      <c r="T11" t="s">
        <v>57</v>
      </c>
      <c r="U11" s="16">
        <f>U10*(1-'1. Population'!B35)</f>
        <v>19.989590149306999</v>
      </c>
      <c r="V11" t="s">
        <v>51</v>
      </c>
    </row>
    <row r="12" ht="13.699999999999999" customHeight="1">
      <c r="B12" s="46" t="s">
        <v>34</v>
      </c>
      <c r="C12" s="35" t="s">
        <v>58</v>
      </c>
      <c r="D12" s="47">
        <f>'1. Population'!B41</f>
        <v>64.880941050502699</v>
      </c>
      <c r="E12" s="48">
        <f>'1. Population'!D41</f>
        <v>65.1828038459834</v>
      </c>
      <c r="F12" s="48">
        <f>'1. Population'!I41</f>
        <v>65.867326732673305</v>
      </c>
      <c r="G12" s="48">
        <f>'1. Population'!N41</f>
        <v>66.451350457818904</v>
      </c>
      <c r="H12" s="48">
        <f>'1. Population'!S41</f>
        <v>66.835909090909098</v>
      </c>
      <c r="I12" s="48">
        <f>'1. Population'!X41</f>
        <v>67.022387828850199</v>
      </c>
      <c r="J12" s="48">
        <f>'1. Population'!AC41</f>
        <v>67.109410500460498</v>
      </c>
      <c r="K12" s="48">
        <f>'1. Population'!AH41</f>
        <v>66.999160784749606</v>
      </c>
      <c r="T12" t="s">
        <v>59</v>
      </c>
      <c r="U12" s="49">
        <f>U11/U8</f>
        <v>0.69753054585617902</v>
      </c>
      <c r="V12" t="s">
        <v>51</v>
      </c>
    </row>
    <row r="13" ht="15">
      <c r="B13" s="46"/>
      <c r="C13" s="50" t="s">
        <v>60</v>
      </c>
      <c r="D13" s="51">
        <f>D12*D11</f>
        <v>28.850697841244301</v>
      </c>
      <c r="E13" s="51">
        <f>E12*E11</f>
        <v>28.881535477181899</v>
      </c>
      <c r="F13" s="51">
        <f>F12*F11</f>
        <v>28.962557691467399</v>
      </c>
      <c r="G13" s="51">
        <f>G12*G11</f>
        <v>29.132605731877899</v>
      </c>
      <c r="H13" s="51">
        <f>H12*H11</f>
        <v>29.4299520578234</v>
      </c>
      <c r="I13" s="51">
        <f>I12*I11</f>
        <v>29.214764609612299</v>
      </c>
      <c r="J13" s="51">
        <f>J12*J11</f>
        <v>29.0364771918399</v>
      </c>
      <c r="K13" s="51">
        <f>K12*K11</f>
        <v>28.674580429888501</v>
      </c>
      <c r="M13" t="s">
        <v>61</v>
      </c>
    </row>
    <row r="15" ht="13.699999999999999" customHeight="1">
      <c r="B15" s="52" t="s">
        <v>62</v>
      </c>
      <c r="C15" s="35" t="s">
        <v>63</v>
      </c>
      <c r="D15" s="48">
        <f>U11</f>
        <v>19.989590149306999</v>
      </c>
      <c r="E15" s="48">
        <f>E13*'PIB Branches'!G55/'PIB Branches'!$E55*$U12</f>
        <v>20.390098754221398</v>
      </c>
      <c r="F15" s="48">
        <f>F13*'PIB Branches'!H55/'PIB Branches'!$E55*$U12</f>
        <v>20.602752866494399</v>
      </c>
      <c r="G15" s="48">
        <f>G13*'PIB Branches'!I55/'PIB Branches'!$E55*$U12</f>
        <v>20.822067097206499</v>
      </c>
      <c r="H15" s="48">
        <f>H13*'PIB Branches'!J55/'PIB Branches'!$E55*$U12</f>
        <v>21.121727777146099</v>
      </c>
      <c r="I15" s="48">
        <f>I13*'PIB Branches'!K55/'PIB Branches'!$E55*$U12</f>
        <v>21.076362876153901</v>
      </c>
      <c r="J15" s="48">
        <f>J13*'PIB Branches'!L55/'PIB Branches'!$E55*$U12</f>
        <v>21.0434439667597</v>
      </c>
      <c r="K15" s="48">
        <f>K13*'PIB Branches'!M55/'PIB Branches'!$E55*$U12</f>
        <v>20.855951621027401</v>
      </c>
      <c r="M15" t="s">
        <v>64</v>
      </c>
    </row>
    <row r="16" ht="15">
      <c r="B16" s="52"/>
      <c r="C16" s="35" t="s">
        <v>65</v>
      </c>
      <c r="D16" s="48">
        <f>U11</f>
        <v>19.989590149306999</v>
      </c>
      <c r="E16" s="48">
        <f>E13*'PIB Branches'!G88/'PIB Branches'!$E88*$U12</f>
        <v>20.390098754221398</v>
      </c>
      <c r="F16" s="48">
        <f>F13*'PIB Branches'!H88/'PIB Branches'!$E88*$U12</f>
        <v>20.412719079830001</v>
      </c>
      <c r="G16" s="48">
        <f>G13*'PIB Branches'!I88/'PIB Branches'!$E88*$U12</f>
        <v>20.572579919384399</v>
      </c>
      <c r="H16" s="48">
        <f>H13*'PIB Branches'!J88/'PIB Branches'!$E88*$U12</f>
        <v>20.821599457746199</v>
      </c>
      <c r="I16" s="48">
        <f>I13*'PIB Branches'!K88/'PIB Branches'!$E88*$U12</f>
        <v>20.724635395547899</v>
      </c>
      <c r="J16" s="48">
        <f>J13*'PIB Branches'!L88/'PIB Branches'!$E88*$U12</f>
        <v>20.648120358076198</v>
      </c>
      <c r="K16" s="48">
        <f>K13*'PIB Branches'!M88/'PIB Branches'!$E88*$U12</f>
        <v>20.431199347917001</v>
      </c>
      <c r="M16" t="s">
        <v>64</v>
      </c>
    </row>
    <row r="17" ht="15">
      <c r="D17" t="s">
        <v>66</v>
      </c>
    </row>
    <row r="18" ht="13.800000000000001" customHeight="1">
      <c r="B18" s="53" t="s">
        <v>67</v>
      </c>
      <c r="C18" s="35" t="s">
        <v>63</v>
      </c>
      <c r="E18" s="49"/>
      <c r="F18" s="49">
        <f t="shared" ref="F18:F19" si="41">(F15/E15)^(1/5)-1</f>
        <v>0.00207720908007381</v>
      </c>
      <c r="G18" s="49">
        <f t="shared" ref="G18:G19" si="42">(G15/F15)^(1/5)-1</f>
        <v>0.0021199722308859999</v>
      </c>
      <c r="H18" s="49">
        <f t="shared" ref="H18:H19" si="43">(H15/G15)^(1/5)-1</f>
        <v>0.0028618714888863899</v>
      </c>
      <c r="I18" s="49">
        <f t="shared" ref="I18:I19" si="44">(I15/H15)^(1/5)-1</f>
        <v>-0.00042992623868232099</v>
      </c>
      <c r="J18" s="49">
        <f t="shared" ref="J18:J19" si="45">(J15/I15)^(1/5)-1</f>
        <v>-0.00031257285838581799</v>
      </c>
      <c r="K18" s="49">
        <f t="shared" ref="K18:K19" si="46">(K15/J15)^(1/5)-1</f>
        <v>-0.0017883398404330299</v>
      </c>
    </row>
    <row r="19" ht="13.800000000000001">
      <c r="B19" s="53"/>
      <c r="C19" s="35" t="s">
        <v>65</v>
      </c>
      <c r="E19" s="49"/>
      <c r="F19" s="49">
        <f t="shared" si="41"/>
        <v>0.00022177719452343099</v>
      </c>
      <c r="G19" s="49">
        <f t="shared" si="42"/>
        <v>0.00156140299984986</v>
      </c>
      <c r="H19" s="49">
        <f t="shared" si="43"/>
        <v>0.0024092508150153099</v>
      </c>
      <c r="I19" s="49">
        <f t="shared" si="44"/>
        <v>-0.00093311937365436802</v>
      </c>
      <c r="J19" s="49">
        <f t="shared" si="45"/>
        <v>-0.00073948982848448498</v>
      </c>
      <c r="K19" s="49">
        <f t="shared" si="46"/>
        <v>-0.0021100066202016702</v>
      </c>
    </row>
    <row r="21" ht="13.800000000000001"/>
    <row r="22" ht="13.800000000000001"/>
  </sheetData>
  <mergeCells count="6">
    <mergeCell ref="B3:I3"/>
    <mergeCell ref="B6:B8"/>
    <mergeCell ref="B9:B11"/>
    <mergeCell ref="B12:B13"/>
    <mergeCell ref="B15:B16"/>
    <mergeCell ref="B18:B19"/>
  </mergeCell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tabColor rgb="FF70AD47"/>
    <outlinePr applyStyles="0" summaryBelow="1" summaryRight="1" showOutlineSymbols="1"/>
    <pageSetUpPr autoPageBreaks="1" fitToPage="0"/>
  </sheetPr>
  <sheetViews>
    <sheetView showGridLines="1" showRowColHeaders="1" showZeros="1" topLeftCell="A13" zoomScale="72" workbookViewId="0">
      <selection activeCell="A32" activeCellId="0" sqref="A32"/>
    </sheetView>
  </sheetViews>
  <sheetFormatPr defaultRowHeight="14.25"/>
  <cols>
    <col customWidth="1" min="1" max="1" style="0" width="22.140000000000001"/>
    <col customWidth="1" min="2" max="2" style="0" width="14.43"/>
    <col customWidth="1" min="3" max="9" style="0" width="10.42"/>
    <col customWidth="1" min="10" max="10" style="0" width="12.710000000000001"/>
    <col customWidth="1" min="11" max="1025" style="0" width="10.42"/>
  </cols>
  <sheetData>
    <row r="2" ht="15">
      <c r="B2" s="1" t="s">
        <v>68</v>
      </c>
      <c r="C2" s="1"/>
      <c r="D2" s="1"/>
      <c r="E2" s="1"/>
      <c r="F2" s="1"/>
      <c r="G2" s="1"/>
      <c r="H2" s="1"/>
      <c r="I2" s="1"/>
      <c r="J2" s="1"/>
    </row>
    <row r="3" ht="15">
      <c r="B3" s="2" t="s">
        <v>69</v>
      </c>
      <c r="C3" s="3">
        <v>2019</v>
      </c>
      <c r="D3" s="3">
        <v>2020</v>
      </c>
      <c r="E3" s="3">
        <v>2025</v>
      </c>
      <c r="F3" s="3">
        <v>2030</v>
      </c>
      <c r="G3" s="3">
        <v>2035</v>
      </c>
      <c r="H3" s="3">
        <v>2040</v>
      </c>
      <c r="I3" s="3">
        <v>2045</v>
      </c>
      <c r="J3" s="4">
        <v>2050</v>
      </c>
    </row>
    <row r="4" ht="15">
      <c r="B4" s="54" t="s">
        <v>70</v>
      </c>
      <c r="C4" s="9">
        <f>C31</f>
        <v>1.8</v>
      </c>
      <c r="D4" s="9">
        <f>D31</f>
        <v>-8</v>
      </c>
      <c r="E4" s="9">
        <f>I31</f>
        <v>0.88911028620158195</v>
      </c>
      <c r="F4" s="9">
        <f>N31</f>
        <v>1.0596022998227901</v>
      </c>
      <c r="G4" s="9">
        <f>S31</f>
        <v>1.200001473827</v>
      </c>
      <c r="H4" s="9">
        <f>X31</f>
        <v>1.4332382002272399</v>
      </c>
      <c r="I4" s="9">
        <f>AC31</f>
        <v>1.4964298836985901</v>
      </c>
      <c r="J4" s="10">
        <f>AH31</f>
        <v>1.5568770458147101</v>
      </c>
    </row>
    <row r="6" ht="104.65000000000001" customHeight="1">
      <c r="B6" s="11" t="s">
        <v>71</v>
      </c>
      <c r="C6" s="11"/>
      <c r="D6" s="11"/>
      <c r="E6" s="11"/>
      <c r="F6" s="11"/>
      <c r="G6" s="11"/>
      <c r="H6" s="11"/>
      <c r="I6" s="11"/>
      <c r="J6" s="11"/>
    </row>
    <row r="9" ht="15">
      <c r="A9" t="s">
        <v>72</v>
      </c>
    </row>
    <row r="10" ht="15">
      <c r="A10" t="s">
        <v>73</v>
      </c>
      <c r="B10" s="13" t="s">
        <v>74</v>
      </c>
    </row>
    <row r="14" ht="15">
      <c r="D14" s="16"/>
      <c r="E14" s="16"/>
      <c r="F14" s="16"/>
      <c r="G14" s="16"/>
      <c r="H14" s="16"/>
      <c r="I14" s="16"/>
      <c r="J14" s="16"/>
      <c r="K14" s="16"/>
      <c r="L14" s="16"/>
      <c r="M14" s="16"/>
      <c r="N14" s="16"/>
      <c r="O14" s="16"/>
      <c r="P14" s="16"/>
      <c r="Q14" s="16"/>
      <c r="R14" s="16"/>
      <c r="S14" s="16"/>
      <c r="T14" s="16"/>
      <c r="U14" s="16"/>
      <c r="V14" s="16"/>
      <c r="W14" s="16"/>
      <c r="X14" s="16"/>
    </row>
    <row r="15" ht="15">
      <c r="A15" s="55" t="s">
        <v>75</v>
      </c>
      <c r="B15" s="56">
        <v>2018</v>
      </c>
      <c r="C15" s="56">
        <v>2019</v>
      </c>
      <c r="D15" s="57">
        <v>2020</v>
      </c>
      <c r="E15" s="57">
        <v>2021</v>
      </c>
      <c r="F15" s="57">
        <v>2022</v>
      </c>
      <c r="G15" s="57">
        <v>2023</v>
      </c>
      <c r="H15" s="57">
        <v>2024</v>
      </c>
      <c r="I15" s="57">
        <v>2025</v>
      </c>
      <c r="J15" s="57">
        <v>2026</v>
      </c>
      <c r="K15" s="57">
        <v>2027</v>
      </c>
      <c r="L15" s="57">
        <v>2028</v>
      </c>
      <c r="M15" s="57">
        <v>2029</v>
      </c>
      <c r="N15" s="57">
        <v>2030</v>
      </c>
      <c r="O15" s="57">
        <v>2031</v>
      </c>
      <c r="P15" s="57">
        <v>2032</v>
      </c>
      <c r="Q15" s="57">
        <v>2033</v>
      </c>
      <c r="R15" s="57">
        <v>2034</v>
      </c>
      <c r="S15" s="57">
        <v>2035</v>
      </c>
      <c r="T15" s="57">
        <v>2036</v>
      </c>
      <c r="U15" s="57">
        <v>2037</v>
      </c>
      <c r="V15" s="57">
        <v>2038</v>
      </c>
      <c r="W15" s="57">
        <v>2039</v>
      </c>
      <c r="X15" s="57">
        <v>2040</v>
      </c>
      <c r="Y15" s="57">
        <v>2041</v>
      </c>
      <c r="Z15" s="57">
        <v>2042</v>
      </c>
      <c r="AA15" s="57">
        <v>2043</v>
      </c>
      <c r="AB15" s="57">
        <v>2044</v>
      </c>
      <c r="AC15" s="57">
        <v>2045</v>
      </c>
      <c r="AD15" s="57">
        <v>2046</v>
      </c>
      <c r="AE15" s="57">
        <v>2047</v>
      </c>
      <c r="AF15" s="57">
        <v>2048</v>
      </c>
      <c r="AG15" s="57">
        <v>2049</v>
      </c>
      <c r="AH15" s="57">
        <v>2050</v>
      </c>
    </row>
    <row r="16" ht="15">
      <c r="A16" t="s">
        <v>14</v>
      </c>
      <c r="B16">
        <v>1.6000000000000001</v>
      </c>
      <c r="C16">
        <v>1.6000000000000001</v>
      </c>
      <c r="D16">
        <v>1.3</v>
      </c>
      <c r="E16">
        <v>1.3</v>
      </c>
      <c r="F16">
        <v>1.3</v>
      </c>
      <c r="G16">
        <v>1.3</v>
      </c>
      <c r="H16">
        <v>1.3</v>
      </c>
      <c r="I16">
        <v>1.3999999999999999</v>
      </c>
      <c r="J16">
        <v>1.3999999999999999</v>
      </c>
      <c r="K16">
        <v>1.3999999999999999</v>
      </c>
      <c r="L16">
        <v>1.3999999999999999</v>
      </c>
      <c r="M16">
        <v>1.3999999999999999</v>
      </c>
      <c r="N16">
        <v>1.7</v>
      </c>
      <c r="O16">
        <v>1.7</v>
      </c>
      <c r="P16">
        <v>1.7</v>
      </c>
      <c r="Q16">
        <v>1.7</v>
      </c>
      <c r="R16">
        <v>1.7</v>
      </c>
      <c r="S16">
        <v>1.7</v>
      </c>
      <c r="T16">
        <v>1.7</v>
      </c>
      <c r="U16">
        <v>1.7</v>
      </c>
      <c r="V16">
        <v>1.7</v>
      </c>
      <c r="W16">
        <v>1.7</v>
      </c>
      <c r="X16">
        <v>1.7</v>
      </c>
      <c r="Y16">
        <v>1.7</v>
      </c>
      <c r="Z16">
        <v>1.7</v>
      </c>
      <c r="AA16">
        <v>1.7</v>
      </c>
      <c r="AB16">
        <v>1.7</v>
      </c>
      <c r="AC16">
        <v>1.7</v>
      </c>
      <c r="AD16">
        <v>1.7</v>
      </c>
      <c r="AE16">
        <v>1.7</v>
      </c>
      <c r="AF16">
        <v>1.7</v>
      </c>
      <c r="AG16">
        <v>1.7</v>
      </c>
      <c r="AH16">
        <v>1.7</v>
      </c>
    </row>
    <row r="17" ht="15">
      <c r="A17" s="14" t="s">
        <v>76</v>
      </c>
      <c r="B17" s="16"/>
      <c r="C17" s="16">
        <v>1.3153940340714401</v>
      </c>
      <c r="D17" s="16">
        <v>-8.2482808890021904</v>
      </c>
      <c r="E17" s="16">
        <v>7.4011071807767301</v>
      </c>
      <c r="F17" s="16">
        <v>1.7713128835044101</v>
      </c>
      <c r="G17" s="16">
        <v>1.64107184704625</v>
      </c>
      <c r="H17" s="16">
        <v>1.5897546636926001</v>
      </c>
      <c r="I17" s="16">
        <v>0.87416589753490703</v>
      </c>
      <c r="J17" s="16">
        <v>0.92807348762686803</v>
      </c>
      <c r="K17" s="16">
        <v>0.96113683804743799</v>
      </c>
      <c r="L17" s="16">
        <v>0.99967148959665397</v>
      </c>
      <c r="M17" s="16">
        <v>0.99813958218690801</v>
      </c>
      <c r="N17" s="16">
        <v>1.0577978519932401</v>
      </c>
      <c r="O17" s="16">
        <v>1.11745612179957</v>
      </c>
      <c r="P17" s="16">
        <v>1.1771143916058999</v>
      </c>
      <c r="Q17" s="16">
        <v>1.2239656520037301</v>
      </c>
      <c r="R17" s="16">
        <v>1.2741068022386299</v>
      </c>
      <c r="S17" s="16">
        <v>1.32537743784484</v>
      </c>
      <c r="T17" s="16">
        <v>1.39274895418422</v>
      </c>
      <c r="U17" s="16">
        <v>1.4527970330678199</v>
      </c>
      <c r="V17" s="16">
        <v>1.5121100659592599</v>
      </c>
      <c r="W17" s="16">
        <v>1.5684925802694301</v>
      </c>
      <c r="X17" s="16">
        <v>1.62778818442522</v>
      </c>
      <c r="Y17" s="16">
        <f>X17</f>
        <v>1.62778818442522</v>
      </c>
      <c r="Z17" s="16">
        <f>Y17</f>
        <v>1.62778818442522</v>
      </c>
      <c r="AA17" s="16">
        <f>Z17</f>
        <v>1.62778818442522</v>
      </c>
      <c r="AB17" s="16">
        <f>AA17</f>
        <v>1.62778818442522</v>
      </c>
      <c r="AC17" s="16">
        <f>AB17</f>
        <v>1.62778818442522</v>
      </c>
      <c r="AD17" s="16">
        <f>AC17</f>
        <v>1.62778818442522</v>
      </c>
      <c r="AE17" s="16">
        <f>AD17</f>
        <v>1.62778818442522</v>
      </c>
      <c r="AF17" s="16">
        <f>AE17</f>
        <v>1.62778818442522</v>
      </c>
      <c r="AG17" s="16">
        <f>AF17</f>
        <v>1.62778818442522</v>
      </c>
      <c r="AH17" s="16">
        <f>AG17</f>
        <v>1.62778818442522</v>
      </c>
    </row>
    <row r="18" ht="15">
      <c r="A18" s="58" t="s">
        <v>77</v>
      </c>
      <c r="B18" s="16"/>
      <c r="C18" s="34">
        <f>('1. Population'!C22-'1. Population'!B22)/'1. Population'!B22*100</f>
        <v>0.049093759331140997</v>
      </c>
      <c r="D18" s="34">
        <f>('1. Population'!D22-'1. Population'!C22)/'1. Population'!C22*100</f>
        <v>0.28633300256608502</v>
      </c>
      <c r="E18" s="34">
        <f>('1. Population'!E22-'1. Population'!D22)/'1. Population'!D22*100</f>
        <v>0.27329908149517101</v>
      </c>
      <c r="F18" s="34">
        <f>('1. Population'!F22-'1. Population'!E22)/'1. Population'!E22*100</f>
        <v>0.27685315074769101</v>
      </c>
      <c r="G18" s="34">
        <f>('1. Population'!G22-'1. Population'!F22)/'1. Population'!F22*100</f>
        <v>0.281857195708477</v>
      </c>
      <c r="H18" s="34">
        <f>('1. Population'!H22-'1. Population'!G22)/'1. Population'!G22*100</f>
        <v>0.28034191162119199</v>
      </c>
      <c r="I18" s="34">
        <f>('1. Population'!I22-'1. Population'!H22)/'1. Population'!H22*100</f>
        <v>0.28004086207079198</v>
      </c>
      <c r="J18" s="34">
        <f>('1. Population'!J22-'1. Population'!I22)/'1. Population'!I22*100</f>
        <v>0.27837688995483001</v>
      </c>
      <c r="K18" s="34">
        <f>('1. Population'!K22-'1. Population'!J22)/'1. Population'!J22*100</f>
        <v>0.27981964557338801</v>
      </c>
      <c r="L18" s="34">
        <f>('1. Population'!L22-'1. Population'!K22)/'1. Population'!K22*100</f>
        <v>0.280581305427971</v>
      </c>
      <c r="M18" s="34">
        <f>('1. Population'!M22-'1. Population'!L22)/'1. Population'!L22*100</f>
        <v>0.28766307696215698</v>
      </c>
      <c r="N18" s="34">
        <f>('1. Population'!N22-'1. Population'!M22)/'1. Population'!M22*100</f>
        <v>0.29059321298914798</v>
      </c>
      <c r="O18" s="34">
        <f>('1. Population'!O22-'1. Population'!N22)/'1. Population'!N22*100</f>
        <v>0.29251320372101403</v>
      </c>
      <c r="P18" s="34">
        <f>('1. Population'!P22-'1. Population'!O22)/'1. Population'!O22*100</f>
        <v>0.292424640058561</v>
      </c>
      <c r="Q18" s="34">
        <f>('1. Population'!Q22-'1. Population'!P22)/'1. Population'!P22*100</f>
        <v>0.28841185009092701</v>
      </c>
      <c r="R18" s="34">
        <f>('1. Population'!R22-'1. Population'!Q22)/'1. Population'!Q22*100</f>
        <v>0.27761430777260998</v>
      </c>
      <c r="S18" s="34">
        <f>('1. Population'!S22-'1. Population'!R22)/'1. Population'!R22*100</f>
        <v>0.27051384500477299</v>
      </c>
      <c r="T18" s="34">
        <f>('1. Population'!T22-'1. Population'!S22)/'1. Population'!S22*100</f>
        <v>0.262243919339123</v>
      </c>
      <c r="U18" s="34">
        <f>('1. Population'!U22-'1. Population'!T22)/'1. Population'!T22*100</f>
        <v>0.25205862076931501</v>
      </c>
      <c r="V18" s="34">
        <f>('1. Population'!V22-'1. Population'!U22)/'1. Population'!U22*100</f>
        <v>0.23811917061762</v>
      </c>
      <c r="W18" s="34">
        <f>('1. Population'!W22-'1. Population'!V22)/'1. Population'!V22*100</f>
        <v>0.21904819748401699</v>
      </c>
      <c r="X18" s="34">
        <f>('1. Population'!X22-'1. Population'!W22)/'1. Population'!W22*100</f>
        <v>0.194549984197982</v>
      </c>
      <c r="Y18" s="34">
        <f>('1. Population'!Y22-'1. Population'!X22)/'1. Population'!X22*100</f>
        <v>0.170137375384976</v>
      </c>
      <c r="Z18" s="34">
        <f>('1. Population'!Z22-'1. Population'!Y22)/'1. Population'!Y22*100</f>
        <v>0.168444693992059</v>
      </c>
      <c r="AA18" s="34">
        <f>('1. Population'!AA22-'1. Population'!Z22)/'1. Population'!Z22*100</f>
        <v>0.14433856502244899</v>
      </c>
      <c r="AB18" s="34">
        <f>('1. Population'!AB22-'1. Population'!AA22)/'1. Population'!AA22*100</f>
        <v>0.135734575934437</v>
      </c>
      <c r="AC18" s="34">
        <f>('1. Population'!AC22-'1. Population'!AB22)/'1. Population'!AB22*100</f>
        <v>0.13135830072662599</v>
      </c>
      <c r="AD18" s="34">
        <f>('1. Population'!AD22-'1. Population'!AC22)/'1. Population'!AC22*100</f>
        <v>0.10327406704438399</v>
      </c>
      <c r="AE18" s="34">
        <f>('1. Population'!AE22-'1. Population'!AD22)/'1. Population'!AD22*100</f>
        <v>0.101773366049538</v>
      </c>
      <c r="AF18" s="34">
        <f>('1. Population'!AF22-'1. Population'!AE22)/'1. Population'!AE22*100</f>
        <v>0.090527987075320795</v>
      </c>
      <c r="AG18" s="34">
        <f>('1. Population'!AG22-'1. Population'!AF22)/'1. Population'!AF22*100</f>
        <v>0.076531322182959605</v>
      </c>
      <c r="AH18" s="34">
        <f>('1. Population'!AH22-'1. Population'!AG22)/'1. Population'!AG22*100</f>
        <v>0.070911138610513694</v>
      </c>
    </row>
    <row r="19" ht="15">
      <c r="A19" s="58" t="s">
        <v>78</v>
      </c>
      <c r="B19" s="16"/>
      <c r="C19" s="16">
        <f>C17-C18</f>
        <v>1.2663002747403</v>
      </c>
      <c r="D19" s="16">
        <f>D17-D18</f>
        <v>-8.5346138915682808</v>
      </c>
      <c r="E19" s="16">
        <f>E17-E18</f>
        <v>7.1278080992815598</v>
      </c>
      <c r="F19" s="16">
        <f>F17-F18</f>
        <v>1.4944597327567199</v>
      </c>
      <c r="G19" s="16">
        <f>G17-G18</f>
        <v>1.3592146513377701</v>
      </c>
      <c r="H19" s="16">
        <f>H17-H18</f>
        <v>1.3094127520714101</v>
      </c>
      <c r="I19" s="16">
        <f>I17-I18</f>
        <v>0.59412503546411499</v>
      </c>
      <c r="J19" s="16">
        <f>J17-J18</f>
        <v>0.64969659767203802</v>
      </c>
      <c r="K19" s="16">
        <f>K17-K18</f>
        <v>0.68131719247405098</v>
      </c>
      <c r="L19" s="16">
        <f>L17-L18</f>
        <v>0.71909018416868298</v>
      </c>
      <c r="M19" s="16">
        <f>M17-M18</f>
        <v>0.71047650522475103</v>
      </c>
      <c r="N19" s="16">
        <f>N17-N18</f>
        <v>0.76720463900409197</v>
      </c>
      <c r="O19" s="16">
        <f>O17-O18</f>
        <v>0.82494291807855602</v>
      </c>
      <c r="P19" s="16">
        <f>P17-P18</f>
        <v>0.88468975154733898</v>
      </c>
      <c r="Q19" s="16">
        <f>Q17-Q18</f>
        <v>0.93555380191280302</v>
      </c>
      <c r="R19" s="16">
        <f>R17-R18</f>
        <v>0.99649249446601995</v>
      </c>
      <c r="S19" s="16">
        <f>S17-S18</f>
        <v>1.05486359284007</v>
      </c>
      <c r="T19" s="16">
        <f>T17-T18</f>
        <v>1.1305050348451</v>
      </c>
      <c r="U19" s="16">
        <f>U17-U18</f>
        <v>1.2007384122985001</v>
      </c>
      <c r="V19" s="16">
        <f>V17-V18</f>
        <v>1.2739908953416399</v>
      </c>
      <c r="W19" s="16">
        <f>W17-W18</f>
        <v>1.3494443827854099</v>
      </c>
      <c r="X19" s="16">
        <f>X17-X18</f>
        <v>1.4332382002272399</v>
      </c>
      <c r="Y19" s="16">
        <f>Y17-Y18</f>
        <v>1.45765080904024</v>
      </c>
      <c r="Z19" s="16">
        <f>Z17-Z18</f>
        <v>1.4593434904331599</v>
      </c>
      <c r="AA19" s="16">
        <f>AA17-AA18</f>
        <v>1.48344961940277</v>
      </c>
      <c r="AB19" s="16">
        <f>AB17-AB18</f>
        <v>1.4920536084907801</v>
      </c>
      <c r="AC19" s="16">
        <f>AC17-AC18</f>
        <v>1.4964298836985901</v>
      </c>
      <c r="AD19" s="16">
        <f>AD17-AD18</f>
        <v>1.5245141173808401</v>
      </c>
      <c r="AE19" s="16">
        <f>AE17-AE18</f>
        <v>1.5260148183756801</v>
      </c>
      <c r="AF19" s="16">
        <f>AF17-AF18</f>
        <v>1.5372601973499</v>
      </c>
      <c r="AG19" s="16">
        <f>AG17-AG18</f>
        <v>1.55125686224226</v>
      </c>
      <c r="AH19" s="16">
        <f>AH17-AH18</f>
        <v>1.5568770458147101</v>
      </c>
    </row>
    <row r="20" ht="15">
      <c r="A20" t="s">
        <v>79</v>
      </c>
      <c r="C20">
        <v>1.8</v>
      </c>
      <c r="D20">
        <v>-8</v>
      </c>
      <c r="E20" s="59">
        <v>6.2999999999999998</v>
      </c>
      <c r="F20" s="59">
        <v>3.7000000000000002</v>
      </c>
      <c r="G20" s="59">
        <v>1.8999999999999999</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row>
    <row r="21" ht="15">
      <c r="A21" t="s">
        <v>80</v>
      </c>
      <c r="C21">
        <v>1.8</v>
      </c>
      <c r="D21">
        <v>-8</v>
      </c>
      <c r="E21" s="59">
        <v>6</v>
      </c>
      <c r="F21" s="59">
        <v>4</v>
      </c>
      <c r="G21">
        <v>1.6000000000000001</v>
      </c>
      <c r="H21" s="16">
        <v>1.3999999999999999</v>
      </c>
      <c r="I21" s="16">
        <v>1.3999999999999999</v>
      </c>
      <c r="J21" s="16">
        <v>1.3999999999999999</v>
      </c>
      <c r="K21" s="16">
        <v>1.3999999999999999</v>
      </c>
      <c r="L21" s="16"/>
      <c r="M21" s="16"/>
      <c r="N21" s="16"/>
      <c r="O21" s="16"/>
      <c r="P21" s="16"/>
      <c r="Q21" s="16"/>
      <c r="R21" s="16"/>
      <c r="S21" s="16"/>
      <c r="T21" s="16"/>
      <c r="U21" s="16"/>
      <c r="V21" s="16"/>
      <c r="W21" s="16"/>
      <c r="X21" s="16"/>
      <c r="Y21" s="16"/>
      <c r="Z21" s="16"/>
      <c r="AA21" s="16"/>
      <c r="AB21" s="16"/>
      <c r="AC21" s="16"/>
      <c r="AD21" s="16"/>
      <c r="AE21" s="16"/>
      <c r="AF21" s="16"/>
      <c r="AG21" s="16"/>
      <c r="AH21" s="16"/>
    </row>
    <row r="22" ht="15">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row>
    <row r="23" ht="15">
      <c r="A23" t="s">
        <v>81</v>
      </c>
      <c r="B23">
        <v>2018</v>
      </c>
      <c r="C23">
        <v>2019</v>
      </c>
      <c r="D23">
        <v>2020</v>
      </c>
      <c r="E23">
        <v>2021</v>
      </c>
      <c r="F23">
        <v>2022</v>
      </c>
      <c r="G23">
        <v>2023</v>
      </c>
      <c r="H23">
        <v>2024</v>
      </c>
      <c r="I23">
        <v>2025</v>
      </c>
      <c r="J23">
        <v>2026</v>
      </c>
      <c r="K23">
        <v>2027</v>
      </c>
      <c r="L23">
        <v>2028</v>
      </c>
      <c r="M23">
        <v>2029</v>
      </c>
      <c r="N23">
        <v>2030</v>
      </c>
      <c r="O23">
        <v>2031</v>
      </c>
      <c r="P23">
        <v>2032</v>
      </c>
      <c r="Q23">
        <v>2033</v>
      </c>
      <c r="R23">
        <v>2034</v>
      </c>
      <c r="S23">
        <v>2035</v>
      </c>
      <c r="T23">
        <v>2036</v>
      </c>
      <c r="U23">
        <v>2037</v>
      </c>
      <c r="V23">
        <v>2038</v>
      </c>
      <c r="W23">
        <v>2039</v>
      </c>
      <c r="X23">
        <v>2040</v>
      </c>
      <c r="Y23">
        <v>2041</v>
      </c>
      <c r="Z23">
        <v>2042</v>
      </c>
      <c r="AA23">
        <v>2043</v>
      </c>
      <c r="AB23">
        <v>2044</v>
      </c>
      <c r="AC23">
        <v>2045</v>
      </c>
      <c r="AD23">
        <v>2046</v>
      </c>
      <c r="AE23">
        <v>2047</v>
      </c>
      <c r="AF23">
        <v>2048</v>
      </c>
      <c r="AG23">
        <v>2049</v>
      </c>
      <c r="AH23">
        <v>2050</v>
      </c>
    </row>
    <row r="24" ht="15">
      <c r="A24" t="s">
        <v>82</v>
      </c>
      <c r="B24">
        <v>100</v>
      </c>
      <c r="C24" s="15">
        <f t="shared" ref="C24:C25" si="47">B24*(1+(C16/100))</f>
        <v>101.59999999999999</v>
      </c>
      <c r="D24" s="15">
        <f t="shared" ref="D24:D25" si="48">C24*(1+(D16/100))</f>
        <v>102.9208</v>
      </c>
      <c r="E24" s="15">
        <f t="shared" ref="E24:E25" si="49">D24*(1+(E16/100))</f>
        <v>104.2587704</v>
      </c>
      <c r="F24" s="15">
        <f t="shared" ref="F24:F25" si="50">E24*(1+(F16/100))</f>
        <v>105.6141344152</v>
      </c>
      <c r="G24" s="15">
        <f t="shared" ref="G24:G25" si="51">F24*(1+(G16/100))</f>
        <v>106.98711816259799</v>
      </c>
      <c r="H24" s="15">
        <f t="shared" ref="H24:H25" si="52">G24*(1+(H16/100))</f>
        <v>108.377950698711</v>
      </c>
      <c r="I24" s="15">
        <f t="shared" ref="I24:I25" si="53">H24*(1+(I16/100))</f>
        <v>109.895242008493</v>
      </c>
      <c r="J24" s="15">
        <f t="shared" ref="J24:J25" si="54">I24*(1+(J16/100))</f>
        <v>111.43377539661201</v>
      </c>
      <c r="K24" s="15">
        <f t="shared" ref="K24:K25" si="55">J24*(1+(K16/100))</f>
        <v>112.99384825216499</v>
      </c>
      <c r="L24" s="15">
        <f t="shared" ref="L24:L25" si="56">K24*(1+(L16/100))</f>
        <v>114.575762127695</v>
      </c>
      <c r="M24" s="15">
        <f t="shared" ref="M24:M25" si="57">L24*(1+(M16/100))</f>
        <v>116.179822797483</v>
      </c>
      <c r="N24" s="15">
        <f t="shared" ref="N24:N25" si="58">M24*(1+(N16/100))</f>
        <v>118.15487978503999</v>
      </c>
      <c r="O24" s="15">
        <f t="shared" ref="O24:O25" si="59">N24*(1+(O16/100))</f>
        <v>120.163512741386</v>
      </c>
      <c r="P24" s="15">
        <f t="shared" ref="P24:P25" si="60">O24*(1+(P16/100))</f>
        <v>122.20629245798899</v>
      </c>
      <c r="Q24" s="15">
        <f t="shared" ref="Q24:Q25" si="61">P24*(1+(Q16/100))</f>
        <v>124.283799429775</v>
      </c>
      <c r="R24" s="15">
        <f t="shared" ref="R24:R25" si="62">Q24*(1+(R16/100))</f>
        <v>126.39662402008101</v>
      </c>
      <c r="S24" s="15">
        <f t="shared" ref="S24:S25" si="63">R24*(1+(S16/100))</f>
        <v>128.54536662842301</v>
      </c>
      <c r="T24" s="15">
        <f t="shared" ref="T24:T25" si="64">S24*(1+(T16/100))</f>
        <v>130.730637861106</v>
      </c>
      <c r="U24" s="15">
        <f t="shared" ref="U24:U25" si="65">T24*(1+(U16/100))</f>
        <v>132.953058704744</v>
      </c>
      <c r="V24" s="15">
        <f t="shared" ref="V24:V25" si="66">U24*(1+(V16/100))</f>
        <v>135.21326070272499</v>
      </c>
      <c r="W24" s="15">
        <f t="shared" ref="W24:W25" si="67">V24*(1+(W16/100))</f>
        <v>137.51188613467099</v>
      </c>
      <c r="X24" s="15">
        <f t="shared" ref="X24:X25" si="68">W24*(1+(X16/100))</f>
        <v>139.84958819896099</v>
      </c>
      <c r="Y24" s="15">
        <f t="shared" ref="Y24:Y25" si="69">X24*(1+(Y16/100))</f>
        <v>142.22703119834301</v>
      </c>
      <c r="Z24" s="15">
        <f t="shared" ref="Z24:Z25" si="70">Y24*(1+(Z16/100))</f>
        <v>144.64489072871501</v>
      </c>
      <c r="AA24" s="15">
        <f t="shared" ref="AA24:AA25" si="71">Z24*(1+(AA16/100))</f>
        <v>147.10385387110301</v>
      </c>
      <c r="AB24" s="15">
        <f t="shared" ref="AB24:AB25" si="72">AA24*(1+(AB16/100))</f>
        <v>149.60461938691199</v>
      </c>
      <c r="AC24" s="15">
        <f t="shared" ref="AC24:AC25" si="73">AB24*(1+(AC16/100))</f>
        <v>152.147897916489</v>
      </c>
      <c r="AD24" s="15">
        <f t="shared" ref="AD24:AD25" si="74">AC24*(1+(AD16/100))</f>
        <v>154.73441218107001</v>
      </c>
      <c r="AE24" s="15">
        <f t="shared" ref="AE24:AE25" si="75">AD24*(1+(AE16/100))</f>
        <v>157.36489718814801</v>
      </c>
      <c r="AF24" s="15">
        <f t="shared" ref="AF24:AF25" si="76">AE24*(1+(AF16/100))</f>
        <v>160.04010044034601</v>
      </c>
      <c r="AG24" s="15">
        <f t="shared" ref="AG24:AG25" si="77">AF24*(1+(AG16/100))</f>
        <v>162.760782147832</v>
      </c>
      <c r="AH24" s="15">
        <f t="shared" ref="AH24:AH25" si="78">AG24*(1+(AH16/100))</f>
        <v>165.52771544434501</v>
      </c>
    </row>
    <row r="25" ht="15">
      <c r="A25" t="s">
        <v>19</v>
      </c>
      <c r="B25">
        <v>100</v>
      </c>
      <c r="C25" s="15">
        <f t="shared" si="47"/>
        <v>101.31539403407101</v>
      </c>
      <c r="D25" s="15">
        <f t="shared" si="48"/>
        <v>92.958615750341806</v>
      </c>
      <c r="E25" s="15">
        <f t="shared" si="49"/>
        <v>99.838582535791005</v>
      </c>
      <c r="F25" s="15">
        <f t="shared" si="50"/>
        <v>101.607036210956</v>
      </c>
      <c r="G25" s="15">
        <f t="shared" si="51"/>
        <v>103.274480676832</v>
      </c>
      <c r="H25" s="15">
        <f t="shared" si="52"/>
        <v>104.916291549796</v>
      </c>
      <c r="I25" s="15">
        <f t="shared" si="53"/>
        <v>105.83343399148301</v>
      </c>
      <c r="J25" s="15">
        <f t="shared" si="54"/>
        <v>106.815646033403</v>
      </c>
      <c r="K25" s="15">
        <f t="shared" si="55"/>
        <v>107.84229055622799</v>
      </c>
      <c r="L25" s="15">
        <f t="shared" si="56"/>
        <v>108.920359188647</v>
      </c>
      <c r="M25" s="15">
        <f t="shared" si="57"/>
        <v>110.00753640676901</v>
      </c>
      <c r="N25" s="15">
        <f t="shared" si="58"/>
        <v>111.17119376391</v>
      </c>
      <c r="O25" s="15">
        <f t="shared" si="59"/>
        <v>112.413483074303</v>
      </c>
      <c r="P25" s="15">
        <f t="shared" si="60"/>
        <v>113.736718361676</v>
      </c>
      <c r="Q25" s="15">
        <f t="shared" si="61"/>
        <v>115.128816728139</v>
      </c>
      <c r="R25" s="15">
        <f t="shared" si="62"/>
        <v>116.595680813409</v>
      </c>
      <c r="S25" s="15">
        <f t="shared" si="63"/>
        <v>118.14101366041101</v>
      </c>
      <c r="T25" s="15">
        <f t="shared" si="64"/>
        <v>119.78642139262899</v>
      </c>
      <c r="U25" s="15">
        <f t="shared" si="65"/>
        <v>121.52667496863999</v>
      </c>
      <c r="V25" s="15">
        <f t="shared" si="66"/>
        <v>123.36429205366601</v>
      </c>
      <c r="W25" s="15">
        <f t="shared" si="67"/>
        <v>125.29925182123</v>
      </c>
      <c r="X25" s="15">
        <f t="shared" si="68"/>
        <v>127.338858237549</v>
      </c>
      <c r="Y25" s="15">
        <f t="shared" si="69"/>
        <v>129.41166512612199</v>
      </c>
      <c r="Z25" s="15">
        <f t="shared" si="70"/>
        <v>131.518212920313</v>
      </c>
      <c r="AA25" s="15">
        <f t="shared" si="71"/>
        <v>133.659050850597</v>
      </c>
      <c r="AB25" s="15">
        <f t="shared" si="72"/>
        <v>135.83473708775799</v>
      </c>
      <c r="AC25" s="15">
        <f t="shared" si="73"/>
        <v>138.04583888841699</v>
      </c>
      <c r="AD25" s="15">
        <f t="shared" si="74"/>
        <v>140.292932742933</v>
      </c>
      <c r="AE25" s="15">
        <f t="shared" si="75"/>
        <v>142.57660452570701</v>
      </c>
      <c r="AF25" s="15">
        <f t="shared" si="76"/>
        <v>144.89744964793101</v>
      </c>
      <c r="AG25" s="15">
        <f t="shared" si="77"/>
        <v>147.256073212833</v>
      </c>
      <c r="AH25" s="15">
        <f t="shared" si="78"/>
        <v>149.65309017344001</v>
      </c>
    </row>
    <row r="26" ht="15">
      <c r="A26" t="s">
        <v>79</v>
      </c>
      <c r="B26">
        <v>100</v>
      </c>
      <c r="C26" s="15">
        <f t="shared" ref="C26:C27" si="79">B26*(1+(C20/100))</f>
        <v>101.8</v>
      </c>
      <c r="D26" s="15">
        <f t="shared" ref="D26:D27" si="80">C26*(1+(D20/100))</f>
        <v>93.656000000000006</v>
      </c>
      <c r="E26" s="15">
        <f t="shared" ref="E26:E27" si="81">D26*(1+(E20/100))</f>
        <v>99.556327999999993</v>
      </c>
      <c r="F26" s="15">
        <f t="shared" ref="F26:F27" si="82">E26*(1+(F20/100))</f>
        <v>103.239912136</v>
      </c>
      <c r="G26" s="15">
        <f t="shared" ref="G26:G27" si="83">F26*(1+(G20/100))</f>
        <v>105.201470466584</v>
      </c>
    </row>
    <row r="27" ht="15">
      <c r="A27" t="s">
        <v>83</v>
      </c>
      <c r="B27">
        <v>100</v>
      </c>
      <c r="C27" s="15">
        <f t="shared" si="79"/>
        <v>101.8</v>
      </c>
      <c r="D27" s="15">
        <f t="shared" si="80"/>
        <v>93.656000000000006</v>
      </c>
      <c r="E27" s="15">
        <f t="shared" si="81"/>
        <v>99.275360000000006</v>
      </c>
      <c r="F27" s="15">
        <f t="shared" si="82"/>
        <v>103.24637439999999</v>
      </c>
      <c r="G27" s="15">
        <f t="shared" si="83"/>
        <v>104.8983163904</v>
      </c>
      <c r="H27" s="15">
        <f>G27*(1+(H21/100))</f>
        <v>106.366892819866</v>
      </c>
      <c r="I27" s="15">
        <f>H27*(1+(I21/100))</f>
        <v>107.856029319344</v>
      </c>
      <c r="J27" s="15">
        <f>I27*(1+(J21/100))</f>
        <v>109.36601372981499</v>
      </c>
      <c r="K27" s="15">
        <f>J27*(1+(K21/100))</f>
        <v>110.897137922032</v>
      </c>
    </row>
    <row r="28" ht="13.800000000000001">
      <c r="A28" t="s">
        <v>84</v>
      </c>
      <c r="C28">
        <v>1.3200000000000001</v>
      </c>
      <c r="D28">
        <v>-7.8552557111647197</v>
      </c>
      <c r="E28">
        <v>7.0300515993791901</v>
      </c>
      <c r="F28">
        <v>3.6115816398834202</v>
      </c>
      <c r="G28">
        <v>2.1349186298996301</v>
      </c>
      <c r="H28">
        <v>1.5045422637172701</v>
      </c>
      <c r="I28">
        <v>0.87416589753490703</v>
      </c>
      <c r="J28">
        <v>0.92807348762686803</v>
      </c>
      <c r="K28">
        <v>0.96113683804743799</v>
      </c>
      <c r="L28">
        <v>0.99967148959665397</v>
      </c>
      <c r="M28">
        <v>0.99813958218690801</v>
      </c>
      <c r="N28">
        <v>1.0243705082819099</v>
      </c>
      <c r="O28">
        <v>1.0684127924770499</v>
      </c>
      <c r="P28">
        <v>1.09814780466638</v>
      </c>
      <c r="Q28">
        <v>1.1484115066271401</v>
      </c>
      <c r="R28">
        <v>1.2217664516087501</v>
      </c>
      <c r="S28">
        <v>1.3026130066986801</v>
      </c>
      <c r="T28">
        <v>1.4031808849771199</v>
      </c>
      <c r="U28">
        <v>1.5206029883899299</v>
      </c>
      <c r="V28">
        <v>1.5494173970615499</v>
      </c>
      <c r="W28">
        <v>1.5808487645103599</v>
      </c>
      <c r="X28">
        <v>1.5930929895493899</v>
      </c>
      <c r="Y28">
        <v>1.6171745434976801</v>
      </c>
      <c r="Z28">
        <v>1.6360630293735401</v>
      </c>
      <c r="AA28">
        <v>1.6085767851071699</v>
      </c>
      <c r="AB28">
        <v>1.5702556275942401</v>
      </c>
      <c r="AC28">
        <v>1.53528779448321</v>
      </c>
      <c r="AD28">
        <v>1.50999270732682</v>
      </c>
      <c r="AE28">
        <v>1.4904936775200801</v>
      </c>
      <c r="AF28">
        <v>1.4835524724196001</v>
      </c>
      <c r="AG28">
        <v>1.4716669845711501</v>
      </c>
      <c r="AH28">
        <v>1.4623377426303199</v>
      </c>
    </row>
    <row r="29" ht="13.800000000000001">
      <c r="B29">
        <v>100</v>
      </c>
      <c r="C29" s="15">
        <f>B29*(1+(C28/100))</f>
        <v>101.31999999999999</v>
      </c>
      <c r="D29" s="15">
        <f>C29*(1+(D28/100))</f>
        <v>93.361054913447902</v>
      </c>
      <c r="E29" s="15">
        <f>D29*(1+(E28/100))</f>
        <v>99.924385247588106</v>
      </c>
      <c r="F29" s="15">
        <f>E29*(1+(F28/100))</f>
        <v>103.533235998956</v>
      </c>
      <c r="G29" s="15">
        <f>F29*(1+(G28/100))</f>
        <v>105.743586342436</v>
      </c>
      <c r="H29" s="15">
        <f>G29*(1+(H28/100))</f>
        <v>107.334543290128</v>
      </c>
      <c r="I29" s="15">
        <f>H29*(1+(I28/100))</f>
        <v>108.27282526384499</v>
      </c>
      <c r="J29" s="15">
        <f>I29*(1+(J28/100))</f>
        <v>109.277676649424</v>
      </c>
      <c r="K29" s="15">
        <f>J29*(1+(K28/100))</f>
        <v>110.32798465546399</v>
      </c>
      <c r="L29" s="15">
        <f>K29*(1+(L28/100))</f>
        <v>111.43090206311101</v>
      </c>
      <c r="M29" s="15">
        <f>L29*(1+(M28/100))</f>
        <v>112.54313800339099</v>
      </c>
      <c r="N29" s="15">
        <f>M29*(1+(N28/100))</f>
        <v>113.695996718193</v>
      </c>
      <c r="O29" s="15">
        <f>N29*(1+(O28/100))</f>
        <v>114.910739291664</v>
      </c>
      <c r="P29" s="15">
        <f>O29*(1+(P28/100))</f>
        <v>116.172629052521</v>
      </c>
      <c r="Q29" s="15">
        <f>P29*(1+(Q28/100))</f>
        <v>117.50676889211201</v>
      </c>
      <c r="R29" s="15">
        <f>Q29*(1+(R28/100))</f>
        <v>118.942427172805</v>
      </c>
      <c r="S29" s="15">
        <f>R29*(1+(S28/100))</f>
        <v>120.491786699641</v>
      </c>
      <c r="T29" s="15">
        <f>S29*(1+(T28/100))</f>
        <v>122.18250441857801</v>
      </c>
      <c r="U29" s="15">
        <f>T29*(1+(U28/100))</f>
        <v>124.04041523205601</v>
      </c>
      <c r="V29" s="15">
        <f>U29*(1+(V28/100))</f>
        <v>125.962319005049</v>
      </c>
      <c r="W29" s="15">
        <f>V29*(1+(W28/100))</f>
        <v>127.95359276878899</v>
      </c>
      <c r="X29" s="15">
        <f>W29*(1+(X28/100))</f>
        <v>129.992012485065</v>
      </c>
      <c r="Y29" s="15">
        <f>X29*(1+(Y28/100))</f>
        <v>132.09421021955399</v>
      </c>
      <c r="Z29" s="15">
        <f>Y29*(1+(Z28/100))</f>
        <v>134.25535475689901</v>
      </c>
      <c r="AA29" s="15">
        <f>Z29*(1+(AA28/100))</f>
        <v>136.41495522628199</v>
      </c>
      <c r="AB29" s="15">
        <f>AA29*(1+(AB28/100))</f>
        <v>138.55701873760299</v>
      </c>
      <c r="AC29" s="15">
        <f>AB29*(1+(AC28/100))</f>
        <v>140.68426773468099</v>
      </c>
      <c r="AD29" s="15">
        <f>AC29*(1+(AD28/100))</f>
        <v>142.808589917831</v>
      </c>
      <c r="AE29" s="15">
        <f>AD29*(1+(AE28/100))</f>
        <v>144.93714292151199</v>
      </c>
      <c r="AF29" s="15">
        <f>AE29*(1+(AF28/100))</f>
        <v>147.08736148877799</v>
      </c>
      <c r="AG29" s="15">
        <f>AF29*(1+(AG28/100))</f>
        <v>149.251997626285</v>
      </c>
      <c r="AH29" s="15">
        <f>AG29*(1+(AH28/100))</f>
        <v>151.434565919204</v>
      </c>
    </row>
    <row r="30" ht="13.800000000000001"/>
    <row r="31" ht="15">
      <c r="A31" s="14" t="s">
        <v>34</v>
      </c>
      <c r="C31" s="16">
        <f>C20</f>
        <v>1.8</v>
      </c>
      <c r="D31" s="16">
        <f>D20</f>
        <v>-8</v>
      </c>
      <c r="E31" s="16">
        <f>E32+E33</f>
        <v>7.27639650938558</v>
      </c>
      <c r="F31" s="16">
        <f>F32+F33</f>
        <v>1.6428276852789701</v>
      </c>
      <c r="G31" s="16">
        <f>G32+G33</f>
        <v>1.6555109476340699</v>
      </c>
      <c r="H31" s="16">
        <f>H32+H33</f>
        <v>1.4571232395160101</v>
      </c>
      <c r="I31" s="16">
        <f>I32+I33</f>
        <v>0.88911028620158195</v>
      </c>
      <c r="J31" s="16">
        <f>J32+J33</f>
        <v>0.79675542120144205</v>
      </c>
      <c r="K31" s="16">
        <f>K32+K33</f>
        <v>0.82816007059447405</v>
      </c>
      <c r="L31" s="16">
        <f>L32+L33</f>
        <v>0.86571775015107999</v>
      </c>
      <c r="M31" s="16">
        <f>M32+M33</f>
        <v>0.85688938955858496</v>
      </c>
      <c r="N31" s="16">
        <f>N32+N33</f>
        <v>1.0596022998227901</v>
      </c>
      <c r="O31" s="16">
        <f>O32+O33</f>
        <v>0.97071551283075497</v>
      </c>
      <c r="P31" s="16">
        <f>P32+P33</f>
        <v>0.88468975154733898</v>
      </c>
      <c r="Q31" s="16">
        <f>Q32+Q33</f>
        <v>1.0811142094819399</v>
      </c>
      <c r="R31" s="16">
        <f>R32+R33</f>
        <v>1.14184133167533</v>
      </c>
      <c r="S31" s="16">
        <f>S32+S33</f>
        <v>1.200001473827</v>
      </c>
      <c r="T31" s="16">
        <f>T32+T33</f>
        <v>1.1305050348451</v>
      </c>
      <c r="U31" s="16">
        <f>U32+U33</f>
        <v>1.3456659485303799</v>
      </c>
      <c r="V31" s="16">
        <f>V32+V33</f>
        <v>1.4187086956310899</v>
      </c>
      <c r="W31" s="16">
        <f>W32+W33</f>
        <v>1.3494443827854099</v>
      </c>
      <c r="X31" s="16">
        <f>X32+X33</f>
        <v>1.4332382002272399</v>
      </c>
      <c r="Y31" s="16">
        <f>Y32+Y33</f>
        <v>1.6021594795604699</v>
      </c>
      <c r="Z31" s="16">
        <f>Z32+Z33</f>
        <v>1.4593434904331599</v>
      </c>
      <c r="AA31" s="16">
        <f>AA32+AA33</f>
        <v>1.48344961940277</v>
      </c>
      <c r="AB31" s="16">
        <f>AB32+AB33</f>
        <v>1.4920536084907801</v>
      </c>
      <c r="AC31" s="16">
        <f>AC32+AC33</f>
        <v>1.4964298836985901</v>
      </c>
      <c r="AD31" s="16">
        <f>AD32+AD33</f>
        <v>1.5245141173808401</v>
      </c>
      <c r="AE31" s="16">
        <f>AE32+AE33</f>
        <v>1.5260148183756801</v>
      </c>
      <c r="AF31" s="16">
        <f>AF32+AF33</f>
        <v>1.5372601973499</v>
      </c>
      <c r="AG31" s="16">
        <f>AG32+AG33</f>
        <v>1.4069567179421201</v>
      </c>
      <c r="AH31" s="16">
        <f>AH32+AH33</f>
        <v>1.5568770458147101</v>
      </c>
      <c r="AJ31" s="20"/>
    </row>
    <row r="32" ht="15">
      <c r="A32" s="58" t="s">
        <v>77</v>
      </c>
      <c r="C32" s="16"/>
      <c r="D32" s="16"/>
      <c r="E32" s="16">
        <f>('1. Population'!E23-'1. Population'!D23)/'1. Population'!D23*100</f>
        <v>0.14858841010402499</v>
      </c>
      <c r="F32" s="16">
        <f>('1. Population'!F23-'1. Population'!E23)/'1. Population'!E23*100</f>
        <v>0.14836795252224699</v>
      </c>
      <c r="G32" s="16">
        <f>('1. Population'!G23-'1. Population'!F23)/'1. Population'!F23*100</f>
        <v>0.2962962962963</v>
      </c>
      <c r="H32" s="16">
        <f>('1. Population'!H23-'1. Population'!G23)/'1. Population'!G23*100</f>
        <v>0.1477104874446</v>
      </c>
      <c r="I32" s="16">
        <f>('1. Population'!I23-'1. Population'!H23)/'1. Population'!H23*100</f>
        <v>0.29498525073746701</v>
      </c>
      <c r="J32" s="16">
        <f>('1. Population'!J23-'1. Population'!I23)/'1. Population'!I23*100</f>
        <v>0.147058823529403</v>
      </c>
      <c r="K32" s="16">
        <f>('1. Population'!K23-'1. Population'!J23)/'1. Population'!J23*100</f>
        <v>0.14684287812042399</v>
      </c>
      <c r="L32" s="16">
        <f>('1. Population'!L23-'1. Population'!K23)/'1. Population'!K23*100</f>
        <v>0.14662756598239601</v>
      </c>
      <c r="M32" s="16">
        <f>('1. Population'!M23-'1. Population'!L23)/'1. Population'!L23*100</f>
        <v>0.14641288433383401</v>
      </c>
      <c r="N32" s="16">
        <f>('1. Population'!N23-'1. Population'!M23)/'1. Population'!M23*100</f>
        <v>0.292397660818697</v>
      </c>
      <c r="O32" s="16">
        <f>('1. Population'!O23-'1. Population'!N23)/'1. Population'!N23*100</f>
        <v>0.145772594752199</v>
      </c>
      <c r="P32" s="16">
        <f>('1. Population'!P23-'1. Population'!O23)/'1. Population'!O23*100</f>
        <v>0</v>
      </c>
      <c r="Q32" s="16">
        <f>('1. Population'!Q23-'1. Population'!P23)/'1. Population'!P23*100</f>
        <v>0.14556040756913299</v>
      </c>
      <c r="R32" s="16">
        <f>('1. Population'!R23-'1. Population'!Q23)/'1. Population'!Q23*100</f>
        <v>0.14534883720931499</v>
      </c>
      <c r="S32" s="16">
        <f>('1. Population'!S23-'1. Population'!R23)/'1. Population'!R23*100</f>
        <v>0.14513788098692901</v>
      </c>
      <c r="T32" s="16">
        <f>('1. Population'!T23-'1. Population'!S23)/'1. Population'!S23*100</f>
        <v>0</v>
      </c>
      <c r="U32" s="16">
        <f>('1. Population'!U23-'1. Population'!T23)/'1. Population'!T23*100</f>
        <v>0.14492753623187599</v>
      </c>
      <c r="V32" s="16">
        <f>('1. Population'!V23-'1. Population'!U23)/'1. Population'!U23*100</f>
        <v>0.144717800289448</v>
      </c>
      <c r="W32" s="16">
        <f>('1. Population'!W23-'1. Population'!V23)/'1. Population'!V23*100</f>
        <v>0</v>
      </c>
      <c r="X32" s="16">
        <f>('1. Population'!X23-'1. Population'!W23)/'1. Population'!W23*100</f>
        <v>0</v>
      </c>
      <c r="Y32" s="16">
        <f>('1. Population'!Y23-'1. Population'!X23)/'1. Population'!X23*100</f>
        <v>0.14450867052022301</v>
      </c>
      <c r="Z32" s="16">
        <f>('1. Population'!Z23-'1. Population'!Y23)/'1. Population'!Y23*100</f>
        <v>0</v>
      </c>
      <c r="AA32" s="16">
        <f>('1. Population'!AA23-'1. Population'!Z23)/'1. Population'!Z23*100</f>
        <v>0</v>
      </c>
      <c r="AB32" s="16">
        <f>('1. Population'!AB23-'1. Population'!AA23)/'1. Population'!AA23*100</f>
        <v>0</v>
      </c>
      <c r="AC32" s="16">
        <f>('1. Population'!AC23-'1. Population'!AB23)/'1. Population'!AB23*100</f>
        <v>0</v>
      </c>
      <c r="AD32" s="16">
        <f>('1. Population'!AD23-'1. Population'!AC23)/'1. Population'!AC23*100</f>
        <v>0</v>
      </c>
      <c r="AE32" s="16">
        <f>('1. Population'!AE23-'1. Population'!AD23)/'1. Population'!AD23*100</f>
        <v>0</v>
      </c>
      <c r="AF32" s="16">
        <f>('1. Population'!AF23-'1. Population'!AE23)/'1. Population'!AE23*100</f>
        <v>0</v>
      </c>
      <c r="AG32" s="16">
        <f>('1. Population'!AG23-'1. Population'!AF23)/'1. Population'!AF23*100</f>
        <v>-0.14430014430013599</v>
      </c>
      <c r="AH32" s="16">
        <f>('1. Population'!AH23-'1. Population'!AG23)/'1. Population'!AG23*100</f>
        <v>0</v>
      </c>
    </row>
    <row r="33" ht="15">
      <c r="A33" s="58" t="s">
        <v>78</v>
      </c>
      <c r="C33" s="16"/>
      <c r="D33" s="16"/>
      <c r="E33" s="16">
        <f>E19</f>
        <v>7.1278080992815598</v>
      </c>
      <c r="F33" s="16">
        <f>F19</f>
        <v>1.4944597327567199</v>
      </c>
      <c r="G33" s="16">
        <f>G19</f>
        <v>1.3592146513377701</v>
      </c>
      <c r="H33" s="16">
        <f>H19</f>
        <v>1.3094127520714101</v>
      </c>
      <c r="I33" s="16">
        <f>I19</f>
        <v>0.59412503546411499</v>
      </c>
      <c r="J33" s="16">
        <f>J19</f>
        <v>0.64969659767203802</v>
      </c>
      <c r="K33" s="16">
        <f>K19</f>
        <v>0.68131719247405098</v>
      </c>
      <c r="L33" s="16">
        <f>L19</f>
        <v>0.71909018416868298</v>
      </c>
      <c r="M33" s="16">
        <f>M19</f>
        <v>0.71047650522475103</v>
      </c>
      <c r="N33" s="16">
        <f>N19</f>
        <v>0.76720463900409197</v>
      </c>
      <c r="O33" s="16">
        <f>O19</f>
        <v>0.82494291807855602</v>
      </c>
      <c r="P33" s="16">
        <f>P19</f>
        <v>0.88468975154733898</v>
      </c>
      <c r="Q33" s="16">
        <f>Q19</f>
        <v>0.93555380191280302</v>
      </c>
      <c r="R33" s="16">
        <f>R19</f>
        <v>0.99649249446601995</v>
      </c>
      <c r="S33" s="16">
        <f>S19</f>
        <v>1.05486359284007</v>
      </c>
      <c r="T33" s="16">
        <f>T19</f>
        <v>1.1305050348451</v>
      </c>
      <c r="U33" s="16">
        <f>U19</f>
        <v>1.2007384122985001</v>
      </c>
      <c r="V33" s="16">
        <f>V19</f>
        <v>1.2739908953416399</v>
      </c>
      <c r="W33" s="16">
        <f>W19</f>
        <v>1.3494443827854099</v>
      </c>
      <c r="X33" s="16">
        <f>X19</f>
        <v>1.4332382002272399</v>
      </c>
      <c r="Y33" s="16">
        <f>Y19</f>
        <v>1.45765080904024</v>
      </c>
      <c r="Z33" s="16">
        <f>Z19</f>
        <v>1.4593434904331599</v>
      </c>
      <c r="AA33" s="16">
        <f>AA19</f>
        <v>1.48344961940277</v>
      </c>
      <c r="AB33" s="16">
        <f>AB19</f>
        <v>1.4920536084907801</v>
      </c>
      <c r="AC33" s="16">
        <f>AC19</f>
        <v>1.4964298836985901</v>
      </c>
      <c r="AD33" s="16">
        <f>AD19</f>
        <v>1.5245141173808401</v>
      </c>
      <c r="AE33" s="16">
        <f>AE19</f>
        <v>1.5260148183756801</v>
      </c>
      <c r="AF33" s="16">
        <f>AF19</f>
        <v>1.5372601973499</v>
      </c>
      <c r="AG33" s="16">
        <f>AG19</f>
        <v>1.55125686224226</v>
      </c>
      <c r="AH33" s="16">
        <f>AH19</f>
        <v>1.5568770458147101</v>
      </c>
    </row>
    <row r="34" ht="13.800000000000001">
      <c r="A34" t="s">
        <v>81</v>
      </c>
      <c r="B34">
        <v>100</v>
      </c>
      <c r="C34" s="15">
        <f>B34*(1+C31/100)</f>
        <v>101.8</v>
      </c>
      <c r="D34" s="15">
        <f>C34*(1+D31/100)</f>
        <v>93.656000000000006</v>
      </c>
      <c r="E34" s="15">
        <f>D34*(1+E33/100)</f>
        <v>100.331619953463</v>
      </c>
      <c r="F34" s="15">
        <f>E34*(1+F33/100)</f>
        <v>101.83103561289001</v>
      </c>
      <c r="G34" s="15">
        <f>F34*(1+G33/100)</f>
        <v>103.21513796855</v>
      </c>
      <c r="H34" s="15">
        <f>G34*(1+H33/100)</f>
        <v>104.566650147178</v>
      </c>
      <c r="I34" s="15">
        <f>H34*(1+I33/100)</f>
        <v>105.187906794448</v>
      </c>
      <c r="J34" s="15">
        <f>I34*(1+J33/100)</f>
        <v>105.87130904605399</v>
      </c>
      <c r="K34" s="15">
        <f>J34*(1+K33/100)</f>
        <v>106.59262847648201</v>
      </c>
      <c r="L34" s="15">
        <f>K34*(1+L33/100)</f>
        <v>107.35912560490399</v>
      </c>
      <c r="M34" s="15">
        <f>L34*(1+M33/100)</f>
        <v>108.121886968542</v>
      </c>
      <c r="N34" s="15">
        <f>M34*(1+N33/100)</f>
        <v>108.951403101143</v>
      </c>
      <c r="O34" s="15">
        <f>N34*(1+O33/100)</f>
        <v>109.850189985173</v>
      </c>
      <c r="P34" s="15">
        <f>O34*(1+P33/100)</f>
        <v>110.822023358027</v>
      </c>
      <c r="Q34" s="15">
        <f>P34*(1+Q33/100)</f>
        <v>111.85882301091</v>
      </c>
      <c r="R34" s="15">
        <f>Q34*(1+R33/100)</f>
        <v>112.973487786612</v>
      </c>
      <c r="S34" s="15">
        <f>R34*(1+S33/100)</f>
        <v>114.165203978835</v>
      </c>
      <c r="T34" s="15">
        <f>S34*(1+T33/100)</f>
        <v>115.455847357856</v>
      </c>
      <c r="U34" s="15">
        <f>T34*(1+U33/100)</f>
        <v>116.842170066327</v>
      </c>
      <c r="V34" s="15">
        <f>U34*(1+V33/100)</f>
        <v>118.330728674892</v>
      </c>
      <c r="W34" s="15">
        <f>V34*(1+W33/100)</f>
        <v>119.927536046104</v>
      </c>
      <c r="X34" s="15">
        <f>W34*(1+X33/100)</f>
        <v>121.64638330530801</v>
      </c>
      <c r="Y34" s="15">
        <f>X34*(1+Y33/100)</f>
        <v>123.41956279572599</v>
      </c>
      <c r="Z34" s="15">
        <f>Y34*(1+Z33/100)</f>
        <v>125.220678151306</v>
      </c>
      <c r="AA34" s="15">
        <f>Z34*(1+AA33/100)</f>
        <v>127.07826382475599</v>
      </c>
      <c r="AB34" s="15">
        <f>AA34*(1+AB33/100)</f>
        <v>128.97433964576001</v>
      </c>
      <c r="AC34" s="15">
        <f>AB34*(1+AC33/100)</f>
        <v>130.904350206522</v>
      </c>
      <c r="AD34" s="15">
        <f>AC34*(1+AD33/100)</f>
        <v>132.90000550568601</v>
      </c>
      <c r="AE34" s="15">
        <f>AD34*(1+AE33/100)</f>
        <v>134.92807928332499</v>
      </c>
      <c r="AF34" s="15">
        <f>AE34*(1+AF33/100)</f>
        <v>137.00227494119699</v>
      </c>
      <c r="AG34" s="15">
        <f>AF34*(1+AG33/100)</f>
        <v>139.12753213265</v>
      </c>
      <c r="AH34" s="15">
        <f>AG34*(1+AH33/100)</f>
        <v>141.293576744832</v>
      </c>
    </row>
    <row r="35" ht="13.800000000000001">
      <c r="D35" s="15"/>
      <c r="E35" s="15"/>
      <c r="F35" s="15"/>
      <c r="G35" s="15"/>
    </row>
    <row r="36" ht="15">
      <c r="A36" s="14" t="s">
        <v>85</v>
      </c>
    </row>
    <row r="37" ht="15">
      <c r="A37" t="s">
        <v>86</v>
      </c>
      <c r="B37">
        <v>2863726.0764961899</v>
      </c>
      <c r="C37">
        <v>2906391.9485202902</v>
      </c>
      <c r="D37">
        <v>2669280.2573897</v>
      </c>
      <c r="E37">
        <v>2823768.0962066599</v>
      </c>
      <c r="F37">
        <v>2935513.4370345101</v>
      </c>
      <c r="G37">
        <v>2992562</v>
      </c>
      <c r="H37">
        <v>3034071</v>
      </c>
      <c r="I37">
        <v>3071890</v>
      </c>
      <c r="J37">
        <v>3109641</v>
      </c>
      <c r="K37">
        <v>3148105</v>
      </c>
      <c r="L37">
        <v>3187267</v>
      </c>
      <c r="M37">
        <v>3226815</v>
      </c>
      <c r="N37">
        <v>3266564</v>
      </c>
      <c r="O37">
        <v>3306480</v>
      </c>
      <c r="P37">
        <v>3346445</v>
      </c>
      <c r="Q37">
        <v>3386504</v>
      </c>
      <c r="R37">
        <v>3426783</v>
      </c>
      <c r="S37">
        <v>3467468</v>
      </c>
      <c r="T37">
        <v>3508727</v>
      </c>
      <c r="U37">
        <v>3550510</v>
      </c>
      <c r="V37">
        <v>3592766</v>
      </c>
      <c r="W37">
        <v>3635469</v>
      </c>
      <c r="X37">
        <v>3678671</v>
      </c>
      <c r="Y37">
        <v>3722469</v>
      </c>
      <c r="Z37">
        <v>3766844</v>
      </c>
      <c r="AA37">
        <v>3811787</v>
      </c>
      <c r="AB37">
        <v>3857318</v>
      </c>
      <c r="AC37">
        <v>3903525</v>
      </c>
      <c r="AD37">
        <v>3950559</v>
      </c>
      <c r="AE37">
        <v>3998416</v>
      </c>
      <c r="AF37">
        <v>4047162</v>
      </c>
      <c r="AG37">
        <v>4096935</v>
      </c>
      <c r="AH37">
        <v>4147962</v>
      </c>
    </row>
    <row r="38" ht="15">
      <c r="A38" t="s">
        <v>81</v>
      </c>
      <c r="B38" s="15">
        <v>100</v>
      </c>
      <c r="C38" s="15">
        <f>C37/$B37*100</f>
        <v>101.489872665346</v>
      </c>
      <c r="D38" s="15">
        <f>D37/$B37*100</f>
        <v>93.210041257004704</v>
      </c>
      <c r="E38" s="15">
        <f>E37/$B37*100</f>
        <v>98.604685670969602</v>
      </c>
      <c r="F38" s="15">
        <f>F37/$B37*100</f>
        <v>102.506781676066</v>
      </c>
      <c r="G38" s="15">
        <f>G37/$B37*100</f>
        <v>104.498891306722</v>
      </c>
      <c r="H38" s="15">
        <f>H37/$B37*100</f>
        <v>105.948366532047</v>
      </c>
      <c r="I38" s="15">
        <f>I37/$B37*100</f>
        <v>107.268988651264</v>
      </c>
      <c r="J38" s="15">
        <f>J37/$B37*100</f>
        <v>108.587236241697</v>
      </c>
      <c r="K38" s="15">
        <f>K37/$B37*100</f>
        <v>109.930381464828</v>
      </c>
      <c r="L38" s="15">
        <f>L37/$B37*100</f>
        <v>111.297900527542</v>
      </c>
      <c r="M38" s="15">
        <f>M37/$B37*100</f>
        <v>112.67889853306301</v>
      </c>
      <c r="N38" s="15">
        <f>N37/$B37*100</f>
        <v>114.066915366315</v>
      </c>
      <c r="O38" s="15">
        <f>O37/$B37*100</f>
        <v>115.460763762906</v>
      </c>
      <c r="P38" s="15">
        <f>P37/$B37*100</f>
        <v>116.85632321700299</v>
      </c>
      <c r="Q38" s="15">
        <f>Q37/$B37*100</f>
        <v>118.25516510795001</v>
      </c>
      <c r="R38" s="15">
        <f>R37/$B37*100</f>
        <v>119.661689297907</v>
      </c>
      <c r="S38" s="15">
        <f>S37/$B37*100</f>
        <v>121.082390821489</v>
      </c>
      <c r="T38" s="15">
        <f>T37/$B37*100</f>
        <v>122.523136161577</v>
      </c>
      <c r="U38" s="15">
        <f>U37/$B37*100</f>
        <v>123.982179341123</v>
      </c>
      <c r="V38" s="15">
        <f>V37/$B37*100</f>
        <v>125.457739463538</v>
      </c>
      <c r="W38" s="15">
        <f>W37/$B37*100</f>
        <v>126.948908620759</v>
      </c>
      <c r="X38" s="15">
        <f>X37/$B37*100</f>
        <v>128.457502628914</v>
      </c>
      <c r="Y38" s="15">
        <f>Y37/$B37*100</f>
        <v>129.986908683476</v>
      </c>
      <c r="Z38" s="15">
        <f>Z37/$B37*100</f>
        <v>131.53646331316699</v>
      </c>
      <c r="AA38" s="15">
        <f>AA37/$B37*100</f>
        <v>133.10585224211701</v>
      </c>
      <c r="AB38" s="15">
        <f>AB37/$B37*100</f>
        <v>134.69577386114699</v>
      </c>
      <c r="AC38" s="15">
        <f>AC37/$B37*100</f>
        <v>136.30930108985899</v>
      </c>
      <c r="AD38" s="15">
        <f>AD37/$B37*100</f>
        <v>137.95170677893799</v>
      </c>
      <c r="AE38" s="15">
        <f>AE37/$B37*100</f>
        <v>139.62285125021899</v>
      </c>
      <c r="AF38" s="15">
        <f>AF37/$B37*100</f>
        <v>141.32503919340499</v>
      </c>
      <c r="AG38" s="15">
        <f>AG37/$B37*100</f>
        <v>143.06308950514801</v>
      </c>
      <c r="AH38" s="15">
        <f>AH37/$B37*100</f>
        <v>144.844928921243</v>
      </c>
    </row>
  </sheetData>
  <mergeCells count="2">
    <mergeCell ref="B2:J2"/>
    <mergeCell ref="B6:J6"/>
  </mergeCells>
  <hyperlinks>
    <hyperlink r:id="rId1" ref="B10"/>
  </hyperlink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tabColor rgb="FFC5E0B4"/>
    <outlinePr applyStyles="0" summaryBelow="1" summaryRight="1" showOutlineSymbols="1"/>
    <pageSetUpPr autoPageBreaks="1" fitToPage="0"/>
  </sheetPr>
  <sheetViews>
    <sheetView showGridLines="1" showRowColHeaders="1" showZeros="1" zoomScale="72" workbookViewId="0">
      <selection activeCell="T23" activeCellId="0" sqref="T23"/>
    </sheetView>
  </sheetViews>
  <sheetFormatPr defaultRowHeight="14.25"/>
  <cols>
    <col customWidth="1" min="1" max="3" style="0" width="10.42"/>
    <col customWidth="1" min="4" max="4" style="0" width="16.870000000000001"/>
    <col customWidth="1" min="5" max="1000" style="0" width="10.42"/>
    <col customWidth="1" min="1001" max="1025" style="0" width="11.57"/>
  </cols>
  <sheetData>
    <row r="2" ht="95.099999999999994" customHeight="1">
      <c r="B2" s="11" t="s">
        <v>87</v>
      </c>
      <c r="C2" s="11"/>
      <c r="D2" s="11"/>
      <c r="E2" s="11"/>
      <c r="F2" s="11"/>
      <c r="G2" s="11"/>
      <c r="H2" s="11"/>
      <c r="I2" s="11"/>
    </row>
    <row r="3" ht="15">
      <c r="Y3" s="14"/>
    </row>
    <row r="4" ht="15">
      <c r="B4" s="60" t="s">
        <v>88</v>
      </c>
      <c r="C4" s="60"/>
      <c r="D4" s="60"/>
      <c r="E4" s="61" t="s">
        <v>89</v>
      </c>
      <c r="F4" s="61"/>
      <c r="G4" s="61"/>
      <c r="H4" s="61"/>
      <c r="I4" s="61"/>
      <c r="J4" s="61"/>
      <c r="L4" s="61" t="s">
        <v>90</v>
      </c>
      <c r="M4" s="61"/>
      <c r="N4" s="61"/>
      <c r="O4" s="61"/>
      <c r="P4" s="61"/>
      <c r="Q4" s="61"/>
      <c r="R4" s="61"/>
    </row>
    <row r="5" ht="15">
      <c r="E5" s="62">
        <v>2015</v>
      </c>
      <c r="F5" s="63">
        <v>2016</v>
      </c>
      <c r="G5" s="63">
        <v>2017</v>
      </c>
      <c r="H5" s="63">
        <v>2018</v>
      </c>
      <c r="I5" s="63">
        <v>2019</v>
      </c>
      <c r="J5" s="63">
        <v>2020</v>
      </c>
      <c r="K5" s="63">
        <v>2015</v>
      </c>
      <c r="L5" s="63">
        <v>2020</v>
      </c>
      <c r="M5" s="63">
        <v>2025</v>
      </c>
      <c r="N5" s="63">
        <v>2030</v>
      </c>
      <c r="O5" s="63">
        <v>2035</v>
      </c>
      <c r="P5" s="63">
        <v>2040</v>
      </c>
      <c r="Q5" s="63">
        <v>2045</v>
      </c>
      <c r="R5" s="64">
        <v>2050</v>
      </c>
    </row>
    <row r="6" ht="15">
      <c r="A6" s="61" t="s">
        <v>91</v>
      </c>
      <c r="B6" s="61" t="s">
        <v>92</v>
      </c>
      <c r="C6" s="61"/>
      <c r="D6" s="61"/>
      <c r="E6" s="65"/>
      <c r="F6" s="66"/>
      <c r="G6" s="66"/>
      <c r="H6" s="66"/>
      <c r="I6" s="66"/>
      <c r="J6" s="66"/>
      <c r="K6" s="66">
        <v>2198432</v>
      </c>
      <c r="L6" s="67">
        <v>2148555.85993557</v>
      </c>
      <c r="M6" s="67">
        <v>2446132.0012574298</v>
      </c>
      <c r="N6" s="67">
        <v>2568653.9102448202</v>
      </c>
      <c r="O6" s="67">
        <v>2722186.4268937302</v>
      </c>
      <c r="P6" s="67">
        <v>2936818.36483631</v>
      </c>
      <c r="Q6" s="67">
        <v>3178380.9884028598</v>
      </c>
      <c r="R6" s="66">
        <v>3421254.9352878798</v>
      </c>
      <c r="Z6" s="68"/>
      <c r="AA6" s="68"/>
      <c r="AB6" s="68"/>
      <c r="AC6" s="68"/>
      <c r="AD6" s="68"/>
      <c r="AE6" s="68"/>
      <c r="AF6" s="68"/>
      <c r="AG6" s="68"/>
      <c r="AH6" s="68"/>
      <c r="AI6" s="68"/>
      <c r="AJ6" s="68"/>
      <c r="AK6" s="68"/>
    </row>
    <row r="7" ht="15">
      <c r="A7" s="61"/>
      <c r="B7" s="61" t="s">
        <v>93</v>
      </c>
      <c r="C7" s="61"/>
      <c r="D7" s="61"/>
      <c r="E7" s="69">
        <v>1967.5</v>
      </c>
      <c r="F7" s="70">
        <v>1996.8</v>
      </c>
      <c r="G7" s="70">
        <v>2046.0999999999999</v>
      </c>
      <c r="H7" s="70">
        <v>2101.8000000000002</v>
      </c>
      <c r="I7" s="70">
        <v>2169.3000000000002</v>
      </c>
      <c r="J7" s="70">
        <v>2054.3000000000002</v>
      </c>
      <c r="K7" s="71">
        <v>1967467</v>
      </c>
      <c r="L7" s="72">
        <v>1918757.33744364</v>
      </c>
      <c r="M7" s="72">
        <v>2184506.2598973499</v>
      </c>
      <c r="N7" s="72">
        <v>2293923.8534777202</v>
      </c>
      <c r="O7" s="72">
        <v>2431035.31906704</v>
      </c>
      <c r="P7" s="72">
        <v>2622711.3250096701</v>
      </c>
      <c r="Q7" s="72">
        <v>2838437.64847345</v>
      </c>
      <c r="R7" s="71">
        <v>3055335.0428346498</v>
      </c>
      <c r="AF7" s="68"/>
      <c r="AG7" s="68"/>
      <c r="AH7" s="68"/>
      <c r="AI7" s="68"/>
      <c r="AJ7" s="68"/>
      <c r="AK7" s="68"/>
    </row>
    <row r="8" ht="15">
      <c r="A8" s="61"/>
      <c r="B8" s="61" t="s">
        <v>94</v>
      </c>
      <c r="C8" s="61"/>
      <c r="D8" s="61"/>
      <c r="E8" s="73">
        <v>35.299999999999997</v>
      </c>
      <c r="F8" s="74">
        <v>32.100000000000001</v>
      </c>
      <c r="G8" s="74">
        <v>35.399999999999999</v>
      </c>
      <c r="H8" s="74">
        <v>39</v>
      </c>
      <c r="I8" s="74">
        <v>37.100000000000001</v>
      </c>
      <c r="J8" s="74">
        <v>36.799999999999997</v>
      </c>
      <c r="K8" s="74">
        <v>35299</v>
      </c>
      <c r="L8" s="75">
        <v>34104.681647137397</v>
      </c>
      <c r="M8" s="75">
        <v>35181.630853972099</v>
      </c>
      <c r="N8" s="75">
        <v>35288.436990753398</v>
      </c>
      <c r="O8" s="75">
        <v>35427.548239017902</v>
      </c>
      <c r="P8" s="75">
        <v>35570.259103377903</v>
      </c>
      <c r="Q8" s="75">
        <v>35606.058204860601</v>
      </c>
      <c r="R8" s="74">
        <v>35635.050576822803</v>
      </c>
      <c r="AF8" s="68"/>
      <c r="AG8" s="68"/>
      <c r="AH8" s="68"/>
      <c r="AI8" s="68"/>
      <c r="AJ8" s="68"/>
      <c r="AK8" s="68"/>
    </row>
    <row r="9" ht="15">
      <c r="A9" s="61"/>
      <c r="B9" s="61" t="s">
        <v>95</v>
      </c>
      <c r="C9" s="61"/>
      <c r="D9" s="61"/>
      <c r="E9" s="73">
        <v>107.90000000000001</v>
      </c>
      <c r="F9" s="70">
        <v>108.40000000000001</v>
      </c>
      <c r="G9" s="70">
        <v>113.09999999999999</v>
      </c>
      <c r="H9" s="70">
        <v>117.40000000000001</v>
      </c>
      <c r="I9" s="70">
        <v>124.09999999999999</v>
      </c>
      <c r="J9" s="70">
        <v>106.7</v>
      </c>
      <c r="K9" s="70">
        <v>107884</v>
      </c>
      <c r="L9" s="75">
        <v>90720.938362229004</v>
      </c>
      <c r="M9" s="75">
        <v>114692.586912556</v>
      </c>
      <c r="N9" s="75">
        <v>118532.702148422</v>
      </c>
      <c r="O9" s="75">
        <v>123943.531769516</v>
      </c>
      <c r="P9" s="75">
        <v>130758.83396874899</v>
      </c>
      <c r="Q9" s="75">
        <v>138885.61966657001</v>
      </c>
      <c r="R9" s="70">
        <v>147322.870789687</v>
      </c>
      <c r="AF9" s="68"/>
      <c r="AG9" s="68"/>
      <c r="AH9" s="68"/>
      <c r="AI9" s="68"/>
      <c r="AJ9" s="68"/>
      <c r="AK9" s="68"/>
    </row>
    <row r="10" ht="15">
      <c r="A10" s="61"/>
      <c r="B10" s="61" t="s">
        <v>96</v>
      </c>
      <c r="C10" s="61"/>
      <c r="D10" s="61"/>
      <c r="E10" s="73">
        <f>1099.9+443.6</f>
        <v>1543.5</v>
      </c>
      <c r="F10" s="70">
        <f>1125.2+449.9</f>
        <v>1575.0999999999999</v>
      </c>
      <c r="G10" s="70">
        <f>1154.6+460</f>
        <v>1614.5999999999999</v>
      </c>
      <c r="H10" s="70">
        <f>1189.9+466.7</f>
        <v>1656.5999999999999</v>
      </c>
      <c r="I10" s="70">
        <f>1233.2+474.2</f>
        <v>1707.4000000000001</v>
      </c>
      <c r="J10" s="70">
        <f>1158.2+480.6</f>
        <v>1638.8</v>
      </c>
      <c r="K10" s="70">
        <v>1557627</v>
      </c>
      <c r="L10" s="75">
        <v>1544431.62068959</v>
      </c>
      <c r="M10" s="75">
        <v>1755919.7893245199</v>
      </c>
      <c r="N10" s="75">
        <v>1852620.8452788501</v>
      </c>
      <c r="O10" s="75">
        <v>1971488.25196016</v>
      </c>
      <c r="P10" s="75">
        <v>2137995.5946368598</v>
      </c>
      <c r="Q10" s="75">
        <v>2324423.6735998699</v>
      </c>
      <c r="R10" s="70">
        <v>2511046.8666440998</v>
      </c>
      <c r="AF10" s="68"/>
      <c r="AG10" s="68"/>
      <c r="AH10" s="68"/>
      <c r="AI10" s="68"/>
      <c r="AJ10" s="68"/>
      <c r="AK10" s="68"/>
    </row>
    <row r="11" ht="15">
      <c r="A11" s="61"/>
      <c r="B11" s="61" t="s">
        <v>97</v>
      </c>
      <c r="C11" s="61"/>
      <c r="D11" s="61"/>
      <c r="E11" s="69">
        <v>280.80000000000001</v>
      </c>
      <c r="F11" s="76">
        <v>281.10000000000002</v>
      </c>
      <c r="G11" s="76">
        <v>282.89999999999998</v>
      </c>
      <c r="H11" s="76">
        <v>288.80000000000001</v>
      </c>
      <c r="I11" s="76">
        <v>300.60000000000002</v>
      </c>
      <c r="J11" s="76">
        <v>272</v>
      </c>
      <c r="K11" s="74">
        <v>266657</v>
      </c>
      <c r="L11" s="77">
        <v>249767.07351702399</v>
      </c>
      <c r="M11" s="77">
        <v>278556.68674860703</v>
      </c>
      <c r="N11" s="77">
        <v>287397.68703646399</v>
      </c>
      <c r="O11" s="77">
        <v>300201.11106429499</v>
      </c>
      <c r="P11" s="77">
        <v>318622.22612492502</v>
      </c>
      <c r="Q11" s="77">
        <v>340000.5311044</v>
      </c>
      <c r="R11" s="74">
        <v>362055.96433595498</v>
      </c>
      <c r="S11" s="63">
        <v>2020</v>
      </c>
      <c r="T11" s="63">
        <v>2025</v>
      </c>
      <c r="U11" s="63">
        <v>2030</v>
      </c>
      <c r="V11" s="63">
        <v>2035</v>
      </c>
      <c r="W11" s="63">
        <v>2040</v>
      </c>
      <c r="X11" s="63">
        <v>2045</v>
      </c>
      <c r="Y11" s="64">
        <v>2050</v>
      </c>
      <c r="AF11" s="68"/>
      <c r="AG11" s="68"/>
      <c r="AH11" s="68"/>
      <c r="AI11" s="68"/>
      <c r="AJ11" s="68"/>
      <c r="AK11" s="68"/>
    </row>
    <row r="12" ht="15">
      <c r="A12" s="61"/>
      <c r="C12" s="61" t="s">
        <v>98</v>
      </c>
      <c r="D12" s="61"/>
      <c r="E12" s="78"/>
      <c r="F12" s="79"/>
      <c r="G12" s="79"/>
      <c r="H12" s="79"/>
      <c r="I12" s="79"/>
      <c r="J12" s="80"/>
      <c r="K12" s="81">
        <v>38198.758106634399</v>
      </c>
      <c r="L12" s="82">
        <v>33799.104389439402</v>
      </c>
      <c r="M12" s="82">
        <v>37412.914324007397</v>
      </c>
      <c r="N12" s="82">
        <v>37670.554532624803</v>
      </c>
      <c r="O12" s="82">
        <v>38190.528460966001</v>
      </c>
      <c r="P12" s="82">
        <v>38688.180380096201</v>
      </c>
      <c r="Q12" s="82">
        <v>39102.222375101599</v>
      </c>
      <c r="R12" s="81">
        <v>39596.801192232597</v>
      </c>
      <c r="S12" s="49">
        <f t="shared" ref="S12:S20" si="84">L12/L$11</f>
        <v>0.135322498332174</v>
      </c>
      <c r="T12" s="49">
        <f t="shared" ref="T12:T20" si="85">M12/M$11</f>
        <v>0.13430987696149599</v>
      </c>
      <c r="U12" s="49">
        <f t="shared" ref="U12:U20" si="86">N12/N$11</f>
        <v>0.13107466145976801</v>
      </c>
      <c r="V12" s="49">
        <f t="shared" ref="V12:V20" si="87">O12/O$11</f>
        <v>0.12721647939799499</v>
      </c>
      <c r="W12" s="49">
        <f t="shared" ref="W12:W20" si="88">P12/P$11</f>
        <v>0.121423357217168</v>
      </c>
      <c r="X12" s="49">
        <f t="shared" ref="X12:X20" si="89">Q12/Q$11</f>
        <v>0.115006356749175</v>
      </c>
      <c r="Y12" s="49">
        <f t="shared" ref="Y12:Y20" si="90">R12/R$11</f>
        <v>0.109366520904736</v>
      </c>
    </row>
    <row r="13" ht="15">
      <c r="A13" s="61"/>
      <c r="C13" s="61" t="s">
        <v>99</v>
      </c>
      <c r="D13" s="61"/>
      <c r="E13" s="83"/>
      <c r="F13" s="84"/>
      <c r="G13" s="84"/>
      <c r="H13" s="84"/>
      <c r="I13" s="84"/>
      <c r="J13" s="85"/>
      <c r="K13" s="86">
        <v>228458.24189336601</v>
      </c>
      <c r="L13" s="87">
        <v>215980.157747688</v>
      </c>
      <c r="M13" s="87">
        <v>241198.67860881699</v>
      </c>
      <c r="N13" s="87">
        <v>249919.95987452299</v>
      </c>
      <c r="O13" s="87">
        <v>262381.63601811201</v>
      </c>
      <c r="P13" s="87">
        <v>280598.20835280098</v>
      </c>
      <c r="Q13" s="87">
        <v>301926.58039878099</v>
      </c>
      <c r="R13" s="86">
        <v>323853.201737786</v>
      </c>
      <c r="S13" s="49">
        <f t="shared" si="84"/>
        <v>0.86472630161543995</v>
      </c>
      <c r="T13" s="49">
        <f t="shared" si="85"/>
        <v>0.86588723259224798</v>
      </c>
      <c r="U13" s="49">
        <f t="shared" si="86"/>
        <v>0.86959628120742005</v>
      </c>
      <c r="V13" s="49">
        <f t="shared" si="87"/>
        <v>0.87401953672955202</v>
      </c>
      <c r="W13" s="49">
        <f t="shared" si="88"/>
        <v>0.88066112576460498</v>
      </c>
      <c r="X13" s="49">
        <f t="shared" si="89"/>
        <v>0.888017966966269</v>
      </c>
      <c r="Y13" s="49">
        <f t="shared" si="90"/>
        <v>0.89448381918459396</v>
      </c>
      <c r="AF13" s="49"/>
      <c r="AG13" s="49"/>
      <c r="AH13" s="49"/>
      <c r="AI13" s="49"/>
      <c r="AJ13" s="49"/>
      <c r="AK13" s="49"/>
    </row>
    <row r="14" ht="13.800000000000001">
      <c r="A14" s="61"/>
      <c r="D14" t="s">
        <v>100</v>
      </c>
      <c r="E14" s="78"/>
      <c r="F14" s="79"/>
      <c r="G14" s="79"/>
      <c r="H14" s="79"/>
      <c r="I14" s="88">
        <f t="shared" ref="I14:I20" si="91">L14/K14</f>
        <v>0.92514597305960899</v>
      </c>
      <c r="J14" s="80"/>
      <c r="K14" s="74">
        <v>3543.4455515626701</v>
      </c>
      <c r="L14" s="77">
        <v>3278.2043827841899</v>
      </c>
      <c r="M14" s="77">
        <v>3284.4635152983701</v>
      </c>
      <c r="N14" s="77">
        <v>3241.2816038088299</v>
      </c>
      <c r="O14" s="77">
        <v>3211.8723666749502</v>
      </c>
      <c r="P14" s="77">
        <v>3187.4827743647802</v>
      </c>
      <c r="Q14" s="77">
        <v>3167.8939139362201</v>
      </c>
      <c r="R14" s="74">
        <v>3150.5383461557399</v>
      </c>
      <c r="S14" s="49">
        <f t="shared" si="84"/>
        <v>0.013125046214551401</v>
      </c>
      <c r="T14" s="49">
        <f t="shared" si="85"/>
        <v>0.011791005822317799</v>
      </c>
      <c r="U14" s="49">
        <f t="shared" si="86"/>
        <v>0.0112780364978984</v>
      </c>
      <c r="V14" s="49">
        <f t="shared" si="87"/>
        <v>0.010699068885148299</v>
      </c>
      <c r="W14" s="49">
        <f t="shared" si="88"/>
        <v>0.0100039561368046</v>
      </c>
      <c r="X14" s="49">
        <f t="shared" si="89"/>
        <v>0.0093173204866656301</v>
      </c>
      <c r="Y14" s="49">
        <f t="shared" si="90"/>
        <v>0.0087017993252345004</v>
      </c>
      <c r="AB14" s="26"/>
      <c r="AC14" s="26"/>
      <c r="AD14" s="26"/>
      <c r="AE14" s="26"/>
      <c r="AF14" s="26"/>
      <c r="AG14" s="26"/>
      <c r="AH14" s="26"/>
      <c r="AI14" s="26"/>
      <c r="AJ14" s="26"/>
      <c r="AK14" s="26"/>
    </row>
    <row r="15" ht="13.800000000000001">
      <c r="A15" s="61"/>
      <c r="D15" t="s">
        <v>101</v>
      </c>
      <c r="E15" s="89"/>
      <c r="F15" s="88"/>
      <c r="G15" s="88"/>
      <c r="H15" s="90"/>
      <c r="I15" s="88">
        <f t="shared" si="91"/>
        <v>0.97087998840032597</v>
      </c>
      <c r="J15" s="91"/>
      <c r="K15" s="70">
        <v>2717.5544484373299</v>
      </c>
      <c r="L15" s="75">
        <v>2638.41923137609</v>
      </c>
      <c r="M15" s="75">
        <v>2692.8347259417501</v>
      </c>
      <c r="N15" s="75">
        <v>2728.7514701121099</v>
      </c>
      <c r="O15" s="75">
        <v>2753.8673507685899</v>
      </c>
      <c r="P15" s="75">
        <v>2768.9057020452701</v>
      </c>
      <c r="Q15" s="75">
        <v>2773.8133147020499</v>
      </c>
      <c r="R15" s="70">
        <v>2772.8759226799398</v>
      </c>
      <c r="S15" s="49">
        <f t="shared" si="84"/>
        <v>0.010563519018836001</v>
      </c>
      <c r="T15" s="49">
        <f t="shared" si="85"/>
        <v>0.0096670977723539303</v>
      </c>
      <c r="U15" s="49">
        <f t="shared" si="86"/>
        <v>0.0094946883471817792</v>
      </c>
      <c r="V15" s="49">
        <f t="shared" si="87"/>
        <v>0.0091734082562365503</v>
      </c>
      <c r="W15" s="49">
        <f t="shared" si="88"/>
        <v>0.0086902465522277796</v>
      </c>
      <c r="X15" s="49">
        <f t="shared" si="89"/>
        <v>0.0081582617112157599</v>
      </c>
      <c r="Y15" s="49">
        <f t="shared" si="90"/>
        <v>0.0076586942236006499</v>
      </c>
      <c r="AB15" s="26"/>
      <c r="AC15" s="26"/>
      <c r="AD15" s="26"/>
      <c r="AE15" s="26"/>
      <c r="AF15" s="26"/>
      <c r="AG15" s="26"/>
      <c r="AH15" s="26"/>
      <c r="AI15" s="26"/>
      <c r="AJ15" s="26"/>
      <c r="AK15" s="26"/>
    </row>
    <row r="16" ht="13.800000000000001">
      <c r="A16" s="61"/>
      <c r="D16" t="s">
        <v>102</v>
      </c>
      <c r="E16" s="89"/>
      <c r="F16" s="88"/>
      <c r="G16" s="88"/>
      <c r="H16" s="88"/>
      <c r="I16" s="88">
        <f t="shared" si="91"/>
        <v>1.0730506187250299</v>
      </c>
      <c r="J16" s="91"/>
      <c r="K16" s="92">
        <v>32007</v>
      </c>
      <c r="L16" s="93">
        <v>34345.131153531998</v>
      </c>
      <c r="M16" s="93">
        <v>35555.747003791701</v>
      </c>
      <c r="N16" s="93">
        <v>36238.720925132999</v>
      </c>
      <c r="O16" s="93">
        <v>37339.876306079103</v>
      </c>
      <c r="P16" s="93">
        <v>38689.939312575501</v>
      </c>
      <c r="Q16" s="93">
        <v>40179.322077012999</v>
      </c>
      <c r="R16" s="92">
        <v>41801.949466668601</v>
      </c>
      <c r="S16" s="49">
        <f t="shared" si="84"/>
        <v>0.137508642231783</v>
      </c>
      <c r="T16" s="49">
        <f t="shared" si="85"/>
        <v>0.12764276965959201</v>
      </c>
      <c r="U16" s="49">
        <f t="shared" si="86"/>
        <v>0.126092597678196</v>
      </c>
      <c r="V16" s="49">
        <f t="shared" si="87"/>
        <v>0.124382871781184</v>
      </c>
      <c r="W16" s="49">
        <f t="shared" si="88"/>
        <v>0.12142887764962799</v>
      </c>
      <c r="X16" s="49">
        <f t="shared" si="89"/>
        <v>0.118174292100372</v>
      </c>
      <c r="Y16" s="49">
        <f t="shared" si="90"/>
        <v>0.115457149127034</v>
      </c>
      <c r="AB16" s="49"/>
      <c r="AC16" s="49"/>
      <c r="AD16" s="49"/>
      <c r="AE16" s="49"/>
      <c r="AF16" s="49"/>
      <c r="AG16" s="49"/>
      <c r="AH16" s="49"/>
      <c r="AI16" s="49"/>
      <c r="AJ16" s="49"/>
      <c r="AK16" s="49"/>
    </row>
    <row r="17" ht="13.800000000000001">
      <c r="A17" s="61"/>
      <c r="D17" t="s">
        <v>103</v>
      </c>
      <c r="E17" s="89"/>
      <c r="F17" s="88"/>
      <c r="G17" s="88"/>
      <c r="H17" s="88"/>
      <c r="I17" s="88">
        <f t="shared" si="91"/>
        <v>1.0189343973985101</v>
      </c>
      <c r="J17" s="91"/>
      <c r="K17" s="92">
        <v>7803</v>
      </c>
      <c r="L17" s="93">
        <v>7950.7451029005597</v>
      </c>
      <c r="M17" s="93">
        <v>8792.1443255419508</v>
      </c>
      <c r="N17" s="93">
        <v>9209.2747024927194</v>
      </c>
      <c r="O17" s="93">
        <v>9684.9649237064095</v>
      </c>
      <c r="P17" s="93">
        <v>10315.6169877547</v>
      </c>
      <c r="Q17" s="93">
        <v>11086.1893055862</v>
      </c>
      <c r="R17" s="92">
        <v>11854.0000180978</v>
      </c>
      <c r="S17" s="49">
        <f t="shared" si="84"/>
        <v>0.031832639070252203</v>
      </c>
      <c r="T17" s="49">
        <f t="shared" si="85"/>
        <v>0.031563214037926599</v>
      </c>
      <c r="U17" s="49">
        <f t="shared" si="86"/>
        <v>0.032043663250930297</v>
      </c>
      <c r="V17" s="49">
        <f t="shared" si="87"/>
        <v>0.032261589203885901</v>
      </c>
      <c r="W17" s="49">
        <f t="shared" si="88"/>
        <v>0.032375698058522001</v>
      </c>
      <c r="X17" s="49">
        <f t="shared" si="89"/>
        <v>0.032606388200558702</v>
      </c>
      <c r="Y17" s="49">
        <f t="shared" si="90"/>
        <v>0.0327407947548638</v>
      </c>
    </row>
    <row r="18" ht="13.800000000000001">
      <c r="A18" s="61"/>
      <c r="D18" t="s">
        <v>104</v>
      </c>
      <c r="E18" s="89"/>
      <c r="F18" s="88"/>
      <c r="G18" s="88"/>
      <c r="H18" s="88"/>
      <c r="I18" s="88">
        <f t="shared" si="91"/>
        <v>0.94554204292729005</v>
      </c>
      <c r="J18" s="91"/>
      <c r="K18" s="92">
        <v>8172</v>
      </c>
      <c r="L18" s="93">
        <v>7726.9695748018103</v>
      </c>
      <c r="M18" s="93">
        <v>8664.1815334448002</v>
      </c>
      <c r="N18" s="93">
        <v>9019.5503831533806</v>
      </c>
      <c r="O18" s="93">
        <v>9544.2983277668991</v>
      </c>
      <c r="P18" s="93">
        <v>10251.7984700383</v>
      </c>
      <c r="Q18" s="93">
        <v>11074.661156968299</v>
      </c>
      <c r="R18" s="92">
        <v>11958.9894272893</v>
      </c>
      <c r="S18" s="49">
        <f t="shared" si="84"/>
        <v>0.030936702208168101</v>
      </c>
      <c r="T18" s="49">
        <f t="shared" si="85"/>
        <v>0.031103836115282699</v>
      </c>
      <c r="U18" s="49">
        <f t="shared" si="86"/>
        <v>0.031383517648174403</v>
      </c>
      <c r="V18" s="49">
        <f t="shared" si="87"/>
        <v>0.031793014669165502</v>
      </c>
      <c r="W18" s="49">
        <f t="shared" si="88"/>
        <v>0.032175402810784397</v>
      </c>
      <c r="X18" s="49">
        <f t="shared" si="89"/>
        <v>0.032572481934058303</v>
      </c>
      <c r="Y18" s="49">
        <f t="shared" si="90"/>
        <v>0.033030775916710102</v>
      </c>
    </row>
    <row r="19" ht="13.800000000000001">
      <c r="A19" s="61"/>
      <c r="D19" t="s">
        <v>105</v>
      </c>
      <c r="E19" s="89"/>
      <c r="F19" s="88"/>
      <c r="G19" s="88"/>
      <c r="H19" s="88"/>
      <c r="I19" s="88">
        <f t="shared" si="91"/>
        <v>0.95399984177680597</v>
      </c>
      <c r="J19" s="91"/>
      <c r="K19" s="70">
        <v>43787</v>
      </c>
      <c r="L19" s="75">
        <v>41772.791071881002</v>
      </c>
      <c r="M19" s="75">
        <v>47270.194852360401</v>
      </c>
      <c r="N19" s="75">
        <v>48849.282509802099</v>
      </c>
      <c r="O19" s="75">
        <v>51241.160430527299</v>
      </c>
      <c r="P19" s="75">
        <v>54771.525504404199</v>
      </c>
      <c r="Q19" s="75">
        <v>59466.088876425303</v>
      </c>
      <c r="R19" s="70">
        <v>64466.392324292603</v>
      </c>
      <c r="S19" s="49">
        <f t="shared" si="84"/>
        <v>0.16724698929954701</v>
      </c>
      <c r="T19" s="49">
        <f t="shared" si="85"/>
        <v>0.16969685920704899</v>
      </c>
      <c r="U19" s="49">
        <f t="shared" si="86"/>
        <v>0.16997103565278299</v>
      </c>
      <c r="V19" s="49">
        <f t="shared" si="87"/>
        <v>0.17068944298328301</v>
      </c>
      <c r="W19" s="49">
        <f t="shared" si="88"/>
        <v>0.17190114503477699</v>
      </c>
      <c r="X19" s="49">
        <f t="shared" si="89"/>
        <v>0.174899988194918</v>
      </c>
      <c r="Y19" s="49">
        <f t="shared" si="90"/>
        <v>0.17805642959792201</v>
      </c>
    </row>
    <row r="20" ht="13.800000000000001">
      <c r="A20" s="61"/>
      <c r="D20" t="s">
        <v>106</v>
      </c>
      <c r="E20" s="83"/>
      <c r="F20" s="84"/>
      <c r="G20" s="84"/>
      <c r="H20" s="84"/>
      <c r="I20" s="88">
        <f t="shared" si="91"/>
        <v>0.90773867160861399</v>
      </c>
      <c r="J20" s="85"/>
      <c r="K20" s="70">
        <v>130428.24189336599</v>
      </c>
      <c r="L20" s="75">
        <v>118394.759036531</v>
      </c>
      <c r="M20" s="75">
        <v>134944.06964320299</v>
      </c>
      <c r="N20" s="75">
        <v>140596.88054085599</v>
      </c>
      <c r="O20" s="75">
        <v>148511.460678862</v>
      </c>
      <c r="P20" s="75">
        <v>160427.22514580601</v>
      </c>
      <c r="Q20" s="75">
        <v>173877.47063622199</v>
      </c>
      <c r="R20" s="70">
        <v>187424.67822396901</v>
      </c>
      <c r="S20" s="49">
        <f t="shared" si="84"/>
        <v>0.47402068402927899</v>
      </c>
      <c r="T20" s="49">
        <f t="shared" si="85"/>
        <v>0.48444024524526302</v>
      </c>
      <c r="U20" s="49">
        <f t="shared" si="86"/>
        <v>0.489206722540594</v>
      </c>
      <c r="V20" s="49">
        <f t="shared" si="87"/>
        <v>0.49470656571638999</v>
      </c>
      <c r="W20" s="49">
        <f t="shared" si="88"/>
        <v>0.50350293228729703</v>
      </c>
      <c r="X20" s="49">
        <f t="shared" si="89"/>
        <v>0.51140352655164401</v>
      </c>
      <c r="Y20" s="49">
        <f t="shared" si="90"/>
        <v>0.51766769970969495</v>
      </c>
    </row>
    <row r="21" ht="13.800000000000001">
      <c r="A21" s="61" t="s">
        <v>107</v>
      </c>
      <c r="B21" s="61" t="s">
        <v>94</v>
      </c>
      <c r="C21" s="61"/>
      <c r="D21" s="61"/>
      <c r="E21" s="94">
        <f t="shared" ref="E21:E22" si="92">E8/E$7</f>
        <v>0.017941550190597198</v>
      </c>
      <c r="F21" s="94">
        <f t="shared" ref="F21:F22" si="93">F8/F$7</f>
        <v>0.016075721153846201</v>
      </c>
      <c r="G21" s="94">
        <f t="shared" ref="G21:G22" si="94">G8/G$7</f>
        <v>0.0173012071746249</v>
      </c>
      <c r="H21" s="94">
        <f t="shared" ref="H21:H22" si="95">H8/H$7</f>
        <v>0.018555523836711399</v>
      </c>
      <c r="I21" s="94">
        <f t="shared" ref="I21:I22" si="96">I8/I$7</f>
        <v>0.017102291061632802</v>
      </c>
      <c r="J21" s="94">
        <f t="shared" ref="J21:J22" si="97">J8/J$7</f>
        <v>0.017913644550455101</v>
      </c>
      <c r="K21" s="95">
        <v>1.79413428535269</v>
      </c>
      <c r="L21" s="95">
        <v>1.7774358946595601</v>
      </c>
      <c r="M21" s="95">
        <v>1.6105072116215999</v>
      </c>
      <c r="N21" s="95">
        <v>1.53834387036231</v>
      </c>
      <c r="O21" s="95">
        <v>1.4573029014080301</v>
      </c>
      <c r="P21" s="95">
        <v>1.3562399629797901</v>
      </c>
      <c r="Q21" s="95">
        <v>1.2544245325948999</v>
      </c>
      <c r="R21" s="96">
        <v>1.16632218978386</v>
      </c>
      <c r="S21" s="49"/>
      <c r="T21" s="49"/>
      <c r="U21" s="49"/>
      <c r="V21" s="49"/>
      <c r="W21" s="49"/>
      <c r="X21" s="49"/>
      <c r="Y21" s="49"/>
    </row>
    <row r="22" ht="15">
      <c r="A22" s="61"/>
      <c r="B22" s="61" t="s">
        <v>95</v>
      </c>
      <c r="C22" s="61"/>
      <c r="D22" s="61"/>
      <c r="E22" s="94">
        <f t="shared" si="92"/>
        <v>0.0548411689961881</v>
      </c>
      <c r="F22" s="94">
        <f t="shared" si="93"/>
        <v>0.054286858974358997</v>
      </c>
      <c r="G22" s="94">
        <f t="shared" si="94"/>
        <v>0.055275890718928702</v>
      </c>
      <c r="H22" s="94">
        <f t="shared" si="95"/>
        <v>0.055856884575126102</v>
      </c>
      <c r="I22" s="94">
        <f t="shared" si="96"/>
        <v>0.057207394090259503</v>
      </c>
      <c r="J22" s="94">
        <f t="shared" si="97"/>
        <v>0.051939833519933802</v>
      </c>
      <c r="K22" s="88">
        <v>5.4833956554290397</v>
      </c>
      <c r="L22" s="88">
        <v>4.72810900012486</v>
      </c>
      <c r="M22" s="88">
        <v>5.2502750400882396</v>
      </c>
      <c r="N22" s="88">
        <v>5.1672465922841901</v>
      </c>
      <c r="O22" s="88">
        <v>5.0983846593015096</v>
      </c>
      <c r="P22" s="88">
        <v>4.9856357701992504</v>
      </c>
      <c r="Q22" s="88">
        <v>4.8930304930694701</v>
      </c>
      <c r="R22" s="97">
        <v>4.8218237517089104</v>
      </c>
    </row>
    <row r="23" ht="15">
      <c r="A23" s="61"/>
      <c r="B23" s="61" t="s">
        <v>96</v>
      </c>
      <c r="C23" s="61"/>
      <c r="D23" s="61"/>
      <c r="E23" s="94">
        <f t="shared" ref="E23:E24" si="98">E10/E$7</f>
        <v>0.78449809402795401</v>
      </c>
      <c r="F23" s="94">
        <f t="shared" ref="F23:F24" si="99">F10/F$7</f>
        <v>0.78881209935897401</v>
      </c>
      <c r="G23" s="94">
        <f t="shared" ref="G23:G24" si="100">G10/G$7</f>
        <v>0.78911099164263698</v>
      </c>
      <c r="H23" s="94">
        <f t="shared" ref="H23:H24" si="101">H10/H$7</f>
        <v>0.78818155866400197</v>
      </c>
      <c r="I23" s="94">
        <f t="shared" ref="I23:I24" si="102">I10/I$7</f>
        <v>0.787074171391693</v>
      </c>
      <c r="J23" s="94">
        <f t="shared" ref="J23:J24" si="103">J10/J$7</f>
        <v>0.79774132307842105</v>
      </c>
      <c r="K23" s="88">
        <v>79.169155060796498</v>
      </c>
      <c r="L23" s="88">
        <v>80.491242459415503</v>
      </c>
      <c r="M23" s="88">
        <v>80.3806252039317</v>
      </c>
      <c r="N23" s="88">
        <v>80.762089921606005</v>
      </c>
      <c r="O23" s="88">
        <v>81.096651969530498</v>
      </c>
      <c r="P23" s="88">
        <v>81.518525285240003</v>
      </c>
      <c r="Q23" s="88">
        <v>81.890954160996998</v>
      </c>
      <c r="R23" s="97">
        <v>82.185646792910205</v>
      </c>
    </row>
    <row r="24" ht="15">
      <c r="A24" s="61"/>
      <c r="B24" s="61" t="s">
        <v>97</v>
      </c>
      <c r="C24" s="61"/>
      <c r="D24" s="61"/>
      <c r="E24" s="94">
        <f t="shared" si="98"/>
        <v>0.14271918678525999</v>
      </c>
      <c r="F24" s="94">
        <f t="shared" si="99"/>
        <v>0.140775240384615</v>
      </c>
      <c r="G24" s="94">
        <f t="shared" si="100"/>
        <v>0.13826303699721401</v>
      </c>
      <c r="H24" s="94">
        <f t="shared" si="101"/>
        <v>0.13740603292416001</v>
      </c>
      <c r="I24" s="94">
        <f t="shared" si="102"/>
        <v>0.138570045636841</v>
      </c>
      <c r="J24" s="94">
        <f t="shared" si="103"/>
        <v>0.13240519885119001</v>
      </c>
      <c r="K24" s="88">
        <v>13.553314998421801</v>
      </c>
      <c r="L24" s="88">
        <v>13.017126691475699</v>
      </c>
      <c r="M24" s="88">
        <v>12.751471207122799</v>
      </c>
      <c r="N24" s="88">
        <v>12.5286498329381</v>
      </c>
      <c r="O24" s="88">
        <v>12.348693937507401</v>
      </c>
      <c r="P24" s="88">
        <v>12.148581625686599</v>
      </c>
      <c r="Q24" s="88">
        <v>11.978439311050501</v>
      </c>
      <c r="R24" s="97">
        <v>11.8499594728587</v>
      </c>
    </row>
    <row r="25" ht="15">
      <c r="A25" s="61"/>
      <c r="C25" s="61" t="s">
        <v>98</v>
      </c>
      <c r="D25" s="61"/>
      <c r="F25" s="88"/>
      <c r="G25" s="88"/>
      <c r="H25" s="88"/>
      <c r="I25" s="88"/>
      <c r="J25" s="88"/>
      <c r="K25" s="88">
        <v>1.9415196344657599</v>
      </c>
      <c r="L25" s="88">
        <v>1.76151010499691</v>
      </c>
      <c r="M25" s="88">
        <v>1.7126485289067299</v>
      </c>
      <c r="N25" s="88">
        <v>1.64218853540034</v>
      </c>
      <c r="O25" s="88">
        <v>1.57095736789305</v>
      </c>
      <c r="P25" s="88">
        <v>1.47512156641767</v>
      </c>
      <c r="Q25" s="88">
        <v>1.37759666470501</v>
      </c>
      <c r="R25" s="97">
        <v>1.2959888404086699</v>
      </c>
    </row>
    <row r="26" ht="15">
      <c r="A26" s="61"/>
      <c r="C26" s="61" t="s">
        <v>99</v>
      </c>
      <c r="D26" s="61"/>
      <c r="F26" s="88"/>
      <c r="G26" s="88"/>
      <c r="H26" s="88"/>
      <c r="I26" s="88"/>
      <c r="J26" s="88"/>
      <c r="K26" s="88">
        <v>11.6117953639561</v>
      </c>
      <c r="L26" s="88">
        <v>11.256251821579401</v>
      </c>
      <c r="M26" s="88">
        <v>11.0413361150153</v>
      </c>
      <c r="N26" s="88">
        <v>10.8948673032729</v>
      </c>
      <c r="O26" s="88">
        <v>10.792999754475201</v>
      </c>
      <c r="P26" s="88">
        <v>10.6987835709203</v>
      </c>
      <c r="Q26" s="88">
        <v>10.6370693244279</v>
      </c>
      <c r="R26" s="97">
        <v>10.5995970064653</v>
      </c>
    </row>
    <row r="27" ht="15">
      <c r="A27" s="61"/>
      <c r="D27" t="s">
        <v>100</v>
      </c>
      <c r="F27" s="88"/>
      <c r="G27" s="88"/>
      <c r="H27" s="88"/>
      <c r="I27" s="88"/>
      <c r="J27" s="88"/>
      <c r="K27" s="88">
        <v>0.18010190521938499</v>
      </c>
      <c r="L27" s="88">
        <v>0.17085038940628799</v>
      </c>
      <c r="M27" s="88">
        <v>0.150352671246303</v>
      </c>
      <c r="N27" s="88">
        <v>0.141298570085265</v>
      </c>
      <c r="O27" s="88">
        <v>0.13211952707900501</v>
      </c>
      <c r="P27" s="88">
        <v>0.121533877707759</v>
      </c>
      <c r="Q27" s="88">
        <v>0.111606957991132</v>
      </c>
      <c r="R27" s="97">
        <v>0.10311596934497801</v>
      </c>
    </row>
    <row r="28" ht="13.800000000000001">
      <c r="A28" s="61"/>
      <c r="D28" t="s">
        <v>101</v>
      </c>
      <c r="F28" s="88"/>
      <c r="G28" s="88"/>
      <c r="I28" s="88"/>
      <c r="J28" s="88"/>
      <c r="K28" s="88">
        <v>0.13812452500790801</v>
      </c>
      <c r="L28" s="88">
        <v>0.13750666537600101</v>
      </c>
      <c r="M28" s="88">
        <v>0.123269718900612</v>
      </c>
      <c r="N28" s="88">
        <v>0.118955625574718</v>
      </c>
      <c r="O28" s="88">
        <v>0.113279610920069</v>
      </c>
      <c r="P28" s="88">
        <v>0.10557416958708001</v>
      </c>
      <c r="Q28" s="88">
        <v>0.097723242791464798</v>
      </c>
      <c r="R28" s="97">
        <v>0.090755216164684294</v>
      </c>
    </row>
    <row r="29" ht="13.800000000000001">
      <c r="A29" s="61"/>
      <c r="D29" t="s">
        <v>102</v>
      </c>
      <c r="F29" s="88"/>
      <c r="G29" s="88"/>
      <c r="I29" s="88"/>
      <c r="J29" s="88"/>
      <c r="K29" s="88">
        <v>1.6268125462841301</v>
      </c>
      <c r="L29" s="88">
        <v>1.7899674171039299</v>
      </c>
      <c r="M29" s="88">
        <v>1.6276331021117101</v>
      </c>
      <c r="N29" s="88">
        <v>1.57977000283566</v>
      </c>
      <c r="O29" s="88">
        <v>1.5359660146940599</v>
      </c>
      <c r="P29" s="88">
        <v>1.47518863184201</v>
      </c>
      <c r="Q29" s="88">
        <v>1.41554358605066</v>
      </c>
      <c r="R29" s="97">
        <v>1.36816253800716</v>
      </c>
    </row>
    <row r="30" ht="13.800000000000001">
      <c r="A30" s="61"/>
      <c r="D30" t="s">
        <v>103</v>
      </c>
      <c r="F30" s="88"/>
      <c r="G30" s="88"/>
      <c r="I30" s="88"/>
      <c r="J30" s="88"/>
      <c r="K30" s="88">
        <v>0.39660131529525</v>
      </c>
      <c r="L30" s="88">
        <v>0.41436949570149001</v>
      </c>
      <c r="M30" s="88">
        <v>0.40247741500887602</v>
      </c>
      <c r="N30" s="88">
        <v>0.40146383623549298</v>
      </c>
      <c r="O30" s="88">
        <v>0.39838849101637902</v>
      </c>
      <c r="P30" s="88">
        <v>0.39331881055253798</v>
      </c>
      <c r="Q30" s="88">
        <v>0.390573642212943</v>
      </c>
      <c r="R30" s="97">
        <v>0.38797709095432098</v>
      </c>
    </row>
    <row r="31" ht="13.800000000000001">
      <c r="A31" s="61"/>
      <c r="D31" t="s">
        <v>104</v>
      </c>
      <c r="F31" s="88"/>
      <c r="G31" s="88"/>
      <c r="I31" s="88"/>
      <c r="J31" s="88"/>
      <c r="K31" s="88">
        <v>0.41535639479594799</v>
      </c>
      <c r="L31" s="88">
        <v>0.40270697206018002</v>
      </c>
      <c r="M31" s="88">
        <v>0.39661967065509401</v>
      </c>
      <c r="N31" s="88">
        <v>0.39319310313980999</v>
      </c>
      <c r="O31" s="88">
        <v>0.39260220750020702</v>
      </c>
      <c r="P31" s="88">
        <v>0.39088550738615901</v>
      </c>
      <c r="Q31" s="88">
        <v>0.39016749805740403</v>
      </c>
      <c r="R31" s="97">
        <v>0.39141335597008903</v>
      </c>
    </row>
    <row r="32" ht="13.800000000000001">
      <c r="A32" s="61"/>
      <c r="D32" t="s">
        <v>105</v>
      </c>
      <c r="F32" s="88"/>
      <c r="G32" s="88"/>
      <c r="I32" s="88"/>
      <c r="J32" s="88"/>
      <c r="K32" s="88">
        <v>2.2255519406424602</v>
      </c>
      <c r="L32" s="88">
        <v>2.1770752484800902</v>
      </c>
      <c r="M32" s="88">
        <v>2.16388461411786</v>
      </c>
      <c r="N32" s="88">
        <v>2.1295075874355498</v>
      </c>
      <c r="O32" s="88">
        <v>2.1077916897641802</v>
      </c>
      <c r="P32" s="88">
        <v>2.0883550920039702</v>
      </c>
      <c r="Q32" s="88">
        <v>2.0950288940962598</v>
      </c>
      <c r="R32" s="97">
        <v>2.1099614746172799</v>
      </c>
    </row>
    <row r="33" ht="13.800000000000001">
      <c r="A33" s="61"/>
      <c r="D33" t="s">
        <v>106</v>
      </c>
      <c r="F33" s="88"/>
      <c r="G33" s="88"/>
      <c r="I33" s="88"/>
      <c r="J33" s="88"/>
      <c r="K33" s="88">
        <v>6.6292467367109902</v>
      </c>
      <c r="L33" s="88">
        <v>6.17038729838906</v>
      </c>
      <c r="M33" s="88">
        <v>6.1773258388165102</v>
      </c>
      <c r="N33" s="88">
        <v>6.1290997226304</v>
      </c>
      <c r="O33" s="88">
        <v>6.1089799689070796</v>
      </c>
      <c r="P33" s="88">
        <v>6.1168464716647701</v>
      </c>
      <c r="Q33" s="88">
        <v>6.1258161062560603</v>
      </c>
      <c r="R33" s="97">
        <v>6.1343412619678501</v>
      </c>
    </row>
    <row r="34" ht="13.800000000000001"/>
    <row r="36" ht="15">
      <c r="B36" s="60" t="s">
        <v>108</v>
      </c>
      <c r="C36" s="60"/>
      <c r="D36" s="60"/>
    </row>
    <row r="37" ht="15">
      <c r="E37" s="63">
        <v>2018</v>
      </c>
      <c r="F37" s="63">
        <v>2019</v>
      </c>
      <c r="G37" s="63">
        <v>2020</v>
      </c>
      <c r="H37" s="63">
        <v>2025</v>
      </c>
      <c r="I37" s="63">
        <v>2030</v>
      </c>
      <c r="J37" s="63">
        <v>2035</v>
      </c>
      <c r="K37" s="63">
        <v>2040</v>
      </c>
      <c r="L37" s="63">
        <v>2045</v>
      </c>
      <c r="M37" s="64">
        <v>2050</v>
      </c>
    </row>
    <row r="38" ht="15">
      <c r="A38" s="61" t="s">
        <v>109</v>
      </c>
      <c r="B38" s="61" t="s">
        <v>92</v>
      </c>
      <c r="C38" s="61"/>
      <c r="D38" s="61"/>
      <c r="U38" t="s">
        <v>110</v>
      </c>
      <c r="V38">
        <v>2018</v>
      </c>
      <c r="W38">
        <v>2019</v>
      </c>
      <c r="X38">
        <v>2020</v>
      </c>
      <c r="Y38">
        <v>2025</v>
      </c>
      <c r="Z38">
        <v>2030</v>
      </c>
      <c r="AA38">
        <v>2035</v>
      </c>
      <c r="AB38">
        <v>2040</v>
      </c>
      <c r="AC38">
        <v>2045</v>
      </c>
      <c r="AD38">
        <v>2050</v>
      </c>
    </row>
    <row r="39" ht="15">
      <c r="A39" s="61"/>
      <c r="B39" s="61" t="s">
        <v>93</v>
      </c>
      <c r="C39" s="61"/>
      <c r="D39" s="61"/>
      <c r="E39" s="98">
        <f>H7</f>
        <v>2101.8000000000002</v>
      </c>
      <c r="F39" s="98">
        <f>I7</f>
        <v>2169.3000000000002</v>
      </c>
      <c r="G39" s="98">
        <f>J7</f>
        <v>2054.3000000000002</v>
      </c>
      <c r="H39" s="68">
        <f>M7*'2. PIB'!I34/'2. PIB'!I25/1000</f>
        <v>2171.1819430943201</v>
      </c>
      <c r="I39" s="68">
        <f>N7*'2. PIB'!N34/'2. PIB'!N25/1000</f>
        <v>2248.12034468513</v>
      </c>
      <c r="J39" s="68">
        <f>O7*'2. PIB'!S34/'2. PIB'!S25/1000</f>
        <v>2349.2234786372301</v>
      </c>
      <c r="K39" s="68">
        <f>P7*'2. PIB'!X34/'2. PIB'!X25/1000</f>
        <v>2505.46731419664</v>
      </c>
      <c r="L39" s="68">
        <f>Q7*'2. PIB'!AC34/'2. PIB'!AC25/1000</f>
        <v>2691.5975082413202</v>
      </c>
      <c r="M39" s="68">
        <f>R7*'2. PIB'!AH34/'2. PIB'!AH25/1000</f>
        <v>2884.6662361305998</v>
      </c>
      <c r="O39" t="s">
        <v>111</v>
      </c>
      <c r="U39" t="s">
        <v>112</v>
      </c>
      <c r="V39">
        <v>100</v>
      </c>
      <c r="W39">
        <v>101.40000000000001</v>
      </c>
      <c r="X39">
        <v>102.81959999999999</v>
      </c>
      <c r="Y39">
        <v>108.06443294726201</v>
      </c>
      <c r="Z39">
        <v>114.14018098909099</v>
      </c>
      <c r="AA39">
        <v>121.754713661197</v>
      </c>
      <c r="AB39">
        <v>129.87722789871</v>
      </c>
      <c r="AC39">
        <v>138.54161222531201</v>
      </c>
      <c r="AD39">
        <v>147.78401593971299</v>
      </c>
    </row>
    <row r="40" ht="15">
      <c r="A40" s="61"/>
      <c r="B40" s="61" t="s">
        <v>94</v>
      </c>
      <c r="C40" s="61"/>
      <c r="D40" s="61"/>
      <c r="E40" s="68">
        <f t="shared" ref="E40:E43" si="104">E$39*E53</f>
        <v>39</v>
      </c>
      <c r="F40" s="68">
        <f t="shared" ref="F40:F43" si="105">F$39*F53</f>
        <v>37.100000000000001</v>
      </c>
      <c r="G40" s="68">
        <f t="shared" ref="G40:G43" si="106">G$39*G53</f>
        <v>36.799999999999997</v>
      </c>
      <c r="H40" s="68">
        <f t="shared" ref="H40:H43" si="107">H$39*H53</f>
        <v>34.967041770960002</v>
      </c>
      <c r="I40" s="68">
        <f t="shared" ref="I40:I43" si="108">I$39*I53</f>
        <v>34.583821520831698</v>
      </c>
      <c r="J40" s="68">
        <f t="shared" ref="J40:J43" si="109">J$39*J53</f>
        <v>34.235301914738898</v>
      </c>
      <c r="K40" s="68">
        <f t="shared" ref="K40:K43" si="110">K$39*K53</f>
        <v>33.980148974531303</v>
      </c>
      <c r="L40" s="68">
        <f t="shared" ref="L40:L43" si="111">L$39*L53</f>
        <v>33.764059462092099</v>
      </c>
      <c r="M40" s="68">
        <f t="shared" ref="M40:M43" si="112">M$39*M53</f>
        <v>33.644502413194097</v>
      </c>
      <c r="U40" t="s">
        <v>113</v>
      </c>
      <c r="V40">
        <v>100</v>
      </c>
      <c r="W40">
        <v>101.7</v>
      </c>
      <c r="X40">
        <v>103.4289</v>
      </c>
      <c r="Y40">
        <v>112.52439082213699</v>
      </c>
      <c r="Z40">
        <v>122.419735005332</v>
      </c>
      <c r="AA40">
        <v>124.887795368493</v>
      </c>
      <c r="AB40">
        <v>127.40561341129499</v>
      </c>
      <c r="AC40">
        <v>129.974192280469</v>
      </c>
      <c r="AD40">
        <v>132.59455534682601</v>
      </c>
    </row>
    <row r="41" ht="15">
      <c r="A41" s="61"/>
      <c r="B41" s="61" t="s">
        <v>95</v>
      </c>
      <c r="C41" s="61"/>
      <c r="D41" s="61"/>
      <c r="E41" s="68">
        <f t="shared" si="104"/>
        <v>117.40000000000001</v>
      </c>
      <c r="F41" s="68">
        <f t="shared" si="105"/>
        <v>124.09999999999999</v>
      </c>
      <c r="G41" s="68">
        <f t="shared" si="106"/>
        <v>106.7</v>
      </c>
      <c r="H41" s="68">
        <f t="shared" si="107"/>
        <v>113.993023633184</v>
      </c>
      <c r="I41" s="68">
        <f t="shared" si="108"/>
        <v>116.16592190119</v>
      </c>
      <c r="J41" s="68">
        <f t="shared" si="109"/>
        <v>119.77244944755</v>
      </c>
      <c r="K41" s="68">
        <f t="shared" si="110"/>
        <v>124.913474627238</v>
      </c>
      <c r="L41" s="68">
        <f t="shared" si="111"/>
        <v>131.700686828946</v>
      </c>
      <c r="M41" s="68">
        <f t="shared" si="112"/>
        <v>139.093521731273</v>
      </c>
      <c r="U41" t="s">
        <v>114</v>
      </c>
      <c r="V41">
        <v>100</v>
      </c>
      <c r="W41">
        <v>101.31539403407101</v>
      </c>
      <c r="X41">
        <v>92.958615750341806</v>
      </c>
      <c r="Y41">
        <v>105.83343399148301</v>
      </c>
      <c r="Z41">
        <v>111.232002761643</v>
      </c>
      <c r="AA41">
        <v>118.652524718704</v>
      </c>
      <c r="AB41">
        <v>126.568085376391</v>
      </c>
      <c r="AC41">
        <v>135.01170981252699</v>
      </c>
      <c r="AD41">
        <v>144.01862627766499</v>
      </c>
    </row>
    <row r="42" ht="15">
      <c r="A42" s="61"/>
      <c r="B42" s="61" t="s">
        <v>96</v>
      </c>
      <c r="C42" s="61"/>
      <c r="D42" s="61"/>
      <c r="E42" s="68">
        <f t="shared" si="104"/>
        <v>1656.5999999999999</v>
      </c>
      <c r="F42" s="68">
        <f t="shared" si="105"/>
        <v>1707.4000000000001</v>
      </c>
      <c r="G42" s="68">
        <f t="shared" si="106"/>
        <v>1638.8</v>
      </c>
      <c r="H42" s="68">
        <f t="shared" si="107"/>
        <v>1745.2096201740901</v>
      </c>
      <c r="I42" s="68">
        <f t="shared" si="108"/>
        <v>1815.62897432052</v>
      </c>
      <c r="J42" s="68">
        <f t="shared" si="109"/>
        <v>1905.1415884569301</v>
      </c>
      <c r="K42" s="68">
        <f t="shared" si="110"/>
        <v>2042.42000603681</v>
      </c>
      <c r="L42" s="68">
        <f t="shared" si="111"/>
        <v>2204.1748816724398</v>
      </c>
      <c r="M42" s="68">
        <f t="shared" si="112"/>
        <v>2370.7816039806298</v>
      </c>
      <c r="U42" t="s">
        <v>115</v>
      </c>
      <c r="V42">
        <v>100</v>
      </c>
      <c r="W42">
        <v>100.637830425595</v>
      </c>
      <c r="X42">
        <v>92.625754616218302</v>
      </c>
      <c r="Y42">
        <v>105.081100657764</v>
      </c>
      <c r="Z42">
        <v>108.05230346096801</v>
      </c>
      <c r="AA42">
        <v>112.373387824452</v>
      </c>
      <c r="AB42">
        <v>118.559911781263</v>
      </c>
      <c r="AC42">
        <v>126.625026965546</v>
      </c>
      <c r="AD42">
        <v>136.11526444239399</v>
      </c>
    </row>
    <row r="43" ht="15">
      <c r="A43" s="61"/>
      <c r="B43" s="61" t="s">
        <v>97</v>
      </c>
      <c r="C43" s="61"/>
      <c r="D43" s="61"/>
      <c r="E43" s="68">
        <f t="shared" si="104"/>
        <v>288.80000000000001</v>
      </c>
      <c r="F43" s="68">
        <f t="shared" si="105"/>
        <v>300.60000000000002</v>
      </c>
      <c r="G43" s="68">
        <f t="shared" si="106"/>
        <v>272</v>
      </c>
      <c r="H43" s="68">
        <f t="shared" si="107"/>
        <v>276.85764032792099</v>
      </c>
      <c r="I43" s="68">
        <f t="shared" si="108"/>
        <v>281.65912580864102</v>
      </c>
      <c r="J43" s="68">
        <f t="shared" si="109"/>
        <v>290.09841728497503</v>
      </c>
      <c r="K43" s="68">
        <f t="shared" si="110"/>
        <v>304.378741770077</v>
      </c>
      <c r="L43" s="68">
        <f t="shared" si="111"/>
        <v>322.41137402243402</v>
      </c>
      <c r="M43" s="68">
        <f t="shared" si="112"/>
        <v>341.831779908714</v>
      </c>
      <c r="U43" t="s">
        <v>116</v>
      </c>
      <c r="V43">
        <v>100</v>
      </c>
      <c r="W43">
        <f>F43/$E43*100</f>
        <v>104.085872576177</v>
      </c>
      <c r="X43">
        <f>G43/$E43*100</f>
        <v>94.182825484764606</v>
      </c>
      <c r="Y43">
        <f>H43/$E43*100</f>
        <v>95.864833908560001</v>
      </c>
      <c r="Z43">
        <f>I43/$E43*100</f>
        <v>97.527398133185798</v>
      </c>
      <c r="AA43">
        <f>J43/$E43*100</f>
        <v>100.449590472637</v>
      </c>
      <c r="AB43">
        <f>K43/$E43*100</f>
        <v>105.394301166924</v>
      </c>
      <c r="AC43">
        <f>L43/$E43*100</f>
        <v>111.63828740389</v>
      </c>
      <c r="AD43">
        <f>M43/$E43*100</f>
        <v>118.36280467753301</v>
      </c>
    </row>
    <row r="44" ht="15">
      <c r="A44" s="61"/>
      <c r="C44" s="61" t="s">
        <v>98</v>
      </c>
      <c r="D44" s="61"/>
      <c r="G44" s="15">
        <f t="shared" ref="G44:G52" si="113">G$43*G57</f>
        <v>36.807719546351301</v>
      </c>
      <c r="H44" s="15">
        <f t="shared" ref="H44:H52" si="114">H$43*H57</f>
        <v>37.184715608293203</v>
      </c>
      <c r="I44" s="15">
        <f t="shared" ref="I44:I52" si="115">I$43*I57</f>
        <v>36.918374562421803</v>
      </c>
      <c r="J44" s="15">
        <f t="shared" ref="J44:J52" si="116">J$43*J57</f>
        <v>36.905299325925</v>
      </c>
      <c r="K44" s="15">
        <f t="shared" ref="K44:K52" si="117">K$43*K57</f>
        <v>36.9586886912601</v>
      </c>
      <c r="L44" s="15">
        <f t="shared" ref="L44:L52" si="118">L$43*L57</f>
        <v>37.079357500815703</v>
      </c>
      <c r="M44" s="15">
        <f t="shared" ref="M44:M52" si="119">M$43*M57</f>
        <v>37.384952503289497</v>
      </c>
      <c r="U44" t="s">
        <v>117</v>
      </c>
      <c r="V44">
        <v>100</v>
      </c>
      <c r="W44">
        <f>F76/$E76*100</f>
        <v>104.085872576177</v>
      </c>
      <c r="X44">
        <f>G76/$E76*100</f>
        <v>94.182825484764606</v>
      </c>
      <c r="Y44">
        <f>H76/$E76*100</f>
        <v>101.49223071943599</v>
      </c>
      <c r="Z44">
        <f>I76/$E76*100</f>
        <v>105.088728023716</v>
      </c>
      <c r="AA44">
        <f>J76/$E76*100</f>
        <v>109.814809423833</v>
      </c>
      <c r="AB44">
        <f>K76/$E76*100</f>
        <v>117.118451321519</v>
      </c>
      <c r="AC44">
        <f>L76/$E76*100</f>
        <v>125.819135599923</v>
      </c>
      <c r="AD44">
        <f>M76/$E76*100</f>
        <v>134.844162700011</v>
      </c>
    </row>
    <row r="45" ht="15">
      <c r="A45" s="61"/>
      <c r="C45" s="61" t="s">
        <v>99</v>
      </c>
      <c r="D45" s="61"/>
      <c r="G45" s="15">
        <f t="shared" si="113"/>
        <v>235.2055540394</v>
      </c>
      <c r="H45" s="15">
        <f t="shared" si="114"/>
        <v>239.72749600556401</v>
      </c>
      <c r="I45" s="15">
        <f t="shared" si="115"/>
        <v>244.929728371327</v>
      </c>
      <c r="J45" s="15">
        <f t="shared" si="116"/>
        <v>253.551684281391</v>
      </c>
      <c r="K45" s="15">
        <f t="shared" si="117"/>
        <v>268.05452538604999</v>
      </c>
      <c r="L45" s="15">
        <f t="shared" si="118"/>
        <v>286.30709288620301</v>
      </c>
      <c r="M45" s="15">
        <f t="shared" si="119"/>
        <v>305.76299601141397</v>
      </c>
    </row>
    <row r="46" ht="13.800000000000001">
      <c r="A46" s="61"/>
      <c r="D46" t="s">
        <v>100</v>
      </c>
      <c r="G46" s="15">
        <f t="shared" si="113"/>
        <v>3.5700125703579801</v>
      </c>
      <c r="H46" s="15">
        <f t="shared" si="114"/>
        <v>3.26443004905969</v>
      </c>
      <c r="I46" s="15">
        <f t="shared" si="115"/>
        <v>3.1765619008360102</v>
      </c>
      <c r="J46" s="15">
        <f t="shared" si="116"/>
        <v>3.10378295000445</v>
      </c>
      <c r="K46" s="15">
        <f t="shared" si="117"/>
        <v>3.0449915816436199</v>
      </c>
      <c r="L46" s="15">
        <f t="shared" si="118"/>
        <v>3.00401010031324</v>
      </c>
      <c r="M46" s="15">
        <f t="shared" si="119"/>
        <v>2.9745515517533598</v>
      </c>
    </row>
    <row r="47" ht="13.800000000000001">
      <c r="A47" s="61"/>
      <c r="D47" t="s">
        <v>101</v>
      </c>
      <c r="G47" s="15">
        <f t="shared" si="113"/>
        <v>2.8732771731233901</v>
      </c>
      <c r="H47" s="15">
        <f t="shared" si="114"/>
        <v>2.6764098780732102</v>
      </c>
      <c r="I47" s="15">
        <f t="shared" si="115"/>
        <v>2.6742656196927101</v>
      </c>
      <c r="J47" s="15">
        <f t="shared" si="116"/>
        <v>2.6611912162431501</v>
      </c>
      <c r="K47" s="15">
        <f t="shared" si="117"/>
        <v>2.6451263112388399</v>
      </c>
      <c r="L47" s="15">
        <f t="shared" si="118"/>
        <v>2.6303163679476902</v>
      </c>
      <c r="M47" s="15">
        <f t="shared" si="119"/>
        <v>2.6179850782299998</v>
      </c>
    </row>
    <row r="48" ht="13.800000000000001">
      <c r="A48" s="61"/>
      <c r="D48" t="s">
        <v>102</v>
      </c>
      <c r="G48" s="15">
        <f t="shared" si="113"/>
        <v>37.402350687045001</v>
      </c>
      <c r="H48" s="15">
        <f t="shared" si="114"/>
        <v>35.338876012874998</v>
      </c>
      <c r="I48" s="15">
        <f t="shared" si="115"/>
        <v>35.515130832981299</v>
      </c>
      <c r="J48" s="15">
        <f t="shared" si="116"/>
        <v>36.083274241081497</v>
      </c>
      <c r="K48" s="15">
        <f t="shared" si="117"/>
        <v>36.960368993546297</v>
      </c>
      <c r="L48" s="15">
        <f t="shared" si="118"/>
        <v>38.1007358902094</v>
      </c>
      <c r="M48" s="15">
        <f t="shared" si="119"/>
        <v>39.466922789279899</v>
      </c>
    </row>
    <row r="49" ht="13.800000000000001">
      <c r="A49" s="61"/>
      <c r="D49" t="s">
        <v>103</v>
      </c>
      <c r="G49" s="15">
        <f t="shared" si="113"/>
        <v>8.6584778271085998</v>
      </c>
      <c r="H49" s="15">
        <f t="shared" si="114"/>
        <v>8.7385169597054801</v>
      </c>
      <c r="I49" s="15">
        <f t="shared" si="115"/>
        <v>9.0253901789634892</v>
      </c>
      <c r="J49" s="15">
        <f t="shared" si="116"/>
        <v>9.3590359671453491</v>
      </c>
      <c r="K49" s="15">
        <f t="shared" si="117"/>
        <v>9.8544742389808402</v>
      </c>
      <c r="L49" s="15">
        <f t="shared" si="118"/>
        <v>10.512670421651</v>
      </c>
      <c r="M49" s="15">
        <f t="shared" si="119"/>
        <v>11.191844146680999</v>
      </c>
    </row>
    <row r="50" ht="13.800000000000001">
      <c r="A50" s="61"/>
      <c r="D50" t="s">
        <v>104</v>
      </c>
      <c r="G50" s="15">
        <f t="shared" si="113"/>
        <v>8.4147830006217195</v>
      </c>
      <c r="H50" s="15">
        <f t="shared" si="114"/>
        <v>8.6113346720235509</v>
      </c>
      <c r="I50" s="15">
        <f t="shared" si="115"/>
        <v>8.8394541455848508</v>
      </c>
      <c r="J50" s="15">
        <f t="shared" si="116"/>
        <v>9.2231032362429204</v>
      </c>
      <c r="K50" s="15">
        <f t="shared" si="117"/>
        <v>9.79350862349194</v>
      </c>
      <c r="L50" s="15">
        <f t="shared" si="118"/>
        <v>10.501738655680599</v>
      </c>
      <c r="M50" s="15">
        <f t="shared" si="119"/>
        <v>11.2909689233749</v>
      </c>
    </row>
    <row r="51" ht="13.800000000000001">
      <c r="A51" s="61"/>
      <c r="D51" t="s">
        <v>105</v>
      </c>
      <c r="G51" s="15">
        <f t="shared" si="113"/>
        <v>45.491181089476797</v>
      </c>
      <c r="H51" s="15">
        <f t="shared" si="114"/>
        <v>46.981872011123102</v>
      </c>
      <c r="I51" s="15">
        <f t="shared" si="115"/>
        <v>47.873893314752202</v>
      </c>
      <c r="J51" s="15">
        <f t="shared" si="116"/>
        <v>49.516737256704502</v>
      </c>
      <c r="K51" s="15">
        <f t="shared" si="117"/>
        <v>52.323054234520903</v>
      </c>
      <c r="L51" s="15">
        <f t="shared" si="118"/>
        <v>56.389745510430998</v>
      </c>
      <c r="M51" s="15">
        <f t="shared" si="119"/>
        <v>60.865346253648397</v>
      </c>
    </row>
    <row r="52" ht="13.800000000000001">
      <c r="A52" s="61"/>
      <c r="D52" t="s">
        <v>106</v>
      </c>
      <c r="G52" s="15">
        <f t="shared" si="113"/>
        <v>128.933626055964</v>
      </c>
      <c r="H52" s="15">
        <f t="shared" si="114"/>
        <v>134.12098317848299</v>
      </c>
      <c r="I52" s="15">
        <f t="shared" si="115"/>
        <v>137.78953781049401</v>
      </c>
      <c r="J52" s="15">
        <f t="shared" si="116"/>
        <v>143.51359173481001</v>
      </c>
      <c r="K52" s="15">
        <f t="shared" si="117"/>
        <v>153.255589007152</v>
      </c>
      <c r="L52" s="15">
        <f t="shared" si="118"/>
        <v>164.88231367543401</v>
      </c>
      <c r="M52" s="15">
        <f t="shared" si="119"/>
        <v>176.95527119301499</v>
      </c>
    </row>
    <row r="53" ht="15">
      <c r="A53" s="61" t="s">
        <v>107</v>
      </c>
      <c r="B53" s="61" t="s">
        <v>94</v>
      </c>
      <c r="C53" s="61"/>
      <c r="D53" s="61"/>
      <c r="E53" s="49">
        <f t="shared" ref="E53:E56" si="120">H21</f>
        <v>0.018555523836711399</v>
      </c>
      <c r="F53" s="49">
        <f t="shared" ref="F53:F56" si="121">I21</f>
        <v>0.017102291061632802</v>
      </c>
      <c r="G53" s="49">
        <f t="shared" ref="G53:G56" si="122">J21</f>
        <v>0.017913644550455101</v>
      </c>
      <c r="H53" s="49">
        <f t="shared" ref="H53:H56" si="123">M21/100</f>
        <v>0.016105072116216</v>
      </c>
      <c r="I53" s="49">
        <f t="shared" ref="I53:I56" si="124">N21/100</f>
        <v>0.0153834387036231</v>
      </c>
      <c r="J53" s="49">
        <f t="shared" ref="J53:J56" si="125">O21/100</f>
        <v>0.014573029014080301</v>
      </c>
      <c r="K53" s="49">
        <f t="shared" ref="K53:K56" si="126">P21/100</f>
        <v>0.013562399629797901</v>
      </c>
      <c r="L53" s="49">
        <f t="shared" ref="L53:L56" si="127">Q21/100</f>
        <v>0.012544245325948999</v>
      </c>
      <c r="M53" s="49">
        <f t="shared" ref="M53:M56" si="128">R21/100</f>
        <v>0.0116632218978386</v>
      </c>
      <c r="O53" t="s">
        <v>118</v>
      </c>
    </row>
    <row r="54" ht="15">
      <c r="A54" s="61"/>
      <c r="B54" s="61" t="s">
        <v>95</v>
      </c>
      <c r="C54" s="61"/>
      <c r="D54" s="61"/>
      <c r="E54" s="49">
        <f t="shared" si="120"/>
        <v>0.055856884575126102</v>
      </c>
      <c r="F54" s="49">
        <f t="shared" si="121"/>
        <v>0.057207394090259503</v>
      </c>
      <c r="G54" s="49">
        <f t="shared" si="122"/>
        <v>0.051939833519933802</v>
      </c>
      <c r="H54" s="49">
        <f t="shared" si="123"/>
        <v>0.052502750400882398</v>
      </c>
      <c r="I54" s="49">
        <f t="shared" si="124"/>
        <v>0.051672465922841901</v>
      </c>
      <c r="J54" s="49">
        <f t="shared" si="125"/>
        <v>0.050983846593015102</v>
      </c>
      <c r="K54" s="49">
        <f t="shared" si="126"/>
        <v>0.049856357701992503</v>
      </c>
      <c r="L54" s="49">
        <f t="shared" si="127"/>
        <v>0.048930304930694703</v>
      </c>
      <c r="M54" s="49">
        <f t="shared" si="128"/>
        <v>0.048218237517089098</v>
      </c>
      <c r="O54" t="s">
        <v>118</v>
      </c>
    </row>
    <row r="55" ht="15">
      <c r="A55" s="61"/>
      <c r="B55" s="61" t="s">
        <v>96</v>
      </c>
      <c r="C55" s="61"/>
      <c r="D55" s="61"/>
      <c r="E55" s="49">
        <f t="shared" si="120"/>
        <v>0.78818155866400197</v>
      </c>
      <c r="F55" s="49">
        <f t="shared" si="121"/>
        <v>0.787074171391693</v>
      </c>
      <c r="G55" s="49">
        <f t="shared" si="122"/>
        <v>0.79774132307842105</v>
      </c>
      <c r="H55" s="49">
        <f t="shared" si="123"/>
        <v>0.80380625203931699</v>
      </c>
      <c r="I55" s="49">
        <f t="shared" si="124"/>
        <v>0.80762089921605995</v>
      </c>
      <c r="J55" s="49">
        <f t="shared" si="125"/>
        <v>0.81096651969530498</v>
      </c>
      <c r="K55" s="49">
        <f t="shared" si="126"/>
        <v>0.81518525285239996</v>
      </c>
      <c r="L55" s="49">
        <f t="shared" si="127"/>
        <v>0.81890954160996998</v>
      </c>
      <c r="M55" s="49">
        <f t="shared" si="128"/>
        <v>0.82185646792910205</v>
      </c>
      <c r="O55" t="s">
        <v>118</v>
      </c>
    </row>
    <row r="56" ht="15">
      <c r="A56" s="61"/>
      <c r="B56" s="61" t="s">
        <v>97</v>
      </c>
      <c r="C56" s="61"/>
      <c r="D56" s="61"/>
      <c r="E56" s="49">
        <f t="shared" si="120"/>
        <v>0.13740603292416001</v>
      </c>
      <c r="F56" s="49">
        <f t="shared" si="121"/>
        <v>0.138570045636841</v>
      </c>
      <c r="G56" s="49">
        <f t="shared" si="122"/>
        <v>0.13240519885119001</v>
      </c>
      <c r="H56" s="49">
        <f t="shared" si="123"/>
        <v>0.127514712071228</v>
      </c>
      <c r="I56" s="49">
        <f t="shared" si="124"/>
        <v>0.12528649832938099</v>
      </c>
      <c r="J56" s="49">
        <f t="shared" si="125"/>
        <v>0.123486939375074</v>
      </c>
      <c r="K56" s="49">
        <f t="shared" si="126"/>
        <v>0.121485816256866</v>
      </c>
      <c r="L56" s="49">
        <f t="shared" si="127"/>
        <v>0.119784393110505</v>
      </c>
      <c r="M56" s="49">
        <f t="shared" si="128"/>
        <v>0.118499594728587</v>
      </c>
      <c r="O56" t="s">
        <v>118</v>
      </c>
    </row>
    <row r="57" ht="15">
      <c r="A57" s="61"/>
      <c r="C57" s="61" t="s">
        <v>98</v>
      </c>
      <c r="D57" s="61"/>
      <c r="G57" s="99">
        <v>0.135322498332174</v>
      </c>
      <c r="H57" s="99">
        <v>0.13430987696149599</v>
      </c>
      <c r="I57" s="99">
        <v>0.13107466145976801</v>
      </c>
      <c r="J57" s="99">
        <v>0.12721647939799499</v>
      </c>
      <c r="K57" s="99">
        <v>0.121423357217168</v>
      </c>
      <c r="L57" s="99">
        <v>0.115006356749175</v>
      </c>
      <c r="M57" s="99">
        <v>0.109366520904736</v>
      </c>
      <c r="O57" t="s">
        <v>118</v>
      </c>
    </row>
    <row r="58" ht="15">
      <c r="A58" s="61"/>
      <c r="C58" s="61" t="s">
        <v>99</v>
      </c>
      <c r="D58" s="61"/>
      <c r="G58" s="99">
        <v>0.86472630161543995</v>
      </c>
      <c r="H58" s="99">
        <v>0.86588723259224798</v>
      </c>
      <c r="I58" s="99">
        <v>0.86959628120742005</v>
      </c>
      <c r="J58" s="99">
        <v>0.87401953672955202</v>
      </c>
      <c r="K58" s="99">
        <v>0.88066112576460498</v>
      </c>
      <c r="L58" s="99">
        <v>0.888017966966269</v>
      </c>
      <c r="M58" s="99">
        <v>0.89448381918459396</v>
      </c>
    </row>
    <row r="59" ht="15">
      <c r="A59" s="61"/>
      <c r="D59" t="s">
        <v>100</v>
      </c>
      <c r="G59" s="99">
        <v>0.013125046214551401</v>
      </c>
      <c r="H59" s="99">
        <v>0.011791005822317799</v>
      </c>
      <c r="I59" s="99">
        <v>0.0112780364978984</v>
      </c>
      <c r="J59" s="99">
        <v>0.010699068885148299</v>
      </c>
      <c r="K59" s="99">
        <v>0.0100039561368046</v>
      </c>
      <c r="L59" s="99">
        <v>0.0093173204866656301</v>
      </c>
      <c r="M59" s="99">
        <v>0.0087017993252345004</v>
      </c>
    </row>
    <row r="60" ht="15">
      <c r="A60" s="61"/>
      <c r="D60" t="s">
        <v>101</v>
      </c>
      <c r="G60" s="99">
        <v>0.010563519018836001</v>
      </c>
      <c r="H60" s="99">
        <v>0.0096670977723539303</v>
      </c>
      <c r="I60" s="99">
        <v>0.0094946883471817792</v>
      </c>
      <c r="J60" s="99">
        <v>0.0091734082562365503</v>
      </c>
      <c r="K60" s="99">
        <v>0.0086902465522277796</v>
      </c>
      <c r="L60" s="99">
        <v>0.0081582617112157599</v>
      </c>
      <c r="M60" s="99">
        <v>0.0076586942236006499</v>
      </c>
    </row>
    <row r="61" ht="15">
      <c r="A61" s="61"/>
      <c r="D61" t="s">
        <v>102</v>
      </c>
      <c r="G61" s="99">
        <v>0.137508642231783</v>
      </c>
      <c r="H61" s="99">
        <v>0.12764276965959201</v>
      </c>
      <c r="I61" s="99">
        <v>0.126092597678196</v>
      </c>
      <c r="J61" s="99">
        <v>0.124382871781184</v>
      </c>
      <c r="K61" s="99">
        <v>0.12142887764962799</v>
      </c>
      <c r="L61" s="99">
        <v>0.118174292100372</v>
      </c>
      <c r="M61" s="99">
        <v>0.115457149127034</v>
      </c>
    </row>
    <row r="62" ht="15">
      <c r="A62" s="61"/>
      <c r="D62" t="s">
        <v>103</v>
      </c>
      <c r="G62" s="99">
        <v>0.031832639070252203</v>
      </c>
      <c r="H62" s="99">
        <v>0.031563214037926599</v>
      </c>
      <c r="I62" s="99">
        <v>0.032043663250930297</v>
      </c>
      <c r="J62" s="99">
        <v>0.032261589203885901</v>
      </c>
      <c r="K62" s="99">
        <v>0.032375698058522001</v>
      </c>
      <c r="L62" s="99">
        <v>0.032606388200558702</v>
      </c>
      <c r="M62" s="99">
        <v>0.0327407947548638</v>
      </c>
    </row>
    <row r="63" ht="15">
      <c r="A63" s="61"/>
      <c r="D63" t="s">
        <v>104</v>
      </c>
      <c r="G63" s="99">
        <v>0.030936702208168101</v>
      </c>
      <c r="H63" s="99">
        <v>0.031103836115282699</v>
      </c>
      <c r="I63" s="99">
        <v>0.031383517648174403</v>
      </c>
      <c r="J63" s="99">
        <v>0.031793014669165502</v>
      </c>
      <c r="K63" s="99">
        <v>0.032175402810784397</v>
      </c>
      <c r="L63" s="99">
        <v>0.032572481934058303</v>
      </c>
      <c r="M63" s="99">
        <v>0.033030775916710102</v>
      </c>
    </row>
    <row r="64" ht="15">
      <c r="A64" s="61"/>
      <c r="D64" t="s">
        <v>105</v>
      </c>
      <c r="G64" s="99">
        <v>0.16724698929954701</v>
      </c>
      <c r="H64" s="99">
        <v>0.16969685920704899</v>
      </c>
      <c r="I64" s="99">
        <v>0.16997103565278299</v>
      </c>
      <c r="J64" s="99">
        <v>0.17068944298328301</v>
      </c>
      <c r="K64" s="99">
        <v>0.17190114503477699</v>
      </c>
      <c r="L64" s="99">
        <v>0.174899988194918</v>
      </c>
      <c r="M64" s="99">
        <v>0.17805642959792201</v>
      </c>
    </row>
    <row r="65" ht="15">
      <c r="A65" s="61"/>
      <c r="D65" t="s">
        <v>106</v>
      </c>
      <c r="G65" s="99">
        <v>0.47402068402927899</v>
      </c>
      <c r="H65" s="99">
        <v>0.48444024524526302</v>
      </c>
      <c r="I65" s="99">
        <v>0.489206722540594</v>
      </c>
      <c r="J65" s="99">
        <v>0.49470656571638999</v>
      </c>
      <c r="K65" s="99">
        <v>0.50350293228729703</v>
      </c>
      <c r="L65" s="99">
        <v>0.51140352655164401</v>
      </c>
      <c r="M65" s="99">
        <v>0.51766769970969495</v>
      </c>
    </row>
    <row r="66" ht="13.800000000000001">
      <c r="G66" s="49"/>
    </row>
    <row r="68" ht="15">
      <c r="B68" s="60" t="s">
        <v>119</v>
      </c>
      <c r="C68" s="60"/>
      <c r="D68" s="60"/>
    </row>
    <row r="70" ht="15">
      <c r="E70" s="63">
        <v>2018</v>
      </c>
      <c r="F70" s="63">
        <v>2019</v>
      </c>
      <c r="G70" s="63">
        <v>2020</v>
      </c>
      <c r="H70" s="63">
        <v>2025</v>
      </c>
      <c r="I70" s="63">
        <v>2030</v>
      </c>
      <c r="J70" s="63">
        <v>2035</v>
      </c>
      <c r="K70" s="63">
        <v>2040</v>
      </c>
      <c r="L70" s="63">
        <v>2045</v>
      </c>
      <c r="M70" s="64">
        <v>2050</v>
      </c>
    </row>
    <row r="71" ht="13.800000000000001">
      <c r="A71" s="61" t="s">
        <v>109</v>
      </c>
      <c r="B71" s="61" t="s">
        <v>92</v>
      </c>
      <c r="C71" s="61"/>
      <c r="D71" s="61"/>
    </row>
    <row r="72" ht="13.800000000000001">
      <c r="A72" s="61"/>
      <c r="B72" s="61" t="s">
        <v>93</v>
      </c>
      <c r="C72" s="61"/>
      <c r="D72" s="61"/>
      <c r="E72" s="98">
        <f>H7</f>
        <v>2101.8000000000002</v>
      </c>
      <c r="F72" s="98">
        <f>I7</f>
        <v>2169.3000000000002</v>
      </c>
      <c r="G72" s="98">
        <f>J7</f>
        <v>2054.3000000000002</v>
      </c>
      <c r="H72" s="68">
        <f>M7*'2. PIB'!I34/'2. PIB'!I25/1000</f>
        <v>2171.1819430943001</v>
      </c>
      <c r="I72" s="68">
        <f>N7*'2. PIB'!N34/'2. PIB'!N25/1000</f>
        <v>2248.12034468513</v>
      </c>
      <c r="J72" s="68">
        <f>O7*'2. PIB'!S34/'2. PIB'!S25/1000</f>
        <v>2349.2234786372401</v>
      </c>
      <c r="K72" s="68">
        <f>P7*'2. PIB'!X34/'2. PIB'!X25/1000</f>
        <v>2505.46731419664</v>
      </c>
      <c r="L72" s="68">
        <f>Q7*'2. PIB'!AC34/'2. PIB'!AC25/1000</f>
        <v>2691.5975082413102</v>
      </c>
      <c r="M72" s="68">
        <f>R7*'2. PIB'!AH34/'2. PIB'!AH25/1000</f>
        <v>2884.6662361306098</v>
      </c>
    </row>
    <row r="73" ht="15">
      <c r="A73" s="61"/>
      <c r="B73" s="61" t="s">
        <v>94</v>
      </c>
      <c r="C73" s="61"/>
      <c r="D73" s="61"/>
      <c r="E73" s="68">
        <f t="shared" ref="E73:E76" si="129">E$72*E86</f>
        <v>39</v>
      </c>
      <c r="F73" s="68">
        <f t="shared" ref="F73:F76" si="130">F$72*F86</f>
        <v>37.100000000000001</v>
      </c>
      <c r="G73" s="68">
        <f t="shared" ref="G73:G76" si="131">G$72*G86</f>
        <v>36.799999999999898</v>
      </c>
      <c r="H73" s="68">
        <f t="shared" ref="H73:H76" si="132">H$72*H86</f>
        <v>34.967041770959703</v>
      </c>
      <c r="I73" s="68">
        <f t="shared" ref="I73:I76" si="133">I$72*I86</f>
        <v>34.583821520831698</v>
      </c>
      <c r="J73" s="68">
        <f t="shared" ref="J73:J76" si="134">J$72*J86</f>
        <v>34.235301914739203</v>
      </c>
      <c r="K73" s="68">
        <f t="shared" ref="K73:K76" si="135">K$72*K86</f>
        <v>33.980148974531197</v>
      </c>
      <c r="L73" s="68">
        <f t="shared" ref="L73:L76" si="136">L$72*L86</f>
        <v>33.764059462092099</v>
      </c>
      <c r="M73" s="68">
        <f t="shared" ref="M73:M76" si="137">M$72*M86</f>
        <v>33.644502413194203</v>
      </c>
    </row>
    <row r="74" ht="15">
      <c r="A74" s="61"/>
      <c r="B74" s="61" t="s">
        <v>95</v>
      </c>
      <c r="C74" s="61"/>
      <c r="D74" s="61"/>
      <c r="E74" s="68">
        <f t="shared" si="129"/>
        <v>117.40000000000001</v>
      </c>
      <c r="F74" s="68">
        <f t="shared" si="130"/>
        <v>124.09999999999999</v>
      </c>
      <c r="G74" s="68">
        <f t="shared" si="131"/>
        <v>106.7</v>
      </c>
      <c r="H74" s="68">
        <f t="shared" si="132"/>
        <v>113.993023633183</v>
      </c>
      <c r="I74" s="68">
        <f t="shared" si="133"/>
        <v>116.16592190119</v>
      </c>
      <c r="J74" s="68">
        <f t="shared" si="134"/>
        <v>119.772449447551</v>
      </c>
      <c r="K74" s="68">
        <f t="shared" si="135"/>
        <v>124.913474627238</v>
      </c>
      <c r="L74" s="68">
        <f t="shared" si="136"/>
        <v>131.700686828946</v>
      </c>
      <c r="M74" s="68">
        <f t="shared" si="137"/>
        <v>139.093521731273</v>
      </c>
    </row>
    <row r="75" ht="15">
      <c r="A75" s="61"/>
      <c r="B75" s="61" t="s">
        <v>96</v>
      </c>
      <c r="C75" s="61"/>
      <c r="D75" s="61"/>
      <c r="E75" s="68">
        <f t="shared" si="129"/>
        <v>1656.5999999999999</v>
      </c>
      <c r="F75" s="68">
        <f t="shared" si="130"/>
        <v>1707.4000000000001</v>
      </c>
      <c r="G75" s="68">
        <f t="shared" si="131"/>
        <v>1638.8</v>
      </c>
      <c r="H75" s="68">
        <f t="shared" si="132"/>
        <v>1729.11231537243</v>
      </c>
      <c r="I75" s="68">
        <f t="shared" si="133"/>
        <v>1793.8743547306101</v>
      </c>
      <c r="J75" s="68">
        <f t="shared" si="134"/>
        <v>1878.0705576589301</v>
      </c>
      <c r="K75" s="68">
        <f t="shared" si="135"/>
        <v>2008.3356031783301</v>
      </c>
      <c r="L75" s="68">
        <f t="shared" si="136"/>
        <v>2162.7670983377002</v>
      </c>
      <c r="M75" s="68">
        <f t="shared" si="137"/>
        <v>2322.49827010851</v>
      </c>
    </row>
    <row r="76" ht="15">
      <c r="A76" s="61"/>
      <c r="B76" s="61" t="s">
        <v>97</v>
      </c>
      <c r="C76" s="61"/>
      <c r="D76" s="61"/>
      <c r="E76" s="68">
        <f t="shared" si="129"/>
        <v>288.80000000000001</v>
      </c>
      <c r="F76" s="68">
        <f t="shared" si="130"/>
        <v>300.599999999999</v>
      </c>
      <c r="G76" s="68">
        <f t="shared" si="131"/>
        <v>272</v>
      </c>
      <c r="H76" s="68">
        <f t="shared" si="132"/>
        <v>293.10956231773099</v>
      </c>
      <c r="I76" s="68">
        <f t="shared" si="133"/>
        <v>303.49624653249202</v>
      </c>
      <c r="J76" s="68">
        <f t="shared" si="134"/>
        <v>317.145169616028</v>
      </c>
      <c r="K76" s="68">
        <f t="shared" si="135"/>
        <v>338.23808741654602</v>
      </c>
      <c r="L76" s="68">
        <f t="shared" si="136"/>
        <v>363.36566361257798</v>
      </c>
      <c r="M76" s="68">
        <f t="shared" si="137"/>
        <v>389.42994187763298</v>
      </c>
    </row>
    <row r="77" ht="13.800000000000001">
      <c r="A77" s="61"/>
      <c r="C77" s="61" t="s">
        <v>98</v>
      </c>
      <c r="D77" s="61"/>
      <c r="G77" s="15">
        <f t="shared" ref="G77:G85" si="138">G$76*G90</f>
        <v>36.807719546351301</v>
      </c>
      <c r="H77" s="15">
        <f t="shared" ref="H77:H85" si="139">H$76*H90</f>
        <v>39.367509251132397</v>
      </c>
      <c r="I77" s="15">
        <f t="shared" ref="I77:I85" si="140">I$76*I90</f>
        <v>39.780667768556697</v>
      </c>
      <c r="J77" s="15">
        <f t="shared" ref="J77:J85" si="141">J$76*J90</f>
        <v>40.346091936631097</v>
      </c>
      <c r="K77" s="15">
        <f t="shared" ref="K77:K85" si="142">K$76*K90</f>
        <v>41.070004112831</v>
      </c>
      <c r="L77" s="15">
        <f t="shared" ref="L77:L85" si="143">L$76*L90</f>
        <v>41.789361139828799</v>
      </c>
      <c r="M77" s="15">
        <f t="shared" ref="M77:M85" si="144">M$76*M90</f>
        <v>42.5905978792902</v>
      </c>
    </row>
    <row r="78" ht="13.800000000000001">
      <c r="A78" s="61"/>
      <c r="C78" s="61" t="s">
        <v>99</v>
      </c>
      <c r="D78" s="61"/>
      <c r="G78" s="15">
        <f t="shared" si="138"/>
        <v>235.205554039399</v>
      </c>
      <c r="H78" s="15">
        <f t="shared" si="139"/>
        <v>253.79982776162501</v>
      </c>
      <c r="I78" s="15">
        <f t="shared" si="140"/>
        <v>263.91920734506499</v>
      </c>
      <c r="J78" s="15">
        <f t="shared" si="141"/>
        <v>277.19107422381597</v>
      </c>
      <c r="K78" s="15">
        <f t="shared" si="142"/>
        <v>297.87313484072303</v>
      </c>
      <c r="L78" s="15">
        <f t="shared" si="143"/>
        <v>322.67523786659001</v>
      </c>
      <c r="M78" s="15">
        <f t="shared" si="144"/>
        <v>348.33878171553903</v>
      </c>
    </row>
    <row r="79" ht="13.800000000000001">
      <c r="A79" s="61"/>
      <c r="D79" t="s">
        <v>100</v>
      </c>
      <c r="G79" s="15">
        <f t="shared" si="138"/>
        <v>3.5700125703579801</v>
      </c>
      <c r="H79" s="15">
        <f t="shared" si="139"/>
        <v>3.4560565558653802</v>
      </c>
      <c r="I79" s="15">
        <f t="shared" si="140"/>
        <v>3.4228417453686202</v>
      </c>
      <c r="J79" s="15">
        <f t="shared" si="141"/>
        <v>3.3931580163139201</v>
      </c>
      <c r="K79" s="15">
        <f t="shared" si="142"/>
        <v>3.3837189903118099</v>
      </c>
      <c r="L79" s="15">
        <f t="shared" si="143"/>
        <v>3.3855943417283201</v>
      </c>
      <c r="M79" s="15">
        <f t="shared" si="144"/>
        <v>3.3887412054568902</v>
      </c>
    </row>
    <row r="80" ht="13.800000000000001">
      <c r="A80" s="61"/>
      <c r="D80" t="s">
        <v>101</v>
      </c>
      <c r="G80" s="15">
        <f t="shared" si="138"/>
        <v>2.8732771731233901</v>
      </c>
      <c r="H80" s="15">
        <f t="shared" si="139"/>
        <v>2.8335187969373701</v>
      </c>
      <c r="I80" s="15">
        <f t="shared" si="140"/>
        <v>2.8816022753654602</v>
      </c>
      <c r="J80" s="15">
        <f t="shared" si="141"/>
        <v>2.9093021173812099</v>
      </c>
      <c r="K80" s="15">
        <f t="shared" si="142"/>
        <v>2.93937237300376</v>
      </c>
      <c r="L80" s="15">
        <f t="shared" si="143"/>
        <v>2.9644321806209999</v>
      </c>
      <c r="M80" s="15">
        <f t="shared" si="144"/>
        <v>2.9825248463553602</v>
      </c>
    </row>
    <row r="81" ht="13.800000000000001">
      <c r="A81" s="61"/>
      <c r="D81" t="s">
        <v>102</v>
      </c>
      <c r="G81" s="15">
        <f t="shared" si="138"/>
        <v>37.402350687044901</v>
      </c>
      <c r="H81" s="15">
        <f t="shared" si="139"/>
        <v>37.413316347945901</v>
      </c>
      <c r="I81" s="15">
        <f t="shared" si="140"/>
        <v>38.268630110864102</v>
      </c>
      <c r="J81" s="15">
        <f t="shared" si="141"/>
        <v>39.447426968372298</v>
      </c>
      <c r="K81" s="15">
        <f t="shared" si="142"/>
        <v>41.071871333348</v>
      </c>
      <c r="L81" s="15">
        <f t="shared" si="143"/>
        <v>42.940480070998298</v>
      </c>
      <c r="M81" s="15">
        <f t="shared" si="144"/>
        <v>44.962470873897999</v>
      </c>
    </row>
    <row r="82" ht="13.800000000000001">
      <c r="A82" s="61"/>
      <c r="D82" t="s">
        <v>103</v>
      </c>
      <c r="G82" s="15">
        <f t="shared" si="138"/>
        <v>8.6584778271085892</v>
      </c>
      <c r="H82" s="15">
        <f t="shared" si="139"/>
        <v>9.2514798519975194</v>
      </c>
      <c r="I82" s="15">
        <f t="shared" si="140"/>
        <v>9.7251315218084997</v>
      </c>
      <c r="J82" s="15">
        <f t="shared" si="141"/>
        <v>10.231607180149</v>
      </c>
      <c r="K82" s="15">
        <f t="shared" si="142"/>
        <v>10.9506941900901</v>
      </c>
      <c r="L82" s="15">
        <f t="shared" si="143"/>
        <v>11.8480418865053</v>
      </c>
      <c r="M82" s="15">
        <f t="shared" si="144"/>
        <v>12.750245798414101</v>
      </c>
    </row>
    <row r="83" ht="13.800000000000001">
      <c r="A83" s="61"/>
      <c r="D83" t="s">
        <v>104</v>
      </c>
      <c r="G83" s="15">
        <f t="shared" si="138"/>
        <v>8.4147830006217106</v>
      </c>
      <c r="H83" s="15">
        <f t="shared" si="139"/>
        <v>9.1168317901529399</v>
      </c>
      <c r="I83" s="15">
        <f t="shared" si="140"/>
        <v>9.5247798092071605</v>
      </c>
      <c r="J83" s="15">
        <f t="shared" si="141"/>
        <v>10.0830010298574</v>
      </c>
      <c r="K83" s="15">
        <f t="shared" si="142"/>
        <v>10.8829467085767</v>
      </c>
      <c r="L83" s="15">
        <f t="shared" si="143"/>
        <v>11.8357215134778</v>
      </c>
      <c r="M83" s="15">
        <f t="shared" si="144"/>
        <v>12.8631731454175</v>
      </c>
    </row>
    <row r="84" ht="13.800000000000001">
      <c r="A84" s="61"/>
      <c r="D84" t="s">
        <v>105</v>
      </c>
      <c r="G84" s="15">
        <f t="shared" si="138"/>
        <v>45.491181089476697</v>
      </c>
      <c r="H84" s="15">
        <f t="shared" si="139"/>
        <v>49.739772128871699</v>
      </c>
      <c r="I84" s="15">
        <f t="shared" si="140"/>
        <v>51.585571339860003</v>
      </c>
      <c r="J84" s="15">
        <f t="shared" si="141"/>
        <v>54.1333323465986</v>
      </c>
      <c r="K84" s="15">
        <f t="shared" si="142"/>
        <v>58.143514521277297</v>
      </c>
      <c r="L84" s="15">
        <f t="shared" si="143"/>
        <v>63.552650276278399</v>
      </c>
      <c r="M84" s="15">
        <f t="shared" si="144"/>
        <v>69.3405050292575</v>
      </c>
    </row>
    <row r="85" ht="13.800000000000001">
      <c r="A85" s="61"/>
      <c r="D85" t="s">
        <v>106</v>
      </c>
      <c r="G85" s="15">
        <f t="shared" si="138"/>
        <v>128.933626055964</v>
      </c>
      <c r="H85" s="15">
        <f t="shared" si="139"/>
        <v>141.994068252933</v>
      </c>
      <c r="I85" s="15">
        <f t="shared" si="140"/>
        <v>148.47240406953301</v>
      </c>
      <c r="J85" s="15">
        <f t="shared" si="141"/>
        <v>156.893797694287</v>
      </c>
      <c r="K85" s="15">
        <f t="shared" si="142"/>
        <v>170.30386882547799</v>
      </c>
      <c r="L85" s="15">
        <f t="shared" si="143"/>
        <v>185.82648179925101</v>
      </c>
      <c r="M85" s="15">
        <f t="shared" si="144"/>
        <v>201.59530220987401</v>
      </c>
    </row>
    <row r="86" ht="13.800000000000001">
      <c r="A86" s="61" t="s">
        <v>107</v>
      </c>
      <c r="B86" s="61" t="s">
        <v>94</v>
      </c>
      <c r="C86" s="61"/>
      <c r="D86" s="61"/>
      <c r="E86" s="49">
        <f t="shared" ref="E86:E89" si="145">H21</f>
        <v>0.018555523836711399</v>
      </c>
      <c r="F86" s="49">
        <f t="shared" ref="F86:F89" si="146">I21</f>
        <v>0.017102291061632802</v>
      </c>
      <c r="G86" s="49">
        <f t="shared" ref="G86:G89" si="147">J21</f>
        <v>0.017913644550455101</v>
      </c>
      <c r="H86" s="49">
        <v>0.016105072116216</v>
      </c>
      <c r="I86" s="49">
        <v>0.0153834387036231</v>
      </c>
      <c r="J86" s="49">
        <v>0.014573029014080301</v>
      </c>
      <c r="K86" s="49">
        <v>0.013562399629797901</v>
      </c>
      <c r="L86" s="49">
        <v>0.012544245325948999</v>
      </c>
      <c r="M86" s="49">
        <v>0.0116632218978386</v>
      </c>
      <c r="O86" t="s">
        <v>118</v>
      </c>
    </row>
    <row r="87" ht="13.800000000000001">
      <c r="A87" s="61"/>
      <c r="B87" s="61" t="s">
        <v>95</v>
      </c>
      <c r="C87" s="61"/>
      <c r="D87" s="61"/>
      <c r="E87" s="49">
        <f t="shared" si="145"/>
        <v>0.055856884575126102</v>
      </c>
      <c r="F87" s="49">
        <f t="shared" si="146"/>
        <v>0.057207394090259503</v>
      </c>
      <c r="G87" s="49">
        <f t="shared" si="147"/>
        <v>0.051939833519933802</v>
      </c>
      <c r="H87" s="49">
        <v>0.052502750400882398</v>
      </c>
      <c r="I87" s="49">
        <v>0.051672465922841901</v>
      </c>
      <c r="J87" s="49">
        <v>0.050983846593015102</v>
      </c>
      <c r="K87" s="49">
        <v>0.049856357701992503</v>
      </c>
      <c r="L87" s="49">
        <v>0.048930304930694703</v>
      </c>
      <c r="M87" s="49">
        <v>0.048218237517089098</v>
      </c>
      <c r="O87" t="s">
        <v>118</v>
      </c>
    </row>
    <row r="88" ht="13.800000000000001">
      <c r="A88" s="61"/>
      <c r="B88" s="61" t="s">
        <v>96</v>
      </c>
      <c r="C88" s="61"/>
      <c r="D88" s="61"/>
      <c r="E88" s="49">
        <f t="shared" si="145"/>
        <v>0.78818155866400197</v>
      </c>
      <c r="F88" s="49">
        <f t="shared" si="146"/>
        <v>0.787074171391693</v>
      </c>
      <c r="G88" s="49">
        <f t="shared" si="147"/>
        <v>0.79774132307842105</v>
      </c>
      <c r="H88" s="49">
        <f>1-H89-H86-H87</f>
        <v>0.79639217748290203</v>
      </c>
      <c r="I88" s="49">
        <f>1-I89-I86-I87</f>
        <v>0.79794409537353495</v>
      </c>
      <c r="J88" s="49">
        <f>1-J89-J86-J87</f>
        <v>0.79944312439290499</v>
      </c>
      <c r="K88" s="49">
        <f>1-K89-K86-K87</f>
        <v>0.80158124266820996</v>
      </c>
      <c r="L88" s="49">
        <f>1-L89-L86-L87</f>
        <v>0.80352544974335605</v>
      </c>
      <c r="M88" s="49">
        <f>1-M89-M86-M87</f>
        <v>0.80511854058507204</v>
      </c>
      <c r="O88" t="s">
        <v>120</v>
      </c>
    </row>
    <row r="89" ht="15">
      <c r="A89" s="61"/>
      <c r="B89" s="61" t="s">
        <v>97</v>
      </c>
      <c r="C89" s="61"/>
      <c r="D89" s="61"/>
      <c r="E89" s="49">
        <f t="shared" si="145"/>
        <v>0.13740603292416001</v>
      </c>
      <c r="F89" s="49">
        <f t="shared" si="146"/>
        <v>0.138570045636841</v>
      </c>
      <c r="G89" s="49">
        <f t="shared" si="147"/>
        <v>0.13240519885119001</v>
      </c>
      <c r="H89" s="49">
        <v>0.13500000000000001</v>
      </c>
      <c r="I89" s="49">
        <v>0.13500000000000001</v>
      </c>
      <c r="J89" s="49">
        <f>I89</f>
        <v>0.13500000000000001</v>
      </c>
      <c r="K89" s="49">
        <f>J89</f>
        <v>0.13500000000000001</v>
      </c>
      <c r="L89" s="49">
        <f>K89</f>
        <v>0.13500000000000001</v>
      </c>
      <c r="M89" s="49">
        <f>L89</f>
        <v>0.13500000000000001</v>
      </c>
      <c r="O89" t="s">
        <v>121</v>
      </c>
    </row>
    <row r="90" ht="15">
      <c r="A90" s="61"/>
      <c r="C90" s="61" t="s">
        <v>98</v>
      </c>
      <c r="D90" s="61"/>
      <c r="G90" s="49">
        <v>0.135322498332174</v>
      </c>
      <c r="H90" s="49">
        <v>0.13430987696149599</v>
      </c>
      <c r="I90" s="49">
        <v>0.13107466145976801</v>
      </c>
      <c r="J90" s="49">
        <v>0.12721647939799499</v>
      </c>
      <c r="K90" s="49">
        <v>0.121423357217168</v>
      </c>
      <c r="L90" s="49">
        <v>0.115006356749175</v>
      </c>
      <c r="M90" s="49">
        <v>0.109366520904736</v>
      </c>
    </row>
    <row r="91" ht="15">
      <c r="A91" s="61"/>
      <c r="C91" s="61" t="s">
        <v>99</v>
      </c>
      <c r="D91" s="61"/>
      <c r="G91" s="49">
        <v>0.86472630161543995</v>
      </c>
      <c r="H91" s="49">
        <v>0.86588723259224798</v>
      </c>
      <c r="I91" s="49">
        <v>0.86959628120742005</v>
      </c>
      <c r="J91" s="49">
        <v>0.87401953672955202</v>
      </c>
      <c r="K91" s="49">
        <v>0.88066112576460498</v>
      </c>
      <c r="L91" s="49">
        <v>0.888017966966269</v>
      </c>
      <c r="M91" s="49">
        <v>0.89448381918459396</v>
      </c>
    </row>
    <row r="92" ht="15">
      <c r="A92" s="61"/>
      <c r="D92" t="s">
        <v>100</v>
      </c>
      <c r="G92" s="49">
        <v>0.013125046214551401</v>
      </c>
      <c r="H92" s="49">
        <v>0.011791005822317799</v>
      </c>
      <c r="I92" s="49">
        <v>0.0112780364978984</v>
      </c>
      <c r="J92" s="49">
        <v>0.010699068885148299</v>
      </c>
      <c r="K92" s="49">
        <v>0.0100039561368046</v>
      </c>
      <c r="L92" s="49">
        <v>0.0093173204866656301</v>
      </c>
      <c r="M92" s="49">
        <v>0.0087017993252345004</v>
      </c>
    </row>
    <row r="93" ht="15">
      <c r="A93" s="61"/>
      <c r="D93" t="s">
        <v>101</v>
      </c>
      <c r="G93" s="49">
        <v>0.010563519018836001</v>
      </c>
      <c r="H93" s="49">
        <v>0.0096670977723539303</v>
      </c>
      <c r="I93" s="49">
        <v>0.0094946883471817792</v>
      </c>
      <c r="J93" s="49">
        <v>0.0091734082562365503</v>
      </c>
      <c r="K93" s="49">
        <v>0.0086902465522277796</v>
      </c>
      <c r="L93" s="49">
        <v>0.0081582617112157599</v>
      </c>
      <c r="M93" s="49">
        <v>0.0076586942236006499</v>
      </c>
    </row>
    <row r="94" ht="15">
      <c r="A94" s="61"/>
      <c r="D94" t="s">
        <v>102</v>
      </c>
      <c r="G94" s="49">
        <v>0.137508642231783</v>
      </c>
      <c r="H94" s="49">
        <v>0.12764276965959201</v>
      </c>
      <c r="I94" s="49">
        <v>0.126092597678196</v>
      </c>
      <c r="J94" s="49">
        <v>0.124382871781184</v>
      </c>
      <c r="K94" s="49">
        <v>0.12142887764962799</v>
      </c>
      <c r="L94" s="49">
        <v>0.118174292100372</v>
      </c>
      <c r="M94" s="49">
        <v>0.115457149127034</v>
      </c>
    </row>
    <row r="95" ht="15">
      <c r="A95" s="61"/>
      <c r="D95" t="s">
        <v>103</v>
      </c>
      <c r="G95" s="49">
        <v>0.031832639070252203</v>
      </c>
      <c r="H95" s="49">
        <v>0.031563214037926599</v>
      </c>
      <c r="I95" s="49">
        <v>0.032043663250930297</v>
      </c>
      <c r="J95" s="49">
        <v>0.032261589203885901</v>
      </c>
      <c r="K95" s="49">
        <v>0.032375698058522001</v>
      </c>
      <c r="L95" s="49">
        <v>0.032606388200558702</v>
      </c>
      <c r="M95" s="49">
        <v>0.0327407947548638</v>
      </c>
    </row>
    <row r="96" ht="15">
      <c r="A96" s="61"/>
      <c r="D96" t="s">
        <v>104</v>
      </c>
      <c r="G96" s="49">
        <v>0.030936702208168101</v>
      </c>
      <c r="H96" s="49">
        <v>0.031103836115282699</v>
      </c>
      <c r="I96" s="49">
        <v>0.031383517648174403</v>
      </c>
      <c r="J96" s="49">
        <v>0.031793014669165502</v>
      </c>
      <c r="K96" s="49">
        <v>0.032175402810784397</v>
      </c>
      <c r="L96" s="49">
        <v>0.032572481934058303</v>
      </c>
      <c r="M96" s="49">
        <v>0.033030775916710102</v>
      </c>
    </row>
    <row r="97" ht="15">
      <c r="A97" s="61"/>
      <c r="D97" t="s">
        <v>105</v>
      </c>
      <c r="G97" s="49">
        <v>0.16724698929954701</v>
      </c>
      <c r="H97" s="49">
        <v>0.16969685920704899</v>
      </c>
      <c r="I97" s="49">
        <v>0.16997103565278299</v>
      </c>
      <c r="J97" s="49">
        <v>0.17068944298328301</v>
      </c>
      <c r="K97" s="49">
        <v>0.17190114503477699</v>
      </c>
      <c r="L97" s="49">
        <v>0.174899988194918</v>
      </c>
      <c r="M97" s="49">
        <v>0.17805642959792201</v>
      </c>
    </row>
    <row r="98" ht="15">
      <c r="A98" s="61"/>
      <c r="D98" t="s">
        <v>106</v>
      </c>
      <c r="G98" s="49">
        <v>0.47402068402927899</v>
      </c>
      <c r="H98" s="49">
        <v>0.48444024524526302</v>
      </c>
      <c r="I98" s="49">
        <v>0.489206722540594</v>
      </c>
      <c r="J98" s="49">
        <v>0.49470656571638999</v>
      </c>
      <c r="K98" s="49">
        <v>0.50350293228729703</v>
      </c>
      <c r="L98" s="49">
        <v>0.51140352655164401</v>
      </c>
      <c r="M98" s="49">
        <v>0.51766769970969495</v>
      </c>
    </row>
    <row r="99" ht="13.800000000000001"/>
  </sheetData>
  <mergeCells count="54">
    <mergeCell ref="B2:I2"/>
    <mergeCell ref="B4:D4"/>
    <mergeCell ref="E4:J4"/>
    <mergeCell ref="L4:R4"/>
    <mergeCell ref="A6:A20"/>
    <mergeCell ref="B6:D6"/>
    <mergeCell ref="B7:D7"/>
    <mergeCell ref="B8:D8"/>
    <mergeCell ref="B9:D9"/>
    <mergeCell ref="B10:D10"/>
    <mergeCell ref="B11:D11"/>
    <mergeCell ref="C12:D12"/>
    <mergeCell ref="C13:D13"/>
    <mergeCell ref="A21:A33"/>
    <mergeCell ref="B21:D21"/>
    <mergeCell ref="B22:D22"/>
    <mergeCell ref="B23:D23"/>
    <mergeCell ref="B24:D24"/>
    <mergeCell ref="C25:D25"/>
    <mergeCell ref="C26:D26"/>
    <mergeCell ref="B36:D36"/>
    <mergeCell ref="A38:A52"/>
    <mergeCell ref="B38:D38"/>
    <mergeCell ref="B39:D39"/>
    <mergeCell ref="B40:D40"/>
    <mergeCell ref="B41:D41"/>
    <mergeCell ref="B42:D42"/>
    <mergeCell ref="B43:D43"/>
    <mergeCell ref="C44:D44"/>
    <mergeCell ref="C45:D45"/>
    <mergeCell ref="A53:A65"/>
    <mergeCell ref="B53:D53"/>
    <mergeCell ref="B54:D54"/>
    <mergeCell ref="B55:D55"/>
    <mergeCell ref="B56:D56"/>
    <mergeCell ref="C57:D57"/>
    <mergeCell ref="C58:D58"/>
    <mergeCell ref="B68:D68"/>
    <mergeCell ref="A71:A85"/>
    <mergeCell ref="B71:D71"/>
    <mergeCell ref="B72:D72"/>
    <mergeCell ref="B73:D73"/>
    <mergeCell ref="B74:D74"/>
    <mergeCell ref="B75:D75"/>
    <mergeCell ref="B76:D76"/>
    <mergeCell ref="C77:D77"/>
    <mergeCell ref="C78:D78"/>
    <mergeCell ref="A86:A98"/>
    <mergeCell ref="B86:D86"/>
    <mergeCell ref="B87:D87"/>
    <mergeCell ref="B88:D88"/>
    <mergeCell ref="B89:D89"/>
    <mergeCell ref="C90:D90"/>
    <mergeCell ref="C91:D91"/>
  </mergeCell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tabColor rgb="FFFFD966"/>
    <outlinePr applyStyles="0" summaryBelow="1" summaryRight="1" showOutlineSymbols="1"/>
    <pageSetUpPr autoPageBreaks="1" fitToPage="0"/>
  </sheetPr>
  <sheetViews>
    <sheetView showGridLines="1" showRowColHeaders="1" showZeros="1" topLeftCell="A1" zoomScale="72" workbookViewId="0">
      <selection activeCell="B7" activeCellId="1" sqref="C35:G35 B7"/>
    </sheetView>
  </sheetViews>
  <sheetFormatPr defaultRowHeight="15"/>
  <cols>
    <col customWidth="1" min="1" max="1" style="0" width="10.42"/>
    <col customWidth="1" min="2" max="3" style="0" width="14.859999999999999"/>
    <col customWidth="1" min="4" max="1025" style="0" width="10.42"/>
  </cols>
  <sheetData>
    <row r="2" ht="42.399999999999999" customHeight="1">
      <c r="B2" s="100" t="s">
        <v>122</v>
      </c>
      <c r="C2" s="100"/>
      <c r="D2" s="100"/>
      <c r="E2" s="100"/>
      <c r="F2" s="100"/>
      <c r="G2" s="100"/>
      <c r="H2" s="100"/>
      <c r="I2" s="100"/>
    </row>
    <row r="30" ht="14.449999999999999" customHeight="1">
      <c r="A30" s="53"/>
    </row>
    <row r="31" ht="15">
      <c r="A31" s="53"/>
      <c r="D31" s="15"/>
      <c r="E31" s="15"/>
      <c r="F31" s="15"/>
      <c r="G31" s="15"/>
      <c r="H31" s="15"/>
      <c r="I31" s="15"/>
      <c r="J31" s="15"/>
    </row>
    <row r="32" ht="15">
      <c r="A32" s="53"/>
      <c r="D32" s="15"/>
      <c r="E32" s="15"/>
      <c r="F32" s="15"/>
      <c r="G32" s="15"/>
      <c r="H32" s="15"/>
      <c r="I32" s="15"/>
      <c r="J32" s="15"/>
    </row>
    <row r="33" ht="14.449999999999999" customHeight="1">
      <c r="A33" s="53"/>
    </row>
    <row r="34" ht="15">
      <c r="A34" s="53"/>
      <c r="D34" s="15"/>
      <c r="E34" s="15"/>
      <c r="F34" s="15"/>
      <c r="G34" s="15"/>
      <c r="H34" s="15"/>
      <c r="I34" s="15"/>
      <c r="J34" s="15"/>
    </row>
    <row r="35" ht="15">
      <c r="A35" s="53"/>
      <c r="D35" s="15"/>
      <c r="E35" s="15"/>
      <c r="F35" s="15"/>
      <c r="G35" s="15"/>
      <c r="H35" s="15"/>
      <c r="I35" s="15"/>
      <c r="J35" s="15"/>
    </row>
    <row r="36" ht="14.449999999999999" customHeight="1">
      <c r="A36" s="53"/>
    </row>
    <row r="37" ht="15">
      <c r="A37" s="53"/>
      <c r="D37" s="15"/>
      <c r="E37" s="15"/>
      <c r="F37" s="15"/>
      <c r="G37" s="15"/>
      <c r="H37" s="15"/>
      <c r="I37" s="15"/>
      <c r="J37" s="15"/>
    </row>
    <row r="38" ht="15">
      <c r="A38" s="53"/>
      <c r="D38" s="15"/>
      <c r="E38" s="15"/>
      <c r="F38" s="15"/>
      <c r="G38" s="15"/>
      <c r="H38" s="15"/>
    </row>
  </sheetData>
  <mergeCells count="4">
    <mergeCell ref="B2:I2"/>
    <mergeCell ref="A30:A32"/>
    <mergeCell ref="A33:A35"/>
    <mergeCell ref="A36:A38"/>
  </mergeCell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tabColor rgb="FF9C5BCD"/>
    <outlinePr applyStyles="0" summaryBelow="1" summaryRight="1" showOutlineSymbols="1"/>
    <pageSetUpPr autoPageBreaks="1" fitToPage="0"/>
  </sheetPr>
  <sheetViews>
    <sheetView showGridLines="1" showRowColHeaders="1" showZeros="1" topLeftCell="A1" zoomScale="72" workbookViewId="0">
      <selection activeCell="H22" activeCellId="1" sqref="C35:G35 H22"/>
    </sheetView>
  </sheetViews>
  <sheetFormatPr defaultRowHeight="15"/>
  <cols>
    <col customWidth="1" min="1" max="1025" style="0" width="10.42"/>
  </cols>
  <sheetData>
    <row r="2" ht="15">
      <c r="B2" s="1" t="s">
        <v>68</v>
      </c>
      <c r="C2" s="1"/>
      <c r="D2" s="1"/>
      <c r="E2" s="1"/>
      <c r="F2" s="1"/>
      <c r="G2" s="1"/>
      <c r="H2" s="1"/>
      <c r="I2" s="1"/>
      <c r="J2" s="1"/>
    </row>
    <row r="3" ht="15">
      <c r="B3" s="2" t="s">
        <v>123</v>
      </c>
      <c r="C3" s="3">
        <v>2018</v>
      </c>
      <c r="D3" s="3">
        <v>2020</v>
      </c>
      <c r="E3" s="3">
        <v>2025</v>
      </c>
      <c r="F3" s="3">
        <v>2030</v>
      </c>
      <c r="G3" s="3">
        <v>2035</v>
      </c>
      <c r="H3" s="3">
        <v>2040</v>
      </c>
      <c r="I3" s="3">
        <v>2045</v>
      </c>
      <c r="J3" s="4">
        <v>2050</v>
      </c>
      <c r="W3" t="s">
        <v>124</v>
      </c>
    </row>
    <row r="4" ht="15">
      <c r="B4" s="2" t="s">
        <v>125</v>
      </c>
      <c r="C4" s="3">
        <v>44.600000000000001</v>
      </c>
      <c r="D4" s="3">
        <f>C4</f>
        <v>44.600000000000001</v>
      </c>
      <c r="E4" s="3">
        <f>D4</f>
        <v>44.600000000000001</v>
      </c>
      <c r="F4" s="3">
        <f>E4</f>
        <v>44.600000000000001</v>
      </c>
      <c r="G4" s="3">
        <f>F4</f>
        <v>44.600000000000001</v>
      </c>
      <c r="H4" s="3">
        <f>G4</f>
        <v>44.600000000000001</v>
      </c>
      <c r="I4" s="3">
        <f>H4</f>
        <v>44.600000000000001</v>
      </c>
      <c r="J4" s="4">
        <f>I4</f>
        <v>44.600000000000001</v>
      </c>
      <c r="W4" s="49">
        <v>0.016</v>
      </c>
    </row>
    <row r="5" ht="15">
      <c r="B5" s="54" t="s">
        <v>126</v>
      </c>
      <c r="C5" s="101">
        <f>C17</f>
        <v>15.5</v>
      </c>
      <c r="D5" s="101">
        <f>D17</f>
        <v>55</v>
      </c>
      <c r="E5" s="101">
        <f>E17</f>
        <v>65</v>
      </c>
      <c r="F5" s="101">
        <f>F17</f>
        <v>85</v>
      </c>
      <c r="G5" s="101">
        <f>G17</f>
        <v>96</v>
      </c>
      <c r="H5" s="101">
        <f>H17</f>
        <v>105</v>
      </c>
      <c r="I5" s="101">
        <f>I17</f>
        <v>125</v>
      </c>
      <c r="J5" s="101">
        <f>J17</f>
        <v>150</v>
      </c>
    </row>
    <row r="7" ht="36" customHeight="1">
      <c r="B7" s="11" t="s">
        <v>127</v>
      </c>
      <c r="C7" s="11"/>
      <c r="D7" s="11"/>
      <c r="E7" s="11"/>
      <c r="F7" s="11"/>
      <c r="G7" s="11"/>
      <c r="H7" s="11"/>
      <c r="I7" s="11"/>
      <c r="J7" s="11"/>
    </row>
    <row r="9" ht="15">
      <c r="U9" t="s">
        <v>128</v>
      </c>
    </row>
    <row r="10" ht="15">
      <c r="B10">
        <v>2015</v>
      </c>
      <c r="C10">
        <v>2018</v>
      </c>
      <c r="D10">
        <v>2020</v>
      </c>
      <c r="E10">
        <v>2025</v>
      </c>
      <c r="F10">
        <v>2030</v>
      </c>
      <c r="G10">
        <v>2035</v>
      </c>
      <c r="H10">
        <v>2040</v>
      </c>
      <c r="I10">
        <v>2045</v>
      </c>
      <c r="J10">
        <v>2050</v>
      </c>
      <c r="U10" t="s">
        <v>19</v>
      </c>
    </row>
    <row r="11" ht="15">
      <c r="A11" t="s">
        <v>129</v>
      </c>
      <c r="B11" s="15">
        <f>B12+(B12*$W$4)</f>
        <v>7.6200000000000001</v>
      </c>
      <c r="C11" s="15">
        <f>C12+(C12*$W$4)</f>
        <v>12.192</v>
      </c>
      <c r="D11" s="15">
        <f>D12+(D12*$W$4)</f>
        <v>15.24</v>
      </c>
      <c r="E11" s="15">
        <f>E12+(E12*$W$4)</f>
        <v>22.859999999999999</v>
      </c>
      <c r="F11" s="15">
        <f>F12+(F12*$W$4)</f>
        <v>34.036000000000001</v>
      </c>
      <c r="G11" s="15">
        <f>G12+(G12*$W$4)</f>
        <v>42.671999999999997</v>
      </c>
      <c r="H11" s="15">
        <f>H12+(H12*$W$4)</f>
        <v>50.799999999999997</v>
      </c>
      <c r="I11" s="15">
        <f>I12+(I12*$W$4)</f>
        <v>70.103999999999999</v>
      </c>
      <c r="J11" s="15">
        <f>J12+(J12*$W$4)</f>
        <v>89.408000000000001</v>
      </c>
    </row>
    <row r="12" ht="15">
      <c r="A12" t="s">
        <v>130</v>
      </c>
      <c r="B12">
        <v>7.5</v>
      </c>
      <c r="C12">
        <f>B12+(D12-B12)*(3/5)</f>
        <v>12</v>
      </c>
      <c r="D12">
        <v>15</v>
      </c>
      <c r="E12">
        <v>22.5</v>
      </c>
      <c r="F12">
        <v>33.5</v>
      </c>
      <c r="G12">
        <v>42</v>
      </c>
      <c r="H12">
        <v>50</v>
      </c>
      <c r="I12">
        <v>69</v>
      </c>
      <c r="J12">
        <v>88</v>
      </c>
    </row>
    <row r="13" ht="15">
      <c r="A13" t="s">
        <v>131</v>
      </c>
      <c r="C13" s="102">
        <v>15.5</v>
      </c>
      <c r="D13">
        <v>25</v>
      </c>
      <c r="E13">
        <v>28</v>
      </c>
      <c r="F13">
        <v>30</v>
      </c>
      <c r="G13">
        <v>40</v>
      </c>
      <c r="H13">
        <v>53</v>
      </c>
      <c r="I13" s="103">
        <f>I11</f>
        <v>70.103999999999999</v>
      </c>
      <c r="J13" s="103">
        <f>J11</f>
        <v>89.408000000000001</v>
      </c>
      <c r="K13" t="s">
        <v>132</v>
      </c>
    </row>
    <row r="14" ht="15">
      <c r="A14" t="s">
        <v>133</v>
      </c>
      <c r="B14">
        <v>7.5</v>
      </c>
      <c r="C14">
        <v>15.5</v>
      </c>
      <c r="D14">
        <v>25</v>
      </c>
      <c r="E14">
        <v>26.5</v>
      </c>
      <c r="F14">
        <v>30</v>
      </c>
      <c r="G14">
        <v>50</v>
      </c>
      <c r="H14">
        <v>80</v>
      </c>
      <c r="I14">
        <v>120</v>
      </c>
      <c r="J14">
        <v>150</v>
      </c>
      <c r="K14" s="13" t="s">
        <v>134</v>
      </c>
      <c r="L14" t="s">
        <v>135</v>
      </c>
    </row>
    <row r="15" ht="15">
      <c r="A15" s="104" t="s">
        <v>136</v>
      </c>
      <c r="B15" s="104"/>
      <c r="C15" s="104">
        <v>15.5</v>
      </c>
      <c r="D15" s="104">
        <v>55</v>
      </c>
      <c r="E15" s="104">
        <v>60</v>
      </c>
      <c r="F15" s="104">
        <v>65</v>
      </c>
      <c r="G15" s="104">
        <v>67</v>
      </c>
      <c r="H15" s="104">
        <v>70</v>
      </c>
      <c r="I15" s="104">
        <v>75</v>
      </c>
      <c r="J15" s="104">
        <v>90</v>
      </c>
      <c r="K15" s="104" t="s">
        <v>137</v>
      </c>
    </row>
    <row r="16" ht="15">
      <c r="A16" s="104" t="s">
        <v>138</v>
      </c>
      <c r="B16" s="104"/>
      <c r="C16" s="104">
        <v>15.5</v>
      </c>
      <c r="D16" s="104">
        <v>55</v>
      </c>
      <c r="E16" s="104">
        <v>60</v>
      </c>
      <c r="F16" s="104">
        <v>70</v>
      </c>
      <c r="G16" s="104">
        <v>80</v>
      </c>
      <c r="H16" s="104">
        <v>90</v>
      </c>
      <c r="I16" s="104">
        <v>110</v>
      </c>
      <c r="J16" s="104">
        <v>130</v>
      </c>
      <c r="K16" s="104" t="s">
        <v>139</v>
      </c>
    </row>
    <row r="17" ht="15">
      <c r="A17" s="14" t="s">
        <v>140</v>
      </c>
      <c r="B17" s="14"/>
      <c r="C17" s="14">
        <v>15.5</v>
      </c>
      <c r="D17" s="14">
        <v>55</v>
      </c>
      <c r="E17" s="14">
        <v>65</v>
      </c>
      <c r="F17" s="14">
        <v>85</v>
      </c>
      <c r="G17" s="14">
        <v>96</v>
      </c>
      <c r="H17" s="14">
        <v>105</v>
      </c>
      <c r="I17" s="14">
        <v>125</v>
      </c>
      <c r="J17" s="14">
        <v>150</v>
      </c>
      <c r="K17" s="104" t="s">
        <v>141</v>
      </c>
    </row>
    <row r="19" ht="15">
      <c r="A19" s="104" t="s">
        <v>142</v>
      </c>
      <c r="C19" s="104">
        <v>15.5</v>
      </c>
      <c r="F19" s="104">
        <v>75</v>
      </c>
    </row>
    <row r="20" ht="15">
      <c r="A20" t="s">
        <v>143</v>
      </c>
      <c r="C20">
        <v>15.5</v>
      </c>
      <c r="D20">
        <v>56</v>
      </c>
      <c r="E20">
        <v>71.25</v>
      </c>
      <c r="F20">
        <v>94.700000000000003</v>
      </c>
    </row>
  </sheetData>
  <mergeCells count="2">
    <mergeCell ref="B2:J2"/>
    <mergeCell ref="B7:J7"/>
  </mergeCells>
  <hyperlinks>
    <hyperlink r:id="rId1" ref="K14"/>
  </hyperlinks>
  <printOptions headings="0" gridLines="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tabColor indexed="2"/>
    <outlinePr applyStyles="0" summaryBelow="1" summaryRight="1" showOutlineSymbols="1"/>
    <pageSetUpPr autoPageBreaks="1" fitToPage="0"/>
  </sheetPr>
  <sheetViews>
    <sheetView showGridLines="1" showRowColHeaders="1" showZeros="1" topLeftCell="A11" zoomScale="72" workbookViewId="0">
      <selection activeCell="B19" activeCellId="1" sqref="C35:G35 B19"/>
    </sheetView>
  </sheetViews>
  <sheetFormatPr defaultRowHeight="15"/>
  <cols>
    <col customWidth="1" min="1" max="1" style="0" width="25.289999999999999"/>
    <col customWidth="1" min="2" max="2" style="0" width="30.699999999999999"/>
    <col customWidth="1" min="3" max="3" style="0" width="64.280000000000001"/>
    <col customWidth="1" min="4" max="4" style="0" width="69.290000000000006"/>
    <col customWidth="1" min="5" max="1025" style="0" width="8.4000000000000004"/>
  </cols>
  <sheetData>
    <row r="1" ht="27" customHeight="1">
      <c r="A1" s="105" t="s">
        <v>144</v>
      </c>
      <c r="B1" s="105" t="s">
        <v>145</v>
      </c>
      <c r="C1" s="105" t="s">
        <v>146</v>
      </c>
      <c r="D1" s="105" t="s">
        <v>147</v>
      </c>
      <c r="E1" t="s">
        <v>148</v>
      </c>
    </row>
    <row r="2" ht="13.9" customHeight="1">
      <c r="A2" s="46" t="s">
        <v>149</v>
      </c>
      <c r="B2" s="106" t="s">
        <v>150</v>
      </c>
      <c r="C2" s="107" t="s">
        <v>151</v>
      </c>
      <c r="D2" s="107"/>
    </row>
    <row r="3" ht="30">
      <c r="A3" s="46"/>
      <c r="B3" s="106"/>
      <c r="C3" s="108" t="s">
        <v>152</v>
      </c>
      <c r="D3" s="109" t="s">
        <v>153</v>
      </c>
    </row>
    <row r="4" ht="195">
      <c r="A4" s="110" t="s">
        <v>154</v>
      </c>
      <c r="B4" s="106" t="s">
        <v>155</v>
      </c>
      <c r="C4" s="106" t="s">
        <v>156</v>
      </c>
      <c r="D4" s="106" t="s">
        <v>157</v>
      </c>
    </row>
    <row r="5" ht="120">
      <c r="A5" s="110" t="s">
        <v>158</v>
      </c>
      <c r="B5" s="106" t="s">
        <v>159</v>
      </c>
      <c r="C5" s="106" t="s">
        <v>160</v>
      </c>
      <c r="D5" s="106" t="s">
        <v>161</v>
      </c>
    </row>
    <row r="6" ht="55.5" customHeight="1">
      <c r="A6" s="46" t="s">
        <v>162</v>
      </c>
      <c r="B6" s="106" t="s">
        <v>163</v>
      </c>
      <c r="C6" s="106" t="s">
        <v>164</v>
      </c>
      <c r="D6" s="106" t="s">
        <v>165</v>
      </c>
    </row>
    <row r="7" ht="90">
      <c r="A7" s="110" t="s">
        <v>166</v>
      </c>
      <c r="B7" s="106" t="s">
        <v>167</v>
      </c>
      <c r="C7" s="106" t="s">
        <v>168</v>
      </c>
      <c r="D7" s="106" t="s">
        <v>169</v>
      </c>
    </row>
    <row r="8" ht="75">
      <c r="A8" s="46" t="s">
        <v>170</v>
      </c>
      <c r="B8" s="106" t="s">
        <v>171</v>
      </c>
      <c r="C8" s="106" t="s">
        <v>168</v>
      </c>
      <c r="D8" s="106" t="s">
        <v>172</v>
      </c>
    </row>
    <row r="9" ht="90">
      <c r="A9" s="46" t="s">
        <v>173</v>
      </c>
      <c r="B9" s="106" t="s">
        <v>174</v>
      </c>
      <c r="C9" s="106" t="s">
        <v>175</v>
      </c>
      <c r="D9" s="111" t="s">
        <v>176</v>
      </c>
    </row>
    <row r="10" ht="60">
      <c r="A10" s="46" t="s">
        <v>177</v>
      </c>
      <c r="B10" s="106" t="s">
        <v>178</v>
      </c>
      <c r="C10" s="106" t="s">
        <v>179</v>
      </c>
      <c r="D10" s="106" t="s">
        <v>180</v>
      </c>
    </row>
    <row r="11" ht="45">
      <c r="A11" s="46" t="s">
        <v>181</v>
      </c>
      <c r="B11" s="106" t="s">
        <v>182</v>
      </c>
      <c r="C11" s="106" t="s">
        <v>168</v>
      </c>
      <c r="D11" s="106" t="s">
        <v>183</v>
      </c>
    </row>
    <row r="12" ht="105">
      <c r="A12" s="46" t="s">
        <v>184</v>
      </c>
      <c r="B12" s="106" t="s">
        <v>185</v>
      </c>
      <c r="C12" s="106" t="s">
        <v>168</v>
      </c>
      <c r="D12" s="106" t="s">
        <v>186</v>
      </c>
    </row>
    <row r="13" ht="90">
      <c r="A13" s="46" t="s">
        <v>187</v>
      </c>
      <c r="B13" s="106" t="s">
        <v>188</v>
      </c>
      <c r="C13" s="106" t="s">
        <v>189</v>
      </c>
      <c r="D13" s="106" t="s">
        <v>190</v>
      </c>
    </row>
    <row r="14" ht="45">
      <c r="A14" s="46" t="s">
        <v>191</v>
      </c>
      <c r="B14" s="106" t="s">
        <v>192</v>
      </c>
      <c r="C14" s="106" t="s">
        <v>193</v>
      </c>
      <c r="D14" s="106" t="s">
        <v>194</v>
      </c>
    </row>
    <row r="15" ht="43.5" customHeight="1">
      <c r="A15" s="46" t="s">
        <v>195</v>
      </c>
      <c r="B15" s="106" t="s">
        <v>196</v>
      </c>
      <c r="C15" s="106" t="s">
        <v>197</v>
      </c>
      <c r="D15" s="106"/>
    </row>
  </sheetData>
  <mergeCells count="4">
    <mergeCell ref="A2:A3"/>
    <mergeCell ref="B2:B3"/>
    <mergeCell ref="C2:D2"/>
    <mergeCell ref="C15:D15"/>
  </mergeCells>
  <printOptions headings="0" gridLines="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Application>ONLYOFFICE/7.1.1.23</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dc:language>fr-FR</dc:language>
  <cp:lastModifiedBy>Alma MONSERAND</cp:lastModifiedBy>
  <cp:revision>2</cp:revision>
  <dcterms:created xsi:type="dcterms:W3CDTF">2022-04-28T11:43:15Z</dcterms:created>
  <dcterms:modified xsi:type="dcterms:W3CDTF">2022-09-15T13:08:59Z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