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emf" ContentType="image/x-emf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4" Type="http://schemas.openxmlformats.org/officeDocument/2006/relationships/officeDocument" Target="xl/workbook.xml"/><Relationship  Id="rId3" Type="http://schemas.openxmlformats.org/officeDocument/2006/relationships/custom-properties" Target="docProps/custom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2"/>
  </bookViews>
  <sheets>
    <sheet name="Avertissement" sheetId="1" state="visible" r:id="rId1"/>
    <sheet name="Chaleur" sheetId="2" state="visible" r:id="rId2"/>
    <sheet name="élec" sheetId="3" state="visible" r:id="rId3"/>
    <sheet name="Co-génération" sheetId="4" state="visible" r:id="rId4"/>
    <sheet name="production de combustibles" sheetId="5" state="visible" r:id="rId5"/>
    <sheet name="Biocombustibles" sheetId="6" state="visible" r:id="rId6"/>
    <sheet name="Hydrogène" sheetId="7" state="visible" r:id="rId7"/>
  </sheets>
  <calcPr iterateDelta="0.0001"/>
</workbook>
</file>

<file path=xl/sharedStrings.xml><?xml version="1.0" encoding="utf-8"?>
<sst xmlns="http://schemas.openxmlformats.org/spreadsheetml/2006/main" count="203" uniqueCount="203">
  <si>
    <t xml:space="preserve">Les hypothèses concernant le volet offre sont liées aux travaux en cours sur la PPE (ateliers par filière). Les données présentées ici sont donc purement indicatives, et ont servi à calculer le bouclage énergie pour le run 1. Il s'agit surtout d'illustrer le format de ces données et les points d'attention à avoir en tête pour la suite.</t>
  </si>
  <si>
    <t xml:space="preserve">Historique SDES total chaleur vendue</t>
  </si>
  <si>
    <t>2015</t>
  </si>
  <si>
    <t>2016</t>
  </si>
  <si>
    <t>2017</t>
  </si>
  <si>
    <t>2018</t>
  </si>
  <si>
    <t>Pétrole</t>
  </si>
  <si>
    <t>nd</t>
  </si>
  <si>
    <t xml:space="preserve">Gaz naturel</t>
  </si>
  <si>
    <t>Charbon</t>
  </si>
  <si>
    <t xml:space="preserve">Autre thermique</t>
  </si>
  <si>
    <t xml:space="preserve">Autre thermique correspond à des déchets et de la biomasse</t>
  </si>
  <si>
    <t xml:space="preserve">dont déchets</t>
  </si>
  <si>
    <t xml:space="preserve">dont biomasse</t>
  </si>
  <si>
    <t>Géothermie</t>
  </si>
  <si>
    <t xml:space="preserve">Pompes à chaleur</t>
  </si>
  <si>
    <t>Autres</t>
  </si>
  <si>
    <t xml:space="preserve">Correspond à de la récupération de chaleur industrielle</t>
  </si>
  <si>
    <t xml:space="preserve">Production de chaleur (commercialisée)</t>
  </si>
  <si>
    <t xml:space="preserve">Pertes de transport et de distribution</t>
  </si>
  <si>
    <t xml:space="preserve">Chaleur vendue hors réseaux (nette des pertes de distribution)</t>
  </si>
  <si>
    <t xml:space="preserve">Production totale</t>
  </si>
  <si>
    <t xml:space="preserve">Produits charbonniers</t>
  </si>
  <si>
    <t xml:space="preserve">Produits pétroliers</t>
  </si>
  <si>
    <t>Déchets</t>
  </si>
  <si>
    <t xml:space="preserve">Bois et résidus agricoles</t>
  </si>
  <si>
    <t xml:space="preserve">Résidus de papeterie, liqueur noire</t>
  </si>
  <si>
    <t>Biogaz</t>
  </si>
  <si>
    <t xml:space="preserve">Autres combustibles</t>
  </si>
  <si>
    <t xml:space="preserve">Chaleur livrée par les réseaux de chaleur</t>
  </si>
  <si>
    <t xml:space="preserve">Gaz </t>
  </si>
  <si>
    <t>Fioul</t>
  </si>
  <si>
    <t xml:space="preserve">Autre fossiles</t>
  </si>
  <si>
    <t>Biomasse</t>
  </si>
  <si>
    <t>UVE</t>
  </si>
  <si>
    <t xml:space="preserve">Biogaz et récupération de chaleur</t>
  </si>
  <si>
    <t xml:space="preserve">Production hors réseaux maintenue constante en valeur sur la période dans les deux scénarios. Le bouclage des besoins en chaleur vendue se fait sur les réseaux.</t>
  </si>
  <si>
    <t xml:space="preserve">La part industrielle pourra être revue à la hausse pour le run 2</t>
  </si>
  <si>
    <t>AME</t>
  </si>
  <si>
    <t>AMS</t>
  </si>
  <si>
    <t xml:space="preserve">2030 et au-delà</t>
  </si>
  <si>
    <t>Gaz</t>
  </si>
  <si>
    <t xml:space="preserve">Autres ENR thermiques</t>
  </si>
  <si>
    <t xml:space="preserve">On considère que les autres combustibles sont des ENR thermiques</t>
  </si>
  <si>
    <t xml:space="preserve">Le gaz inclut le biogaz à hauteur de la part globale dans le mix gaz</t>
  </si>
  <si>
    <t xml:space="preserve">Inclut le biogaz</t>
  </si>
  <si>
    <t xml:space="preserve">La dernière ligne représente notamment la récupération de chaleur industrielle. </t>
  </si>
  <si>
    <t xml:space="preserve">AME 2023</t>
  </si>
  <si>
    <t xml:space="preserve">ANNEE 2020 AJUSTEE COVID</t>
  </si>
  <si>
    <t xml:space="preserve">Eolien terrestre</t>
  </si>
  <si>
    <t xml:space="preserve">RTE N2</t>
  </si>
  <si>
    <t xml:space="preserve">AME 2021 (avec EPR)</t>
  </si>
  <si>
    <t>commentaire</t>
  </si>
  <si>
    <t xml:space="preserve">Eolien Offshore</t>
  </si>
  <si>
    <t xml:space="preserve">Prise en compte des AO existants</t>
  </si>
  <si>
    <t xml:space="preserve">AME 2018</t>
  </si>
  <si>
    <t>PV</t>
  </si>
  <si>
    <t xml:space="preserve">Ajusté des nouveaux projets actés via AO</t>
  </si>
  <si>
    <t>Hydraulique</t>
  </si>
  <si>
    <t xml:space="preserve">mesures PV LEC ?</t>
  </si>
  <si>
    <t xml:space="preserve">Biomasse élec</t>
  </si>
  <si>
    <t xml:space="preserve">Gardé constant 2020</t>
  </si>
  <si>
    <t>Nucléaire</t>
  </si>
  <si>
    <t xml:space="preserve">fermeture Fessenheim et mise en route EPR en 2023. Pas de NNF</t>
  </si>
  <si>
    <t xml:space="preserve">Gardé constant 2019</t>
  </si>
  <si>
    <t xml:space="preserve">fermeture Fessenheim (mesure LEC pas prise en compte) et mise en route EPR en 2023</t>
  </si>
  <si>
    <t xml:space="preserve">Mesure LEC 2022 puis garde gaz sidérurgique uniquement</t>
  </si>
  <si>
    <t xml:space="preserve">ré-ajustement : pas de politique de sortie du fuel. 1,9TWH issu du BP RTE valeur 2021/2022</t>
  </si>
  <si>
    <t xml:space="preserve">absorption le différentiel prod/conso (mais ne baisse pas en dessous de 10TWh)</t>
  </si>
  <si>
    <t xml:space="preserve">Déchets (part non renouvelable)</t>
  </si>
  <si>
    <t xml:space="preserve">absorption des changements charbon/fuel</t>
  </si>
  <si>
    <t>H2</t>
  </si>
  <si>
    <t xml:space="preserve">TOTAL (TWh) hyp GT</t>
  </si>
  <si>
    <t xml:space="preserve">gardé identique à AME 2018 (-8% en 2020 / 2019) </t>
  </si>
  <si>
    <t>Flexibilités</t>
  </si>
  <si>
    <t xml:space="preserve">TOTAL (issu modèles, recalé au périmètre RTE)</t>
  </si>
  <si>
    <t xml:space="preserve">Exportation nette d’électricité (TWh)</t>
  </si>
  <si>
    <t xml:space="preserve">Eolien en mer</t>
  </si>
  <si>
    <t xml:space="preserve">Demande totale</t>
  </si>
  <si>
    <t xml:space="preserve">AO attribués</t>
  </si>
  <si>
    <t xml:space="preserve">Date de mise en service</t>
  </si>
  <si>
    <t xml:space="preserve">Capacité (MW)</t>
  </si>
  <si>
    <t xml:space="preserve">Production (TWh)</t>
  </si>
  <si>
    <t xml:space="preserve">Hyp 4000h/an</t>
  </si>
  <si>
    <t xml:space="preserve">Consommation France (1)</t>
  </si>
  <si>
    <t xml:space="preserve">St Nazaire</t>
  </si>
  <si>
    <t xml:space="preserve">Fin 2022</t>
  </si>
  <si>
    <t xml:space="preserve">3750h en AME21</t>
  </si>
  <si>
    <t xml:space="preserve">dont power-to-gas pour usage final</t>
  </si>
  <si>
    <t xml:space="preserve">St Brieuc</t>
  </si>
  <si>
    <t xml:space="preserve">Fin 2023</t>
  </si>
  <si>
    <t xml:space="preserve">Solde exportateur</t>
  </si>
  <si>
    <t xml:space="preserve">Ne baisse pas en dessous de 5 % de la conso nationale et n’augmente pas au dessus de 20 %</t>
  </si>
  <si>
    <t>Fécamp</t>
  </si>
  <si>
    <t xml:space="preserve">Courant 2023</t>
  </si>
  <si>
    <t>Pompage</t>
  </si>
  <si>
    <t>Constant</t>
  </si>
  <si>
    <t xml:space="preserve">Courseulles sur mer</t>
  </si>
  <si>
    <t xml:space="preserve">Courant 2024</t>
  </si>
  <si>
    <t xml:space="preserve">Batteries stationnaires (soutirage)</t>
  </si>
  <si>
    <t xml:space="preserve">Pas de développement</t>
  </si>
  <si>
    <t xml:space="preserve">Dieppe Le Tréport</t>
  </si>
  <si>
    <t xml:space="preserve">Début 2024</t>
  </si>
  <si>
    <t xml:space="preserve">Vehicle-to-grid (soutirage)</t>
  </si>
  <si>
    <t>Yeu-Noirmoutier</t>
  </si>
  <si>
    <t xml:space="preserve">Début 2025</t>
  </si>
  <si>
    <t xml:space="preserve">Power-to-gas pour le système électrique</t>
  </si>
  <si>
    <t>Dunkerque</t>
  </si>
  <si>
    <t xml:space="preserve">Début 2027</t>
  </si>
  <si>
    <t xml:space="preserve">Energie écrêtée</t>
  </si>
  <si>
    <t xml:space="preserve">Production éolien offshore</t>
  </si>
  <si>
    <t xml:space="preserve">AMS 18</t>
  </si>
  <si>
    <t xml:space="preserve">AMS 2023</t>
  </si>
  <si>
    <t xml:space="preserve">N2 RTE</t>
  </si>
  <si>
    <t xml:space="preserve">combustible gazeux décarbonné (dont H2)</t>
  </si>
  <si>
    <t xml:space="preserve">Total production</t>
  </si>
  <si>
    <t xml:space="preserve">TOTAL (TWh)</t>
  </si>
  <si>
    <t xml:space="preserve">NO3 Ref – TWh</t>
  </si>
  <si>
    <t xml:space="preserve">Offre totale</t>
  </si>
  <si>
    <t xml:space="preserve">Energies renouvelables</t>
  </si>
  <si>
    <t xml:space="preserve">dont STEP</t>
  </si>
  <si>
    <t>Eolien</t>
  </si>
  <si>
    <t xml:space="preserve">dont éolien terrestre</t>
  </si>
  <si>
    <t xml:space="preserve">dont éolien en mer</t>
  </si>
  <si>
    <t>Solaire</t>
  </si>
  <si>
    <t xml:space="preserve">Bioénergies (2)</t>
  </si>
  <si>
    <t xml:space="preserve">Energies marines</t>
  </si>
  <si>
    <t xml:space="preserve">Nucléaire existant</t>
  </si>
  <si>
    <t>EPR2</t>
  </si>
  <si>
    <t>SMR</t>
  </si>
  <si>
    <t xml:space="preserve">Thermique (3)</t>
  </si>
  <si>
    <t>Méthane</t>
  </si>
  <si>
    <t>Hydrogène</t>
  </si>
  <si>
    <t xml:space="preserve">Flexibilités (4)</t>
  </si>
  <si>
    <t xml:space="preserve">Effacements (industriels et tertiaires)</t>
  </si>
  <si>
    <t xml:space="preserve">Vehicle-to-grid (injection)</t>
  </si>
  <si>
    <t xml:space="preserve">Batteries stationnaires (injection)</t>
  </si>
  <si>
    <t xml:space="preserve">Biomasse chaleur hors réseaux </t>
  </si>
  <si>
    <t xml:space="preserve">AME : 75 % (ADEME TEND)</t>
  </si>
  <si>
    <t xml:space="preserve">AMS : 100 % (ADEME S3)</t>
  </si>
  <si>
    <t xml:space="preserve">Biomasse chaleur RCU</t>
  </si>
  <si>
    <t xml:space="preserve">AME : constant</t>
  </si>
  <si>
    <t xml:space="preserve">AMS : 20 % en 2050</t>
  </si>
  <si>
    <t xml:space="preserve">Méthanisation : négligé (&lt;2TWh d’électricité)</t>
  </si>
  <si>
    <t xml:space="preserve">Biomasse consommée pour la production d’électricité</t>
  </si>
  <si>
    <t xml:space="preserve">AME et AMS : 100 % co-génération</t>
  </si>
  <si>
    <t xml:space="preserve">1. Production de combustibles fossiles</t>
  </si>
  <si>
    <t xml:space="preserve">AME 2021</t>
  </si>
  <si>
    <t xml:space="preserve">Production de charbon</t>
  </si>
  <si>
    <t>Mtep</t>
  </si>
  <si>
    <t xml:space="preserve">Production de pétrole brut</t>
  </si>
  <si>
    <t xml:space="preserve">Niveau 2020 maintenu constant jusqu’à 2035 puis baisse jusqu’à 0 en 2040</t>
  </si>
  <si>
    <t xml:space="preserve">Production de gaz naturel</t>
  </si>
  <si>
    <t>AMS18</t>
  </si>
  <si>
    <t xml:space="preserve">Traduction objectif 0 fossile en 2040</t>
  </si>
  <si>
    <t xml:space="preserve">2. Raffinage</t>
  </si>
  <si>
    <t xml:space="preserve">Taux d’incorporation  AME23</t>
  </si>
  <si>
    <t xml:space="preserve">Taux d’incorporation  AMS 23</t>
  </si>
  <si>
    <t xml:space="preserve">Taux d’incorporation des biocarburants AMS 2018 (pour mémoire)</t>
  </si>
  <si>
    <t xml:space="preserve"> Taux d’incorporation des biocarburants AME21 (pour mémoire)</t>
  </si>
  <si>
    <t xml:space="preserve">Taux de bio (taux d'incorporation en énergie) dans les biocarburants</t>
  </si>
  <si>
    <t xml:space="preserve">Taux d'incorporation des biocarburants </t>
  </si>
  <si>
    <t xml:space="preserve">Taux de bio</t>
  </si>
  <si>
    <t xml:space="preserve">Taux de bio (taux d'incorporation en énergie)</t>
  </si>
  <si>
    <t xml:space="preserve">Taux d’incorporation des biocarburants dans l’essence</t>
  </si>
  <si>
    <t xml:space="preserve">% biocarburants essence</t>
  </si>
  <si>
    <t xml:space="preserve">Taux d’incorporation dans l’essence</t>
  </si>
  <si>
    <t xml:space="preserve">Taux d’incorporation des biocarburants dans le diesel</t>
  </si>
  <si>
    <t>1G</t>
  </si>
  <si>
    <t xml:space="preserve">Taux d’incorporation dans le diesel</t>
  </si>
  <si>
    <t>Avancés</t>
  </si>
  <si>
    <t xml:space="preserve">Taux d’incorporation dans les carburants aviation</t>
  </si>
  <si>
    <t>s</t>
  </si>
  <si>
    <t>IX-B</t>
  </si>
  <si>
    <t xml:space="preserve">Taux d’incorporation du gaz renouvelable dans le gaz</t>
  </si>
  <si>
    <t xml:space="preserve">Commentaire : Ajusté sur la LF pour 2022; puis gardé constant par hypothèse</t>
  </si>
  <si>
    <t>RFNBOS</t>
  </si>
  <si>
    <t xml:space="preserve">% biocarburants gazole et GNR</t>
  </si>
  <si>
    <t xml:space="preserve">Commentaire : Trajectoire proche des précédentes cibles de taux d'incorporation de la précédente SNBC pour 2030 puis point de passage à 50% en 2040</t>
  </si>
  <si>
    <t xml:space="preserve">Part de G1 plafonnée à 7%, le reste étant obtenu par différence</t>
  </si>
  <si>
    <t xml:space="preserve">Taux de bio (taux d'incorporation en énergie) dans le biométhane </t>
  </si>
  <si>
    <t xml:space="preserve">Taux d'incorporation du biogaz</t>
  </si>
  <si>
    <t xml:space="preserve">% biogaz</t>
  </si>
  <si>
    <t xml:space="preserve">dont C1</t>
  </si>
  <si>
    <t xml:space="preserve">dont C2</t>
  </si>
  <si>
    <t xml:space="preserve">dont C3</t>
  </si>
  <si>
    <t xml:space="preserve">Commentaire : Trajectoire qui reprend la cible à 10% en 2030 (point haut de la trajectoire) puis point de passage à 50% en 2040</t>
  </si>
  <si>
    <t xml:space="preserve">Part de de biogaz affectée en G3</t>
  </si>
  <si>
    <t xml:space="preserve">Pour le moment on ne considère pas le gaz de synthèse</t>
  </si>
  <si>
    <t xml:space="preserve">Taux d'incorporation en énergie de carburants aériens durables</t>
  </si>
  <si>
    <t xml:space="preserve">Taux d'incorporation</t>
  </si>
  <si>
    <t xml:space="preserve">dont biocarburants avancés</t>
  </si>
  <si>
    <t xml:space="preserve">dont RFNBO</t>
  </si>
  <si>
    <t xml:space="preserve">Commentaire : Ajusté sur la LF et la feuille de route biocarb puis gardé constant par hypothèse</t>
  </si>
  <si>
    <t xml:space="preserve">Commentaire : Reprise de la trajectoire du règlement Refuel aviation</t>
  </si>
  <si>
    <t xml:space="preserve">réformage de gaz naturel</t>
  </si>
  <si>
    <t>pyrogazéification</t>
  </si>
  <si>
    <t>électrolyse</t>
  </si>
  <si>
    <t>Total</t>
  </si>
  <si>
    <t xml:space="preserve">Observé (CEA)</t>
  </si>
  <si>
    <t xml:space="preserve">AME 23</t>
  </si>
  <si>
    <t xml:space="preserve">AMS 23</t>
  </si>
  <si>
    <t xml:space="preserve">Ajusté au regard du plan H2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</si>
</sst>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5">
    <numFmt numFmtId="160" formatCode="0\ %"/>
    <numFmt numFmtId="161" formatCode="0.0"/>
    <numFmt numFmtId="162" formatCode="0.0\ %"/>
    <numFmt numFmtId="163" formatCode="0.0%"/>
    <numFmt numFmtId="164" formatCode="0.00\ %"/>
  </numFmts>
  <fonts count="21">
    <font>
      <name val="Arial"/>
      <color theme="1"/>
      <sz val="10.000000"/>
    </font>
    <font>
      <name val="Calibri"/>
      <sz val="11.000000"/>
    </font>
    <font>
      <name val="Arial"/>
      <sz val="10.000000"/>
    </font>
    <font>
      <name val="Arial"/>
      <b/>
      <color indexed="2"/>
      <sz val="10.000000"/>
    </font>
    <font>
      <name val="Arial"/>
      <b/>
      <color indexed="65"/>
      <sz val="10.000000"/>
    </font>
    <font>
      <name val="Calibri"/>
      <i/>
      <sz val="11.000000"/>
    </font>
    <font>
      <name val="Arial"/>
      <color indexed="2"/>
      <sz val="10.000000"/>
    </font>
    <font>
      <name val="Arial"/>
      <i/>
      <color indexed="2"/>
      <sz val="10.000000"/>
    </font>
    <font>
      <name val="Calibri"/>
      <i/>
      <color indexed="2"/>
      <sz val="11.000000"/>
    </font>
    <font>
      <name val="Arial"/>
      <b/>
      <sz val="10.000000"/>
    </font>
    <font>
      <name val="Calibri"/>
      <b/>
      <sz val="11.000000"/>
    </font>
    <font>
      <name val="Arial"/>
      <color rgb="FFCE181E"/>
      <sz val="10.000000"/>
    </font>
    <font>
      <name val="Calibri"/>
      <color rgb="FFA6A6A6"/>
      <sz val="11.000000"/>
    </font>
    <font>
      <name val="Calibri"/>
      <b/>
      <sz val="10.000000"/>
    </font>
    <font>
      <name val="Calibri"/>
      <sz val="10.000000"/>
    </font>
    <font>
      <name val="Calibri"/>
      <sz val="9.000000"/>
    </font>
    <font>
      <name val="Calibri"/>
      <b/>
      <sz val="9.000000"/>
    </font>
    <font>
      <name val="Calibri"/>
      <color rgb="FFC55A11"/>
      <sz val="10.000000"/>
    </font>
    <font>
      <name val="Calibri"/>
      <i/>
      <sz val="10.000000"/>
    </font>
    <font>
      <name val="Calibri"/>
      <b/>
      <color indexed="2"/>
      <sz val="10.000000"/>
    </font>
    <font>
      <name val="Calibri"/>
      <i/>
      <color indexed="2"/>
      <sz val="10.000000"/>
    </font>
  </fonts>
  <fills count="9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  <fill>
      <patternFill patternType="solid">
        <fgColor rgb="FF0070C0"/>
        <bgColor indexed="21"/>
      </patternFill>
    </fill>
    <fill>
      <patternFill patternType="solid">
        <fgColor rgb="FFB4C7DC"/>
        <bgColor indexed="44"/>
      </patternFill>
    </fill>
    <fill>
      <patternFill patternType="solid">
        <fgColor rgb="FFFFF2CC"/>
        <bgColor rgb="FFF2F2F2"/>
      </patternFill>
    </fill>
    <fill>
      <patternFill patternType="solid">
        <fgColor rgb="FFF2F2F2"/>
        <bgColor indexed="65"/>
      </patternFill>
    </fill>
    <fill>
      <patternFill patternType="solid">
        <fgColor rgb="FFD9D9D9"/>
        <bgColor rgb="FFB4C7DC"/>
      </patternFill>
    </fill>
    <fill>
      <patternFill patternType="solid">
        <fgColor theme="0"/>
        <bgColor indexed="5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fontId="0" fillId="0" borderId="0" numFmtId="0" applyNumberFormat="1" applyFont="1" applyFill="1" applyBorder="1"/>
    <xf fontId="1" fillId="0" borderId="0" numFmtId="0" applyNumberFormat="1" applyFont="1" applyFill="1" applyBorder="1"/>
    <xf fontId="2" fillId="0" borderId="0" numFmtId="160" applyNumberFormat="1" applyFont="1" applyFill="1" applyBorder="0" applyProtection="0"/>
    <xf fontId="2" fillId="0" borderId="0" numFmtId="160" applyNumberFormat="1" applyFont="1" applyFill="1" applyBorder="0" applyProtection="0"/>
    <xf fontId="2" fillId="0" borderId="0" numFmtId="160" applyNumberFormat="1" applyFont="1" applyFill="1" applyBorder="0" applyProtection="0"/>
  </cellStyleXfs>
  <cellXfs count="89">
    <xf fontId="0" fillId="0" borderId="0" numFmtId="0" xfId="0"/>
    <xf fontId="3" fillId="0" borderId="1" numFmtId="0" xfId="0" applyFont="1" applyBorder="1" applyAlignment="1">
      <alignment horizontal="center" vertical="center" wrapText="1"/>
    </xf>
    <xf fontId="0" fillId="2" borderId="0" numFmtId="0" xfId="0" applyFill="1"/>
    <xf fontId="4" fillId="3" borderId="0" numFmtId="0" xfId="0" applyFont="1" applyFill="1"/>
    <xf fontId="0" fillId="0" borderId="0" numFmtId="2" xfId="0" applyNumberFormat="1"/>
    <xf fontId="5" fillId="0" borderId="0" numFmtId="161" xfId="0" applyNumberFormat="1" applyFont="1" applyAlignment="1">
      <alignment horizontal="right"/>
    </xf>
    <xf fontId="2" fillId="0" borderId="0" numFmtId="160" xfId="2" applyNumberFormat="1" applyFont="1" applyProtection="1"/>
    <xf fontId="6" fillId="0" borderId="0" numFmtId="0" xfId="0" applyFont="1"/>
    <xf fontId="7" fillId="0" borderId="0" numFmtId="0" xfId="0" applyFont="1"/>
    <xf fontId="7" fillId="0" borderId="0" numFmtId="2" xfId="0" applyNumberFormat="1" applyFont="1"/>
    <xf fontId="8" fillId="0" borderId="0" numFmtId="161" xfId="0" applyNumberFormat="1" applyFont="1" applyAlignment="1">
      <alignment horizontal="right"/>
    </xf>
    <xf fontId="7" fillId="0" borderId="0" numFmtId="160" xfId="2" applyNumberFormat="1" applyFont="1" applyProtection="1"/>
    <xf fontId="0" fillId="4" borderId="0" numFmtId="0" xfId="0" applyFill="1"/>
    <xf fontId="0" fillId="4" borderId="0" numFmtId="2" xfId="0" applyNumberFormat="1" applyFill="1"/>
    <xf fontId="0" fillId="2" borderId="0" numFmtId="1" xfId="0" applyNumberFormat="1" applyFill="1"/>
    <xf fontId="0" fillId="0" borderId="0" numFmtId="161" xfId="0" applyNumberFormat="1"/>
    <xf fontId="0" fillId="0" borderId="0" numFmtId="1" xfId="0" applyNumberFormat="1"/>
    <xf fontId="0" fillId="0" borderId="0" numFmtId="160" xfId="0" applyNumberFormat="1"/>
    <xf fontId="9" fillId="0" borderId="0" numFmtId="0" xfId="0" applyFont="1"/>
    <xf fontId="2" fillId="0" borderId="0" numFmtId="162" xfId="2" applyNumberFormat="1" applyFont="1" applyProtection="1"/>
    <xf fontId="0" fillId="0" borderId="2" numFmtId="0" xfId="0" applyBorder="1"/>
    <xf fontId="0" fillId="5" borderId="0" numFmtId="0" xfId="0" applyFill="1"/>
    <xf fontId="0" fillId="0" borderId="2" numFmtId="161" xfId="0" applyNumberFormat="1" applyBorder="1"/>
    <xf fontId="10" fillId="0" borderId="0" numFmtId="0" xfId="0" applyFont="1"/>
    <xf fontId="10" fillId="5" borderId="0" numFmtId="0" xfId="0" applyFont="1" applyFill="1"/>
    <xf fontId="0" fillId="5" borderId="0" numFmtId="1" xfId="0" applyNumberFormat="1" applyFill="1"/>
    <xf fontId="0" fillId="5" borderId="0" numFmtId="161" xfId="0" applyNumberFormat="1" applyFill="1"/>
    <xf fontId="11" fillId="0" borderId="2" numFmtId="0" xfId="0" applyFont="1" applyBorder="1"/>
    <xf fontId="11" fillId="0" borderId="2" numFmtId="161" xfId="0" applyNumberFormat="1" applyFont="1" applyBorder="1"/>
    <xf fontId="11" fillId="2" borderId="0" numFmtId="0" xfId="0" applyFont="1" applyFill="1"/>
    <xf fontId="12" fillId="6" borderId="0" numFmtId="0" xfId="0" applyFont="1" applyFill="1"/>
    <xf fontId="12" fillId="6" borderId="0" numFmtId="161" xfId="0" applyNumberFormat="1" applyFont="1" applyFill="1"/>
    <xf fontId="12" fillId="6" borderId="0" numFmtId="1" xfId="0" applyNumberFormat="1" applyFont="1" applyFill="1"/>
    <xf fontId="0" fillId="0" borderId="2" numFmtId="1" xfId="0" applyNumberFormat="1" applyBorder="1"/>
    <xf fontId="10" fillId="7" borderId="3" numFmtId="0" xfId="0" applyFont="1" applyFill="1" applyBorder="1" applyProtection="1">
      <protection locked="0"/>
    </xf>
    <xf fontId="10" fillId="7" borderId="4" numFmtId="161" xfId="0" applyNumberFormat="1" applyFont="1" applyFill="1" applyBorder="1" applyProtection="1">
      <protection locked="0"/>
    </xf>
    <xf fontId="0" fillId="8" borderId="0" numFmtId="0" xfId="0" applyFill="1"/>
    <xf fontId="1" fillId="0" borderId="5" numFmtId="0" xfId="0" applyFont="1" applyBorder="1"/>
    <xf fontId="1" fillId="0" borderId="0" numFmtId="161" xfId="0" applyNumberFormat="1" applyFont="1"/>
    <xf fontId="5" fillId="0" borderId="5" numFmtId="0" xfId="0" applyFont="1" applyBorder="1" applyAlignment="1">
      <alignment horizontal="right"/>
    </xf>
    <xf fontId="5" fillId="0" borderId="0" numFmtId="161" xfId="0" applyNumberFormat="1" applyFont="1"/>
    <xf fontId="1" fillId="0" borderId="0" numFmtId="163" xfId="2" applyNumberFormat="1" applyFont="1" applyProtection="1"/>
    <xf fontId="11" fillId="0" borderId="0" numFmtId="0" xfId="0" applyFont="1"/>
    <xf fontId="0" fillId="0" borderId="5" numFmtId="0" xfId="0" applyBorder="1"/>
    <xf fontId="1" fillId="0" borderId="6" numFmtId="0" xfId="0" applyFont="1" applyBorder="1" applyProtection="1">
      <protection locked="0"/>
    </xf>
    <xf fontId="1" fillId="0" borderId="7" numFmtId="161" xfId="0" applyNumberFormat="1" applyFont="1" applyBorder="1"/>
    <xf fontId="0" fillId="0" borderId="2" numFmtId="163" xfId="0" applyNumberFormat="1" applyBorder="1"/>
    <xf fontId="0" fillId="0" borderId="0" numFmtId="164" xfId="0" applyNumberFormat="1"/>
    <xf fontId="10" fillId="7" borderId="8" numFmtId="161" xfId="0" applyNumberFormat="1" applyFont="1" applyFill="1" applyBorder="1" applyProtection="1">
      <protection locked="0"/>
    </xf>
    <xf fontId="10" fillId="6" borderId="9" numFmtId="161" xfId="0" applyNumberFormat="1" applyFont="1" applyFill="1" applyBorder="1" applyProtection="1">
      <protection locked="0"/>
    </xf>
    <xf fontId="10" fillId="6" borderId="10" numFmtId="0" xfId="0" applyFont="1" applyFill="1" applyBorder="1" applyProtection="1">
      <protection locked="0"/>
    </xf>
    <xf fontId="1" fillId="0" borderId="5" numFmtId="0" xfId="0" applyFont="1" applyBorder="1" applyProtection="1">
      <protection locked="0"/>
    </xf>
    <xf fontId="5" fillId="0" borderId="5" numFmtId="0" xfId="0" applyFont="1" applyBorder="1" applyAlignment="1" applyProtection="1">
      <alignment horizontal="right"/>
      <protection locked="0"/>
    </xf>
    <xf fontId="10" fillId="6" borderId="11" numFmtId="161" xfId="0" applyNumberFormat="1" applyFont="1" applyFill="1" applyBorder="1" applyProtection="1">
      <protection locked="0"/>
    </xf>
    <xf fontId="13" fillId="5" borderId="0" numFmtId="0" xfId="0" applyFont="1" applyFill="1"/>
    <xf fontId="13" fillId="5" borderId="0" numFmtId="0" xfId="0" applyFont="1" applyFill="1" applyAlignment="1">
      <alignment horizontal="center"/>
    </xf>
    <xf fontId="14" fillId="0" borderId="0" numFmtId="0" xfId="0" applyFont="1"/>
    <xf fontId="14" fillId="0" borderId="0" numFmtId="0" xfId="0" applyFont="1" applyAlignment="1">
      <alignment horizontal="center"/>
    </xf>
    <xf fontId="15" fillId="0" borderId="0" numFmtId="0" xfId="0" applyFont="1" applyAlignment="1">
      <alignment horizontal="left"/>
    </xf>
    <xf fontId="15" fillId="0" borderId="0" numFmtId="0" xfId="0" applyFont="1" applyAlignment="1">
      <alignment horizontal="center"/>
    </xf>
    <xf fontId="1" fillId="0" borderId="0" numFmtId="0" xfId="0" applyFont="1"/>
    <xf fontId="15" fillId="0" borderId="0" numFmtId="0" xfId="0" applyFont="1"/>
    <xf fontId="13" fillId="0" borderId="0" numFmtId="0" xfId="0" applyFont="1"/>
    <xf fontId="16" fillId="0" borderId="0" numFmtId="0" xfId="0" applyFont="1" applyAlignment="1">
      <alignment horizontal="left"/>
    </xf>
    <xf fontId="14" fillId="0" borderId="12" numFmtId="0" xfId="0" applyFont="1" applyBorder="1"/>
    <xf fontId="14" fillId="0" borderId="12" numFmtId="0" xfId="0" applyFont="1" applyBorder="1" applyAlignment="1">
      <alignment horizontal="center"/>
    </xf>
    <xf fontId="16" fillId="0" borderId="12" numFmtId="0" xfId="1" applyFont="1" applyBorder="1" applyAlignment="1">
      <alignment horizontal="left" vertical="center"/>
    </xf>
    <xf fontId="16" fillId="0" borderId="12" numFmtId="0" xfId="1" applyFont="1" applyBorder="1" applyAlignment="1">
      <alignment horizontal="center" vertical="center" wrapText="1"/>
    </xf>
    <xf fontId="16" fillId="0" borderId="12" numFmtId="1" xfId="0" applyNumberFormat="1" applyFont="1" applyBorder="1" applyAlignment="1">
      <alignment horizontal="center" vertical="center" wrapText="1"/>
    </xf>
    <xf fontId="14" fillId="0" borderId="12" numFmtId="163" xfId="2" applyNumberFormat="1" applyFont="1" applyBorder="1" applyAlignment="1" applyProtection="1">
      <alignment horizontal="center"/>
    </xf>
    <xf fontId="14" fillId="5" borderId="12" numFmtId="163" xfId="2" applyNumberFormat="1" applyFont="1" applyFill="1" applyBorder="1" applyAlignment="1" applyProtection="1">
      <alignment horizontal="center"/>
    </xf>
    <xf fontId="16" fillId="0" borderId="12" numFmtId="0" xfId="0" applyFont="1" applyBorder="1"/>
    <xf fontId="16" fillId="0" borderId="12" numFmtId="163" xfId="2" applyNumberFormat="1" applyFont="1" applyBorder="1" applyAlignment="1" applyProtection="1">
      <alignment horizontal="center"/>
    </xf>
    <xf fontId="16" fillId="5" borderId="12" numFmtId="163" xfId="2" applyNumberFormat="1" applyFont="1" applyFill="1" applyBorder="1" applyAlignment="1" applyProtection="1">
      <alignment horizontal="center"/>
    </xf>
    <xf fontId="14" fillId="0" borderId="12" numFmtId="164" xfId="0" applyNumberFormat="1" applyFont="1" applyBorder="1"/>
    <xf fontId="15" fillId="0" borderId="12" numFmtId="0" xfId="0" applyFont="1" applyBorder="1" applyAlignment="1">
      <alignment horizontal="left" indent="1"/>
    </xf>
    <xf fontId="15" fillId="0" borderId="12" numFmtId="163" xfId="2" applyNumberFormat="1" applyFont="1" applyBorder="1" applyAlignment="1" applyProtection="1">
      <alignment horizontal="center"/>
    </xf>
    <xf fontId="15" fillId="5" borderId="12" numFmtId="163" xfId="2" applyNumberFormat="1" applyFont="1" applyFill="1" applyBorder="1" applyAlignment="1" applyProtection="1">
      <alignment horizontal="center"/>
    </xf>
    <xf fontId="17" fillId="0" borderId="0" numFmtId="0" xfId="0" applyFont="1"/>
    <xf fontId="18" fillId="0" borderId="0" numFmtId="0" xfId="0" applyFont="1"/>
    <xf fontId="1" fillId="0" borderId="0" numFmtId="163" xfId="0" applyNumberFormat="1" applyFont="1"/>
    <xf fontId="13" fillId="0" borderId="12" numFmtId="163" xfId="3" applyNumberFormat="1" applyFont="1" applyBorder="1" applyAlignment="1" applyProtection="1">
      <alignment horizontal="center" vertical="top"/>
    </xf>
    <xf fontId="19" fillId="0" borderId="12" numFmtId="163" xfId="4" applyNumberFormat="1" applyFont="1" applyBorder="1" applyAlignment="1" applyProtection="1">
      <alignment horizontal="center" vertical="top" wrapText="1"/>
    </xf>
    <xf fontId="19" fillId="0" borderId="12" numFmtId="160" xfId="4" applyNumberFormat="1" applyFont="1" applyBorder="1" applyAlignment="1" applyProtection="1">
      <alignment horizontal="center" vertical="top" wrapText="1"/>
    </xf>
    <xf fontId="20" fillId="0" borderId="0" numFmtId="0" xfId="0" applyFont="1"/>
    <xf fontId="0" fillId="0" borderId="2" numFmtId="0" xfId="0" applyBorder="1" applyAlignment="1">
      <alignment wrapText="1"/>
    </xf>
    <xf fontId="0" fillId="0" borderId="2" numFmtId="164" xfId="0" applyNumberFormat="1" applyBorder="1"/>
    <xf fontId="0" fillId="0" borderId="2" numFmtId="0" xfId="0" applyBorder="1" applyAlignment="1">
      <alignment horizontal="center" vertical="center"/>
    </xf>
    <xf fontId="0" fillId="2" borderId="2" numFmtId="164" xfId="0" applyNumberFormat="1" applyFill="1" applyBorder="1"/>
  </cellXfs>
  <cellStyles count="5">
    <cellStyle name="Excel Built-in Explanatory Text" xfId="1"/>
    <cellStyle name="Normal" xfId="0" builtinId="0"/>
    <cellStyle name="Pourcentage" xfId="2" builtinId="5"/>
    <cellStyle name="Pourcentage 11 2" xfId="3"/>
    <cellStyle name="Pourcentage 1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0" Type="http://schemas.openxmlformats.org/officeDocument/2006/relationships/styles" Target="styles.xml"/><Relationship  Id="rId9" Type="http://schemas.openxmlformats.org/officeDocument/2006/relationships/sharedStrings" Target="sharedStrings.xml"/><Relationship  Id="rId8" Type="http://schemas.openxmlformats.org/officeDocument/2006/relationships/theme" Target="theme/theme1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absolute">
    <xdr:from>
      <xdr:col>1</xdr:col>
      <xdr:colOff>51479</xdr:colOff>
      <xdr:row>28</xdr:row>
      <xdr:rowOff>134999</xdr:rowOff>
    </xdr:from>
    <xdr:to>
      <xdr:col>6</xdr:col>
      <xdr:colOff>190499</xdr:colOff>
      <xdr:row>66</xdr:row>
      <xdr:rowOff>122039</xdr:rowOff>
    </xdr:to>
    <xdr:pic>
      <xdr:nvPicPr>
        <xdr:cNvPr id="2" name="Image 1" hidden="0"/>
        <xdr:cNvPicPr/>
      </xdr:nvPicPr>
      <xdr:blipFill>
        <a:blip r:embed="rId1"/>
        <a:stretch/>
      </xdr:blipFill>
      <xdr:spPr bwMode="auto">
        <a:xfrm flipH="0" flipV="0">
          <a:off x="632504" y="4668899"/>
          <a:ext cx="4120469" cy="6140189"/>
        </a:xfrm>
        <a:prstGeom prst="rect">
          <a:avLst/>
        </a:prstGeom>
        <a:ln>
          <a:noFill/>
        </a:ln>
      </xdr:spPr>
    </xdr:pic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13" activeCellId="0" sqref="B13"/>
    </sheetView>
  </sheetViews>
  <sheetFormatPr baseColWidth="10" defaultRowHeight="12.5"/>
  <cols>
    <col customWidth="1" min="2" max="2" width="89.28515625"/>
  </cols>
  <sheetData>
    <row r="2" ht="13.5"/>
    <row r="3" ht="93.75" customHeight="1">
      <c r="B3" s="1" t="s">
        <v>0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52" zoomScale="100" workbookViewId="0">
      <selection activeCell="P18" activeCellId="0" sqref="P18"/>
    </sheetView>
  </sheetViews>
  <sheetFormatPr baseColWidth="10" defaultColWidth="8.7109375" defaultRowHeight="12.5"/>
  <cols>
    <col customWidth="1" min="1" max="1" width="9.140625"/>
    <col customWidth="1" min="2" max="2" width="35"/>
    <col customWidth="1" min="3" max="3" width="9.85546875"/>
    <col customWidth="1" min="4" max="6" width="9.140625"/>
    <col customWidth="1" min="7" max="7" width="9.5703125"/>
    <col customWidth="1" min="8" max="9" width="9.140625"/>
    <col customWidth="1" min="10" max="10" width="17.5703125"/>
    <col customWidth="1" min="11" max="1025" width="9.140625"/>
  </cols>
  <sheetData>
    <row r="1">
      <c r="B1" s="2" t="s">
        <v>1</v>
      </c>
    </row>
    <row r="2">
      <c r="C2" s="3" t="s">
        <v>2</v>
      </c>
      <c r="D2" s="3" t="s">
        <v>3</v>
      </c>
      <c r="E2" s="3" t="s">
        <v>4</v>
      </c>
      <c r="F2" s="3" t="s">
        <v>5</v>
      </c>
      <c r="G2" s="3">
        <v>2019</v>
      </c>
      <c r="H2" s="3">
        <v>2020</v>
      </c>
      <c r="K2" s="3" t="s">
        <v>2</v>
      </c>
      <c r="L2" s="3" t="s">
        <v>3</v>
      </c>
      <c r="M2" s="3" t="s">
        <v>4</v>
      </c>
      <c r="N2" s="3" t="s">
        <v>5</v>
      </c>
      <c r="O2" s="3">
        <v>2019</v>
      </c>
      <c r="P2" s="3">
        <v>2020</v>
      </c>
    </row>
    <row r="3" ht="14">
      <c r="B3" t="s">
        <v>6</v>
      </c>
      <c r="C3" s="4">
        <v>2.6521352777777798</v>
      </c>
      <c r="D3" s="4">
        <v>2.4284880555555599</v>
      </c>
      <c r="E3" s="4">
        <v>2.8132736111111099</v>
      </c>
      <c r="F3" s="4">
        <v>0.39488472222222198</v>
      </c>
      <c r="G3" s="4">
        <v>0.24106694444444399</v>
      </c>
      <c r="H3" s="5" t="s">
        <v>7</v>
      </c>
      <c r="J3" t="s">
        <v>6</v>
      </c>
      <c r="K3" s="6">
        <f t="shared" ref="K3:K13" si="0">C3/C$12</f>
        <v>0.063764029506402947</v>
      </c>
      <c r="L3" s="6">
        <f t="shared" ref="L3:L13" si="1">D3/D$12</f>
        <v>0.052190063767932462</v>
      </c>
      <c r="M3" s="6">
        <f t="shared" ref="M3:M13" si="2">E3/E$12</f>
        <v>0.059117311011171486</v>
      </c>
      <c r="N3" s="6">
        <f t="shared" ref="N3:N13" si="3">F3/F$12</f>
        <v>0.0088317567379510072</v>
      </c>
      <c r="O3" s="6">
        <f t="shared" ref="O3:O13" si="4">G3/G$12</f>
        <v>0.0051292508372051257</v>
      </c>
      <c r="P3" s="5"/>
    </row>
    <row r="4" ht="14">
      <c r="B4" t="s">
        <v>8</v>
      </c>
      <c r="C4" s="4">
        <v>16.1861755555556</v>
      </c>
      <c r="D4" s="4">
        <v>17.914412500000001</v>
      </c>
      <c r="E4" s="4">
        <v>17.486174999999999</v>
      </c>
      <c r="F4" s="4">
        <v>17.4975744444444</v>
      </c>
      <c r="G4" s="4">
        <v>18.014859444444401</v>
      </c>
      <c r="H4" s="5" t="s">
        <v>7</v>
      </c>
      <c r="J4" t="s">
        <v>8</v>
      </c>
      <c r="K4" s="6">
        <f t="shared" si="0"/>
        <v>0.38915653525225041</v>
      </c>
      <c r="L4" s="6">
        <f t="shared" si="1"/>
        <v>0.38499441189393002</v>
      </c>
      <c r="M4" s="6">
        <f t="shared" si="2"/>
        <v>0.3674493806034369</v>
      </c>
      <c r="N4" s="6">
        <f t="shared" si="3"/>
        <v>0.39134033884085484</v>
      </c>
      <c r="O4" s="6">
        <f t="shared" si="4"/>
        <v>0.38330735514360048</v>
      </c>
      <c r="P4" s="5"/>
    </row>
    <row r="5" ht="14">
      <c r="B5" t="s">
        <v>9</v>
      </c>
      <c r="C5" s="4">
        <v>2.4450086111111098</v>
      </c>
      <c r="D5" s="4">
        <v>2.4979874999999998</v>
      </c>
      <c r="E5" s="4">
        <v>2.4242702777777798</v>
      </c>
      <c r="F5" s="4">
        <v>1.8187588888888899</v>
      </c>
      <c r="G5" s="4">
        <v>1.4287252777777799</v>
      </c>
      <c r="H5" s="5" t="s">
        <v>7</v>
      </c>
      <c r="J5" t="s">
        <v>9</v>
      </c>
      <c r="K5" s="6">
        <f t="shared" si="0"/>
        <v>0.058784181383435878</v>
      </c>
      <c r="L5" s="6">
        <f t="shared" si="1"/>
        <v>0.053683659929170902</v>
      </c>
      <c r="M5" s="6">
        <f t="shared" si="2"/>
        <v>0.050942908439654024</v>
      </c>
      <c r="N5" s="6">
        <f t="shared" si="3"/>
        <v>0.040677279134170595</v>
      </c>
      <c r="O5" s="6">
        <f t="shared" si="4"/>
        <v>0.030399399403623635</v>
      </c>
      <c r="P5" s="5"/>
    </row>
    <row r="6" ht="14">
      <c r="B6" t="s">
        <v>10</v>
      </c>
      <c r="C6" s="4">
        <v>18.137435277777801</v>
      </c>
      <c r="D6" s="4">
        <v>21.075134722222199</v>
      </c>
      <c r="E6" s="4">
        <v>22.147185277777801</v>
      </c>
      <c r="F6" s="4">
        <v>22.154687777777799</v>
      </c>
      <c r="G6" s="4">
        <v>23.781785833333299</v>
      </c>
      <c r="H6" s="5" t="s">
        <v>7</v>
      </c>
      <c r="J6" t="s">
        <v>10</v>
      </c>
      <c r="K6" s="6">
        <f t="shared" si="0"/>
        <v>0.43606974648432734</v>
      </c>
      <c r="L6" s="6">
        <f t="shared" si="1"/>
        <v>0.45292074735731797</v>
      </c>
      <c r="M6" s="6">
        <f t="shared" si="2"/>
        <v>0.46539449092949203</v>
      </c>
      <c r="N6" s="6">
        <f t="shared" si="3"/>
        <v>0.49549856463800906</v>
      </c>
      <c r="O6" s="6">
        <f t="shared" si="4"/>
        <v>0.50601190958377051</v>
      </c>
      <c r="P6" s="5"/>
      <c r="Q6" s="7" t="s">
        <v>11</v>
      </c>
    </row>
    <row r="7" s="7" customFormat="1" ht="14">
      <c r="B7" s="8" t="s">
        <v>12</v>
      </c>
      <c r="C7" s="9">
        <v>7.5999999999999996</v>
      </c>
      <c r="D7" s="9">
        <v>8.1999999999999993</v>
      </c>
      <c r="E7" s="9">
        <v>8.3000000000000007</v>
      </c>
      <c r="F7" s="9">
        <v>8.3000000000000007</v>
      </c>
      <c r="G7" s="9">
        <v>8.8000000000000007</v>
      </c>
      <c r="H7" s="10"/>
      <c r="J7" s="8" t="s">
        <v>12</v>
      </c>
      <c r="K7" s="11">
        <f t="shared" si="0"/>
        <v>0.18272319225537906</v>
      </c>
      <c r="L7" s="11">
        <f t="shared" si="1"/>
        <v>0.17622426510108694</v>
      </c>
      <c r="M7" s="11">
        <f t="shared" si="2"/>
        <v>0.174413778828619</v>
      </c>
      <c r="N7" s="11">
        <f t="shared" si="3"/>
        <v>0.18563286143985502</v>
      </c>
      <c r="O7" s="11">
        <f t="shared" si="4"/>
        <v>0.18724013560393976</v>
      </c>
      <c r="P7" s="10"/>
    </row>
    <row r="8" ht="14">
      <c r="B8" s="8" t="s">
        <v>13</v>
      </c>
      <c r="C8" s="9">
        <f>C6-C7</f>
        <v>10.537435277777801</v>
      </c>
      <c r="D8" s="9">
        <f>D6-D7</f>
        <v>12.875134722222199</v>
      </c>
      <c r="E8" s="9">
        <f>E6-E7</f>
        <v>13.8471852777778</v>
      </c>
      <c r="F8" s="9">
        <f>F6-F7</f>
        <v>13.854687777777798</v>
      </c>
      <c r="G8" s="9">
        <f>G6-G7</f>
        <v>14.981785833333298</v>
      </c>
      <c r="H8" s="5"/>
      <c r="J8" s="8" t="s">
        <v>13</v>
      </c>
      <c r="K8" s="11">
        <f t="shared" si="0"/>
        <v>0.25334655422894831</v>
      </c>
      <c r="L8" s="11">
        <f t="shared" si="1"/>
        <v>0.276696482256231</v>
      </c>
      <c r="M8" s="11">
        <f t="shared" si="2"/>
        <v>0.29098071210087301</v>
      </c>
      <c r="N8" s="11">
        <f t="shared" si="3"/>
        <v>0.30986570319815404</v>
      </c>
      <c r="O8" s="11">
        <f t="shared" si="4"/>
        <v>0.3187717739798307</v>
      </c>
      <c r="P8" s="5"/>
      <c r="Q8" s="7"/>
    </row>
    <row r="9">
      <c r="B9" t="s">
        <v>14</v>
      </c>
      <c r="C9" s="4">
        <v>1.0713311111111099</v>
      </c>
      <c r="D9" s="4">
        <v>1.22145944444444</v>
      </c>
      <c r="E9" s="4">
        <v>1.5591955555555601</v>
      </c>
      <c r="F9" s="4">
        <v>1.6626466666666699</v>
      </c>
      <c r="G9" s="4">
        <v>1.8002433333333301</v>
      </c>
      <c r="H9" s="4">
        <v>1.8002433333333301</v>
      </c>
      <c r="J9" t="s">
        <v>14</v>
      </c>
      <c r="K9" s="6">
        <f t="shared" si="0"/>
        <v>0.025757505340095292</v>
      </c>
      <c r="L9" s="6">
        <f t="shared" si="1"/>
        <v>0.026250096700976024</v>
      </c>
      <c r="M9" s="6">
        <f t="shared" si="2"/>
        <v>0.032764480575570257</v>
      </c>
      <c r="N9" s="6">
        <f t="shared" si="3"/>
        <v>0.037185766059851896</v>
      </c>
      <c r="O9" s="6">
        <f t="shared" si="4"/>
        <v>0.038304296119706961</v>
      </c>
      <c r="P9" s="4"/>
    </row>
    <row r="10">
      <c r="B10" t="s">
        <v>15</v>
      </c>
      <c r="C10" s="4">
        <v>0.140433888888889</v>
      </c>
      <c r="D10" s="4">
        <v>0.14124583333333299</v>
      </c>
      <c r="E10" s="4">
        <v>0.14364444444444399</v>
      </c>
      <c r="F10" s="4">
        <v>0.26906305555555599</v>
      </c>
      <c r="G10" s="4">
        <v>0.364128333333333</v>
      </c>
      <c r="H10" s="4">
        <v>0.364128333333333</v>
      </c>
      <c r="J10" t="s">
        <v>15</v>
      </c>
      <c r="K10" s="6">
        <f t="shared" si="0"/>
        <v>0.0033763853261335537</v>
      </c>
      <c r="L10" s="6">
        <f t="shared" si="1"/>
        <v>0.0030354808753362459</v>
      </c>
      <c r="M10" s="6">
        <f t="shared" si="2"/>
        <v>0.0030185024534088072</v>
      </c>
      <c r="N10" s="6">
        <f t="shared" si="3"/>
        <v>0.0060177042060877749</v>
      </c>
      <c r="O10" s="6">
        <f t="shared" si="4"/>
        <v>0.00774766346711021</v>
      </c>
      <c r="P10" s="4"/>
    </row>
    <row r="11" ht="14">
      <c r="B11" t="s">
        <v>16</v>
      </c>
      <c r="C11" s="4">
        <v>0.96044888888888702</v>
      </c>
      <c r="D11" s="4">
        <v>1.2528888888888801</v>
      </c>
      <c r="E11" s="4">
        <v>1.0142391666666599</v>
      </c>
      <c r="F11" s="4">
        <v>0.91429555555555198</v>
      </c>
      <c r="G11" s="4">
        <v>1.3676613888889</v>
      </c>
      <c r="H11" s="5" t="s">
        <v>7</v>
      </c>
      <c r="J11" t="s">
        <v>16</v>
      </c>
      <c r="K11" s="6">
        <f t="shared" si="0"/>
        <v>0.023091616707356488</v>
      </c>
      <c r="L11" s="6">
        <f t="shared" si="1"/>
        <v>0.026925539475336619</v>
      </c>
      <c r="M11" s="6">
        <f t="shared" si="2"/>
        <v>0.021312925987267667</v>
      </c>
      <c r="N11" s="6">
        <f t="shared" si="3"/>
        <v>0.020448590383074582</v>
      </c>
      <c r="O11" s="6">
        <f t="shared" si="4"/>
        <v>0.029100125444980706</v>
      </c>
      <c r="P11" s="5"/>
      <c r="Q11" s="7" t="s">
        <v>17</v>
      </c>
    </row>
    <row r="12">
      <c r="B12" s="12" t="s">
        <v>18</v>
      </c>
      <c r="C12" s="13">
        <v>41.592968611111097</v>
      </c>
      <c r="D12" s="13">
        <v>46.531616944444401</v>
      </c>
      <c r="E12" s="13">
        <v>47.587983333333298</v>
      </c>
      <c r="F12" s="13">
        <v>44.7119111111111</v>
      </c>
      <c r="G12" s="13">
        <v>46.998470555555599</v>
      </c>
      <c r="H12" s="13">
        <v>44.505668772844302</v>
      </c>
      <c r="J12" s="12" t="s">
        <v>18</v>
      </c>
      <c r="K12" s="6">
        <f t="shared" si="0"/>
        <v>1</v>
      </c>
      <c r="L12" s="6">
        <f t="shared" si="1"/>
        <v>1</v>
      </c>
      <c r="M12" s="6">
        <f t="shared" si="2"/>
        <v>1</v>
      </c>
      <c r="N12" s="6">
        <f t="shared" si="3"/>
        <v>1</v>
      </c>
      <c r="O12" s="6">
        <f t="shared" si="4"/>
        <v>1</v>
      </c>
      <c r="P12" s="4"/>
    </row>
    <row r="13">
      <c r="B13" s="12" t="s">
        <v>19</v>
      </c>
      <c r="C13" s="13">
        <v>3.0291394444444402</v>
      </c>
      <c r="D13" s="13">
        <v>3.5203347222222199</v>
      </c>
      <c r="E13" s="13">
        <v>3.6217841666666701</v>
      </c>
      <c r="F13" s="13">
        <v>3.2956627777777801</v>
      </c>
      <c r="G13" s="13">
        <v>3.6501080555555601</v>
      </c>
      <c r="H13" s="13">
        <v>3.4565061149277998</v>
      </c>
      <c r="J13" s="12" t="s">
        <v>19</v>
      </c>
      <c r="K13" s="6">
        <f t="shared" si="0"/>
        <v>0.072828161720470214</v>
      </c>
      <c r="L13" s="6">
        <f t="shared" si="1"/>
        <v>0.075654682845542651</v>
      </c>
      <c r="M13" s="6">
        <f t="shared" si="2"/>
        <v>0.0761071159771078</v>
      </c>
      <c r="N13" s="6">
        <f t="shared" si="3"/>
        <v>0.073708832744543401</v>
      </c>
      <c r="O13" s="6">
        <f t="shared" si="4"/>
        <v>0.077664400828551805</v>
      </c>
      <c r="P13" s="4"/>
    </row>
    <row r="16">
      <c r="B16" s="14" t="s">
        <v>20</v>
      </c>
      <c r="G16">
        <v>2019</v>
      </c>
      <c r="H16">
        <v>2020</v>
      </c>
      <c r="O16">
        <v>2019</v>
      </c>
      <c r="P16">
        <v>2020</v>
      </c>
    </row>
    <row r="17">
      <c r="B17" t="s">
        <v>21</v>
      </c>
      <c r="G17" s="15">
        <v>21.625776732011499</v>
      </c>
      <c r="H17" s="15">
        <v>20.9441178425635</v>
      </c>
      <c r="O17" s="6">
        <f t="shared" ref="O17:O25" si="5">G17/$G$17</f>
        <v>1</v>
      </c>
      <c r="P17" s="6">
        <f t="shared" ref="P17:P25" si="6">H17/$H$17</f>
        <v>1</v>
      </c>
    </row>
    <row r="18">
      <c r="B18" t="s">
        <v>22</v>
      </c>
      <c r="G18" s="15">
        <v>0.363251656680327</v>
      </c>
      <c r="H18" s="15">
        <v>0.34124880898202897</v>
      </c>
      <c r="O18" s="6">
        <f t="shared" si="5"/>
        <v>0.016797161146245659</v>
      </c>
      <c r="P18" s="6">
        <f t="shared" si="6"/>
        <v>0.016293300655925887</v>
      </c>
    </row>
    <row r="19">
      <c r="B19" t="s">
        <v>23</v>
      </c>
      <c r="G19" s="15">
        <v>0.069532364918314701</v>
      </c>
      <c r="H19" s="15">
        <v>0.088451944969905397</v>
      </c>
      <c r="O19" s="6">
        <f t="shared" si="5"/>
        <v>0.003215253989716337</v>
      </c>
      <c r="P19" s="6">
        <f t="shared" si="6"/>
        <v>0.0042232356423315045</v>
      </c>
    </row>
    <row r="20">
      <c r="B20" t="s">
        <v>8</v>
      </c>
      <c r="G20" s="15">
        <v>7.4076906995809004</v>
      </c>
      <c r="H20" s="15">
        <v>7.7462012148781696</v>
      </c>
      <c r="O20" s="6">
        <f t="shared" si="5"/>
        <v>0.34253986764857725</v>
      </c>
      <c r="P20" s="6">
        <f t="shared" si="6"/>
        <v>0.36985091819603977</v>
      </c>
    </row>
    <row r="21">
      <c r="B21" t="s">
        <v>24</v>
      </c>
      <c r="G21" s="15">
        <v>6.3897543464507196</v>
      </c>
      <c r="H21" s="15">
        <v>6.0975174046645604</v>
      </c>
      <c r="O21" s="6">
        <f t="shared" si="5"/>
        <v>0.2954693570378123</v>
      </c>
      <c r="P21" s="6">
        <f t="shared" si="6"/>
        <v>0.29113269178962192</v>
      </c>
    </row>
    <row r="22">
      <c r="B22" t="s">
        <v>25</v>
      </c>
      <c r="G22" s="15">
        <v>4.0036810931000497</v>
      </c>
      <c r="H22" s="15">
        <v>3.7280545151565398</v>
      </c>
      <c r="O22" s="6">
        <f t="shared" si="5"/>
        <v>0.18513467251206803</v>
      </c>
      <c r="P22" s="6">
        <f t="shared" si="6"/>
        <v>0.17800007348985755</v>
      </c>
    </row>
    <row r="23">
      <c r="B23" t="s">
        <v>26</v>
      </c>
      <c r="G23" s="15">
        <v>1.8694809454858099</v>
      </c>
      <c r="H23" s="15">
        <v>1.5972972687876199</v>
      </c>
      <c r="O23" s="6">
        <f t="shared" si="5"/>
        <v>0.086446880898317785</v>
      </c>
      <c r="P23" s="6">
        <f t="shared" si="6"/>
        <v>0.076264719325706165</v>
      </c>
    </row>
    <row r="24">
      <c r="B24" t="s">
        <v>27</v>
      </c>
      <c r="G24" s="15">
        <v>0.26041353671539103</v>
      </c>
      <c r="H24" s="15">
        <v>0.23466025004299201</v>
      </c>
      <c r="O24" s="6">
        <f t="shared" si="5"/>
        <v>0.012041811951656496</v>
      </c>
      <c r="P24" s="6">
        <f t="shared" si="6"/>
        <v>0.011204112381668603</v>
      </c>
    </row>
    <row r="25">
      <c r="B25" t="s">
        <v>28</v>
      </c>
      <c r="G25" s="15">
        <v>1.2619720890799699</v>
      </c>
      <c r="H25" s="15">
        <v>1.1106864350816901</v>
      </c>
      <c r="O25" s="6">
        <f t="shared" si="5"/>
        <v>0.058354994815605354</v>
      </c>
      <c r="P25" s="6">
        <f t="shared" si="6"/>
        <v>0.053030948518848917</v>
      </c>
    </row>
    <row r="27">
      <c r="G27" s="15"/>
      <c r="H27" s="15"/>
    </row>
    <row r="28">
      <c r="G28" s="15"/>
      <c r="H28" s="15"/>
    </row>
    <row r="29">
      <c r="B29" s="14" t="s">
        <v>29</v>
      </c>
      <c r="G29" s="15"/>
      <c r="H29" s="15"/>
    </row>
    <row r="30">
      <c r="G30" s="16">
        <v>2019</v>
      </c>
      <c r="H30" s="16">
        <v>2020</v>
      </c>
    </row>
    <row r="31">
      <c r="B31" t="s">
        <v>21</v>
      </c>
      <c r="G31" s="15">
        <v>25.600000000000001</v>
      </c>
      <c r="H31" s="15">
        <v>25.399999999999999</v>
      </c>
      <c r="O31" s="17">
        <v>1</v>
      </c>
      <c r="P31" s="17">
        <v>1</v>
      </c>
    </row>
    <row r="32">
      <c r="B32" t="s">
        <v>30</v>
      </c>
      <c r="G32" s="15">
        <f t="shared" ref="G32:G39" si="7">$G$31*O32</f>
        <v>9.0112000000000005</v>
      </c>
      <c r="H32" s="15">
        <f t="shared" ref="H32:H39" si="8">$H$31*P32</f>
        <v>8.9407999999999994</v>
      </c>
      <c r="O32" s="6">
        <v>0.35199999999999998</v>
      </c>
      <c r="P32" s="6">
        <v>0.35199999999999998</v>
      </c>
    </row>
    <row r="33">
      <c r="B33" t="s">
        <v>31</v>
      </c>
      <c r="G33" s="15">
        <f t="shared" si="7"/>
        <v>0.128</v>
      </c>
      <c r="H33" s="15">
        <f t="shared" si="8"/>
        <v>0.076200000000000004</v>
      </c>
      <c r="O33" s="6">
        <v>0.0050000000000000001</v>
      </c>
      <c r="P33" s="6">
        <v>0.0030000000000000001</v>
      </c>
    </row>
    <row r="34">
      <c r="B34" t="s">
        <v>9</v>
      </c>
      <c r="G34" s="15">
        <f t="shared" si="7"/>
        <v>0.94720000000000004</v>
      </c>
      <c r="H34" s="15">
        <f t="shared" si="8"/>
        <v>0.63500000000000001</v>
      </c>
      <c r="O34" s="6">
        <v>0.036999999999999998</v>
      </c>
      <c r="P34" s="6">
        <v>0.025000000000000001</v>
      </c>
    </row>
    <row r="35">
      <c r="B35" t="s">
        <v>32</v>
      </c>
      <c r="G35" s="15">
        <f t="shared" si="7"/>
        <v>0.33279999999999998</v>
      </c>
      <c r="H35" s="15">
        <f t="shared" si="8"/>
        <v>0.43180000000000002</v>
      </c>
      <c r="O35" s="6">
        <v>0.012999999999999999</v>
      </c>
      <c r="P35" s="6">
        <v>0.017000000000000001</v>
      </c>
    </row>
    <row r="36">
      <c r="B36" t="s">
        <v>33</v>
      </c>
      <c r="G36" s="15">
        <f t="shared" si="7"/>
        <v>6.0928000000000004</v>
      </c>
      <c r="H36" s="15">
        <f t="shared" si="8"/>
        <v>5.7911999999999999</v>
      </c>
      <c r="O36" s="6">
        <v>0.23799999999999999</v>
      </c>
      <c r="P36" s="6">
        <v>0.22800000000000001</v>
      </c>
    </row>
    <row r="37">
      <c r="B37" t="s">
        <v>34</v>
      </c>
      <c r="G37" s="15">
        <f t="shared" si="7"/>
        <v>6.3488000000000007</v>
      </c>
      <c r="H37" s="15">
        <f t="shared" si="8"/>
        <v>6.9341999999999997</v>
      </c>
      <c r="O37" s="6">
        <v>0.248</v>
      </c>
      <c r="P37" s="6">
        <v>0.27300000000000002</v>
      </c>
    </row>
    <row r="38">
      <c r="B38" t="s">
        <v>14</v>
      </c>
      <c r="G38" s="15">
        <f t="shared" si="7"/>
        <v>1.3568</v>
      </c>
      <c r="H38" s="15">
        <f t="shared" si="8"/>
        <v>1.4223999999999999</v>
      </c>
      <c r="O38" s="6">
        <v>0.052999999999999999</v>
      </c>
      <c r="P38" s="6">
        <v>0.056000000000000001</v>
      </c>
    </row>
    <row r="39">
      <c r="B39" t="s">
        <v>35</v>
      </c>
      <c r="G39" s="15">
        <f t="shared" si="7"/>
        <v>1.4080000000000001</v>
      </c>
      <c r="H39" s="15">
        <f t="shared" si="8"/>
        <v>1.1429999999999998</v>
      </c>
      <c r="O39" s="6">
        <v>0.055</v>
      </c>
      <c r="P39" s="6">
        <v>0.044999999999999998</v>
      </c>
    </row>
    <row r="44">
      <c r="C44" s="18" t="s">
        <v>36</v>
      </c>
    </row>
    <row r="45">
      <c r="C45" s="18" t="s">
        <v>37</v>
      </c>
    </row>
    <row r="47">
      <c r="B47" s="18" t="s">
        <v>38</v>
      </c>
      <c r="J47" s="18" t="s">
        <v>39</v>
      </c>
    </row>
    <row r="49">
      <c r="B49" s="14" t="s">
        <v>20</v>
      </c>
      <c r="C49">
        <v>2019</v>
      </c>
      <c r="D49">
        <v>2020</v>
      </c>
      <c r="E49">
        <v>2023</v>
      </c>
      <c r="F49">
        <v>2025</v>
      </c>
      <c r="G49" t="s">
        <v>40</v>
      </c>
      <c r="J49" s="14" t="s">
        <v>20</v>
      </c>
      <c r="K49">
        <v>2019</v>
      </c>
      <c r="L49">
        <v>2020</v>
      </c>
      <c r="M49">
        <v>2023</v>
      </c>
      <c r="N49">
        <v>2025</v>
      </c>
      <c r="O49">
        <v>2030</v>
      </c>
      <c r="P49">
        <v>2035</v>
      </c>
      <c r="Q49">
        <v>2040</v>
      </c>
      <c r="R49">
        <v>2045</v>
      </c>
      <c r="S49">
        <v>2050</v>
      </c>
    </row>
    <row r="50">
      <c r="B50" t="s">
        <v>21</v>
      </c>
      <c r="C50" s="19">
        <f>SUM(C51:C56)</f>
        <v>0.99999999999999889</v>
      </c>
      <c r="D50" s="19">
        <f>SUM(D51:D56)</f>
        <v>1.0000000000000002</v>
      </c>
      <c r="E50" s="19">
        <f>SUM(E51:E56)</f>
        <v>1.004</v>
      </c>
      <c r="F50" s="19">
        <f>SUM(F51:F56)</f>
        <v>0.99500000000000011</v>
      </c>
      <c r="G50" s="19">
        <f>SUM(G51:G56)</f>
        <v>1</v>
      </c>
      <c r="J50" t="s">
        <v>21</v>
      </c>
      <c r="K50" s="19">
        <v>1</v>
      </c>
      <c r="L50" s="19">
        <v>1</v>
      </c>
      <c r="M50" s="19">
        <f t="shared" ref="M50:S50" si="9">SUM(M51:M56)</f>
        <v>1.004</v>
      </c>
      <c r="N50" s="19">
        <f t="shared" si="9"/>
        <v>1</v>
      </c>
      <c r="O50" s="19">
        <f t="shared" si="9"/>
        <v>1</v>
      </c>
      <c r="P50" s="19">
        <f t="shared" si="9"/>
        <v>0.99666666666666703</v>
      </c>
      <c r="Q50" s="19">
        <f t="shared" si="9"/>
        <v>1.0016666666666669</v>
      </c>
      <c r="R50" s="19">
        <f t="shared" si="9"/>
        <v>0.99666666666666703</v>
      </c>
      <c r="S50" s="19">
        <f t="shared" si="9"/>
        <v>1.0016666666666669</v>
      </c>
    </row>
    <row r="51">
      <c r="B51" t="s">
        <v>22</v>
      </c>
      <c r="C51" s="19">
        <v>0.016797161146245701</v>
      </c>
      <c r="D51" s="19">
        <v>0.016293300655925901</v>
      </c>
      <c r="E51" s="19">
        <v>0.01</v>
      </c>
      <c r="F51" s="19">
        <v>0.0050000000000000001</v>
      </c>
      <c r="G51" s="19">
        <v>0</v>
      </c>
      <c r="J51" t="s">
        <v>22</v>
      </c>
      <c r="K51" s="19">
        <v>0.016797161146245701</v>
      </c>
      <c r="L51" s="19">
        <v>0.016293300655925901</v>
      </c>
      <c r="M51" s="19">
        <v>0.01</v>
      </c>
      <c r="N51" s="19">
        <v>0.01</v>
      </c>
      <c r="O51" s="19">
        <v>0</v>
      </c>
      <c r="P51" s="19">
        <v>0</v>
      </c>
      <c r="Q51" s="19">
        <v>0</v>
      </c>
      <c r="R51" s="19">
        <v>0</v>
      </c>
      <c r="S51" s="19">
        <v>0</v>
      </c>
    </row>
    <row r="52">
      <c r="B52" t="s">
        <v>23</v>
      </c>
      <c r="C52" s="19">
        <v>0.0032152539897163401</v>
      </c>
      <c r="D52" s="19">
        <v>0.0042232356423315002</v>
      </c>
      <c r="E52" s="19">
        <v>0.0040000000000000001</v>
      </c>
      <c r="F52" s="19">
        <v>0</v>
      </c>
      <c r="G52" s="19">
        <v>0</v>
      </c>
      <c r="J52" t="s">
        <v>23</v>
      </c>
      <c r="K52" s="19">
        <v>0.0032152539897163401</v>
      </c>
      <c r="L52" s="19">
        <v>0.0042232356423315002</v>
      </c>
      <c r="M52" s="19">
        <v>0.0040000000000000001</v>
      </c>
      <c r="N52" s="19">
        <v>0</v>
      </c>
      <c r="O52" s="19">
        <v>0</v>
      </c>
      <c r="P52" s="19">
        <v>0</v>
      </c>
      <c r="Q52" s="19">
        <v>0</v>
      </c>
      <c r="R52" s="19">
        <v>0</v>
      </c>
      <c r="S52" s="19">
        <v>0</v>
      </c>
    </row>
    <row r="53">
      <c r="B53" t="s">
        <v>41</v>
      </c>
      <c r="C53" s="19">
        <f>O20+O24</f>
        <v>0.35458167960023373</v>
      </c>
      <c r="D53" s="19">
        <f>P20+P24</f>
        <v>0.3810550305777084</v>
      </c>
      <c r="E53" s="19">
        <v>0.38</v>
      </c>
      <c r="F53" s="19">
        <v>0.38</v>
      </c>
      <c r="G53" s="19">
        <v>0.38</v>
      </c>
      <c r="J53" t="s">
        <v>41</v>
      </c>
      <c r="K53" s="19">
        <v>0.34253986764857802</v>
      </c>
      <c r="L53" s="19">
        <v>0.36985091819603999</v>
      </c>
      <c r="M53" s="19">
        <v>0.34999999999999998</v>
      </c>
      <c r="N53" s="19">
        <v>0.33000000000000002</v>
      </c>
      <c r="O53" s="19">
        <v>0.29999999999999999</v>
      </c>
      <c r="P53" s="19">
        <v>0.276666666666667</v>
      </c>
      <c r="Q53" s="19">
        <v>0.25166666666666698</v>
      </c>
      <c r="R53" s="19">
        <v>0.22666666666666699</v>
      </c>
      <c r="S53" s="19">
        <v>0.20166666666666699</v>
      </c>
    </row>
    <row r="54">
      <c r="B54" t="s">
        <v>24</v>
      </c>
      <c r="C54" s="19">
        <v>0.29546935703781202</v>
      </c>
      <c r="D54" s="19">
        <v>0.29113269178962198</v>
      </c>
      <c r="E54" s="19">
        <v>0.29999999999999999</v>
      </c>
      <c r="F54" s="19">
        <v>0.29999999999999999</v>
      </c>
      <c r="G54" s="19">
        <v>0.31</v>
      </c>
      <c r="J54" t="s">
        <v>24</v>
      </c>
      <c r="K54" s="19">
        <v>0.29546935703781202</v>
      </c>
      <c r="L54" s="19">
        <v>0.29113269178962198</v>
      </c>
      <c r="M54" s="19">
        <v>0.31</v>
      </c>
      <c r="N54" s="19">
        <v>0.32000000000000001</v>
      </c>
      <c r="O54" s="19">
        <v>0.33000000000000002</v>
      </c>
      <c r="P54" s="19">
        <v>0.34000000000000002</v>
      </c>
      <c r="Q54" s="19">
        <v>0.34999999999999998</v>
      </c>
      <c r="R54" s="19">
        <v>0.35999999999999999</v>
      </c>
      <c r="S54" s="19">
        <v>0.37</v>
      </c>
    </row>
    <row r="55" ht="11.25" customHeight="1">
      <c r="B55" t="s">
        <v>33</v>
      </c>
      <c r="C55" s="19">
        <f>O22+O23</f>
        <v>0.27158155341038581</v>
      </c>
      <c r="D55" s="19">
        <f>P22+P23</f>
        <v>0.25426479281556369</v>
      </c>
      <c r="E55" s="19">
        <v>0.26000000000000001</v>
      </c>
      <c r="F55" s="19">
        <v>0.26000000000000001</v>
      </c>
      <c r="G55" s="19">
        <v>0.26000000000000001</v>
      </c>
      <c r="J55" t="s">
        <v>25</v>
      </c>
      <c r="K55" s="19">
        <v>0.185134672512068</v>
      </c>
      <c r="L55" s="19">
        <v>0.178000073489858</v>
      </c>
      <c r="M55" s="19">
        <v>0.28000000000000003</v>
      </c>
      <c r="N55" s="19">
        <v>0.28999999999999998</v>
      </c>
      <c r="O55" s="19">
        <v>0.32000000000000001</v>
      </c>
      <c r="P55" s="19">
        <v>0.33000000000000002</v>
      </c>
      <c r="Q55" s="19">
        <v>0.34999999999999998</v>
      </c>
      <c r="R55" s="19">
        <v>0.35999999999999999</v>
      </c>
      <c r="S55" s="19">
        <v>0.38</v>
      </c>
    </row>
    <row r="56">
      <c r="B56" t="s">
        <v>42</v>
      </c>
      <c r="C56" s="19">
        <v>0.058354994815605202</v>
      </c>
      <c r="D56" s="19">
        <v>0.053030948518848701</v>
      </c>
      <c r="E56" s="19">
        <v>0.050000000000000003</v>
      </c>
      <c r="F56" s="19">
        <v>0.050000000000000003</v>
      </c>
      <c r="G56" s="19">
        <v>0.050000000000000003</v>
      </c>
      <c r="J56" t="s">
        <v>42</v>
      </c>
      <c r="K56" s="19">
        <v>0.058354994815605202</v>
      </c>
      <c r="L56" s="19">
        <v>0.053030948518848701</v>
      </c>
      <c r="M56" s="19">
        <v>0.050000000000000003</v>
      </c>
      <c r="N56" s="19">
        <v>0.050000000000000003</v>
      </c>
      <c r="O56" s="19">
        <v>0.050000000000000003</v>
      </c>
      <c r="P56" s="19">
        <v>0.050000000000000003</v>
      </c>
      <c r="Q56" s="19">
        <v>0.050000000000000003</v>
      </c>
      <c r="R56" s="19">
        <v>0.050000000000000003</v>
      </c>
      <c r="S56" s="19">
        <v>0.050000000000000003</v>
      </c>
    </row>
    <row r="58">
      <c r="B58" s="7" t="s">
        <v>43</v>
      </c>
    </row>
    <row r="59">
      <c r="B59" s="7" t="s">
        <v>44</v>
      </c>
    </row>
    <row r="62">
      <c r="B62" s="14" t="s">
        <v>29</v>
      </c>
      <c r="C62">
        <v>2019</v>
      </c>
      <c r="D62">
        <v>2020</v>
      </c>
      <c r="E62">
        <v>2023</v>
      </c>
      <c r="F62">
        <v>2025</v>
      </c>
      <c r="G62" t="s">
        <v>40</v>
      </c>
    </row>
    <row r="63">
      <c r="K63">
        <v>2019</v>
      </c>
      <c r="L63">
        <v>2020</v>
      </c>
      <c r="M63">
        <v>2023</v>
      </c>
      <c r="N63">
        <v>2025</v>
      </c>
      <c r="O63">
        <v>2030</v>
      </c>
      <c r="P63">
        <v>2035</v>
      </c>
      <c r="Q63">
        <v>2040</v>
      </c>
      <c r="R63">
        <v>2045</v>
      </c>
      <c r="S63">
        <v>2050</v>
      </c>
    </row>
    <row r="64">
      <c r="B64" t="s">
        <v>21</v>
      </c>
      <c r="C64" s="17">
        <f>SUM(C65:C71)</f>
        <v>1.0010000000000001</v>
      </c>
      <c r="D64" s="17">
        <f>SUM(D65:D71)</f>
        <v>0.99900000000000011</v>
      </c>
      <c r="E64" s="17">
        <f>SUM(E65:E71)</f>
        <v>1</v>
      </c>
      <c r="F64" s="17">
        <f>SUM(F65:F71)</f>
        <v>1</v>
      </c>
      <c r="G64" s="17">
        <f>SUM(G65:G71)</f>
        <v>1</v>
      </c>
      <c r="J64" t="s">
        <v>21</v>
      </c>
      <c r="K64" s="17">
        <f t="shared" ref="K64:S64" si="10">SUM(K65:K71)</f>
        <v>1.0010000000000001</v>
      </c>
      <c r="L64" s="17">
        <f t="shared" si="10"/>
        <v>0.99900000000000011</v>
      </c>
      <c r="M64" s="17">
        <f t="shared" si="10"/>
        <v>1</v>
      </c>
      <c r="N64" s="17">
        <f t="shared" si="10"/>
        <v>0.99999999999999989</v>
      </c>
      <c r="O64" s="17">
        <f t="shared" si="10"/>
        <v>1</v>
      </c>
      <c r="P64" s="17">
        <f t="shared" si="10"/>
        <v>1</v>
      </c>
      <c r="Q64" s="17">
        <f t="shared" si="10"/>
        <v>1</v>
      </c>
      <c r="R64" s="17">
        <f t="shared" si="10"/>
        <v>1</v>
      </c>
      <c r="S64" s="17">
        <f t="shared" si="10"/>
        <v>1</v>
      </c>
    </row>
    <row r="65">
      <c r="B65" t="s">
        <v>30</v>
      </c>
      <c r="C65" s="17">
        <f>O32+O39/2+O35</f>
        <v>0.39250000000000002</v>
      </c>
      <c r="D65" s="17">
        <f>P32+P39/2+P35</f>
        <v>0.39150000000000001</v>
      </c>
      <c r="E65" s="17">
        <v>0.39000000000000001</v>
      </c>
      <c r="F65" s="17">
        <v>0.39000000000000001</v>
      </c>
      <c r="G65" s="17">
        <v>0.39000000000000001</v>
      </c>
      <c r="J65" t="s">
        <v>30</v>
      </c>
      <c r="K65" s="6">
        <v>0.39250000000000002</v>
      </c>
      <c r="L65" s="6">
        <v>0.39150000000000001</v>
      </c>
      <c r="M65" s="6">
        <v>0.34999999999999998</v>
      </c>
      <c r="N65" s="6">
        <v>0.29999999999999999</v>
      </c>
      <c r="O65" s="6">
        <v>0.25</v>
      </c>
      <c r="P65" s="6">
        <v>0.20000000000000001</v>
      </c>
      <c r="Q65" s="6">
        <v>0.17000000000000001</v>
      </c>
      <c r="R65" s="6">
        <v>0.13</v>
      </c>
      <c r="S65" s="6">
        <v>0.10000000000000001</v>
      </c>
      <c r="U65" s="7" t="s">
        <v>45</v>
      </c>
    </row>
    <row r="66">
      <c r="B66" t="s">
        <v>31</v>
      </c>
      <c r="C66" s="17">
        <f t="shared" ref="C66:C67" si="11">O33</f>
        <v>0.0050000000000000001</v>
      </c>
      <c r="D66" s="17">
        <f t="shared" ref="D66:D67" si="12">P33</f>
        <v>0.0030000000000000001</v>
      </c>
      <c r="E66" s="6">
        <v>0</v>
      </c>
      <c r="F66" s="6">
        <v>0</v>
      </c>
      <c r="G66" s="6">
        <v>0</v>
      </c>
      <c r="J66" t="s">
        <v>31</v>
      </c>
      <c r="K66" s="6">
        <v>0.0050000000000000001</v>
      </c>
      <c r="L66" s="6">
        <v>0.0030000000000000001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</row>
    <row r="67">
      <c r="B67" t="s">
        <v>9</v>
      </c>
      <c r="C67" s="17">
        <f t="shared" si="11"/>
        <v>0.036999999999999998</v>
      </c>
      <c r="D67" s="17">
        <f t="shared" si="12"/>
        <v>0.025000000000000001</v>
      </c>
      <c r="E67" s="6">
        <v>0.02</v>
      </c>
      <c r="F67" s="6">
        <v>0</v>
      </c>
      <c r="G67" s="6">
        <v>0</v>
      </c>
      <c r="J67" t="s">
        <v>9</v>
      </c>
      <c r="K67" s="6">
        <v>0.036999999999999998</v>
      </c>
      <c r="L67" s="6">
        <v>0.025000000000000001</v>
      </c>
      <c r="M67" s="6">
        <v>0.01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</row>
    <row r="68">
      <c r="B68" t="s">
        <v>33</v>
      </c>
      <c r="C68" s="17">
        <f t="shared" ref="C68:D70" si="13">O36</f>
        <v>0.23799999999999999</v>
      </c>
      <c r="D68" s="17">
        <f t="shared" si="13"/>
        <v>0.22800000000000001</v>
      </c>
      <c r="E68" s="6">
        <v>0.23999999999999999</v>
      </c>
      <c r="F68" s="6">
        <v>0.25</v>
      </c>
      <c r="G68" s="6">
        <v>0.25</v>
      </c>
      <c r="J68" t="s">
        <v>33</v>
      </c>
      <c r="K68" s="6">
        <v>0.23799999999999999</v>
      </c>
      <c r="L68" s="6">
        <v>0.22800000000000001</v>
      </c>
      <c r="M68" s="6">
        <v>0.26000000000000001</v>
      </c>
      <c r="N68" s="6">
        <v>0.29999999999999999</v>
      </c>
      <c r="O68" s="6">
        <v>0.29999999999999999</v>
      </c>
      <c r="P68" s="6">
        <v>0.31</v>
      </c>
      <c r="Q68" s="6">
        <v>0.29999999999999999</v>
      </c>
      <c r="R68" s="6">
        <v>0.29999999999999999</v>
      </c>
      <c r="S68" s="6">
        <v>0.29999999999999999</v>
      </c>
    </row>
    <row r="69">
      <c r="B69" t="s">
        <v>24</v>
      </c>
      <c r="C69" s="17">
        <f t="shared" si="13"/>
        <v>0.248</v>
      </c>
      <c r="D69" s="17">
        <f t="shared" si="13"/>
        <v>0.27300000000000002</v>
      </c>
      <c r="E69" s="6">
        <v>0.27000000000000002</v>
      </c>
      <c r="F69" s="6">
        <v>0.28000000000000003</v>
      </c>
      <c r="G69" s="6">
        <v>0.28000000000000003</v>
      </c>
      <c r="J69" t="s">
        <v>24</v>
      </c>
      <c r="K69" s="6">
        <v>0.248</v>
      </c>
      <c r="L69" s="6">
        <v>0.27300000000000002</v>
      </c>
      <c r="M69" s="6">
        <v>0.28999999999999998</v>
      </c>
      <c r="N69" s="6">
        <v>0.29999999999999999</v>
      </c>
      <c r="O69" s="6">
        <v>0.33000000000000002</v>
      </c>
      <c r="P69" s="6">
        <v>0.33000000000000002</v>
      </c>
      <c r="Q69" s="6">
        <v>0.33000000000000002</v>
      </c>
      <c r="R69" s="6">
        <v>0.33000000000000002</v>
      </c>
      <c r="S69" s="6">
        <v>0.33000000000000002</v>
      </c>
    </row>
    <row r="70">
      <c r="B70" t="s">
        <v>14</v>
      </c>
      <c r="C70" s="17">
        <f t="shared" si="13"/>
        <v>0.052999999999999999</v>
      </c>
      <c r="D70" s="17">
        <f t="shared" si="13"/>
        <v>0.056000000000000001</v>
      </c>
      <c r="E70" s="6">
        <v>0.059999999999999998</v>
      </c>
      <c r="F70" s="6">
        <v>0.059999999999999998</v>
      </c>
      <c r="G70" s="6">
        <v>0.059999999999999998</v>
      </c>
      <c r="J70" t="s">
        <v>14</v>
      </c>
      <c r="K70" s="6">
        <v>0.052999999999999999</v>
      </c>
      <c r="L70" s="6">
        <v>0.056000000000000001</v>
      </c>
      <c r="M70" s="6">
        <v>0.070000000000000007</v>
      </c>
      <c r="N70" s="6">
        <v>0.080000000000000002</v>
      </c>
      <c r="O70" s="6">
        <v>0.10000000000000001</v>
      </c>
      <c r="P70" s="6">
        <v>0.14000000000000001</v>
      </c>
      <c r="Q70" s="6">
        <v>0.17999999999999999</v>
      </c>
      <c r="R70" s="6">
        <v>0.22</v>
      </c>
      <c r="S70" s="6">
        <v>0.25</v>
      </c>
    </row>
    <row r="71">
      <c r="B71" t="s">
        <v>42</v>
      </c>
      <c r="C71" s="6">
        <f>O39/2</f>
        <v>0.0275</v>
      </c>
      <c r="D71" s="6">
        <f>P39/2</f>
        <v>0.022499999999999999</v>
      </c>
      <c r="E71" s="6">
        <v>0.02</v>
      </c>
      <c r="F71" s="6">
        <v>0.02</v>
      </c>
      <c r="G71" s="6">
        <v>0.02</v>
      </c>
      <c r="J71" t="s">
        <v>42</v>
      </c>
      <c r="K71" s="6">
        <v>0.0275</v>
      </c>
      <c r="L71" s="6">
        <v>0.022499999999999999</v>
      </c>
      <c r="M71" s="6">
        <v>0.02</v>
      </c>
      <c r="N71" s="6">
        <v>0.02</v>
      </c>
      <c r="O71" s="6">
        <v>0.02</v>
      </c>
      <c r="P71" s="6">
        <v>0.02</v>
      </c>
      <c r="Q71" s="6">
        <v>0.02</v>
      </c>
      <c r="R71" s="6">
        <v>0.02</v>
      </c>
      <c r="S71" s="6">
        <v>0.02</v>
      </c>
    </row>
    <row r="73">
      <c r="B73" s="7" t="s">
        <v>46</v>
      </c>
      <c r="J73" s="7"/>
    </row>
  </sheetData>
  <printOptions headings="0" gridLines="0"/>
  <pageMargins left="0.78750000000000009" right="0.78750000000000009" top="1.05277777777778" bottom="1.05277777777778" header="0.78750000000000009" footer="0.78750000000000009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U19" activeCellId="0" sqref="U19"/>
    </sheetView>
  </sheetViews>
  <sheetFormatPr baseColWidth="10" defaultColWidth="8.7109375" defaultRowHeight="12.5"/>
  <cols>
    <col customWidth="1" min="2" max="2" width="38.28515625"/>
  </cols>
  <sheetData>
    <row r="3">
      <c r="B3" s="20" t="s">
        <v>47</v>
      </c>
      <c r="C3" s="20">
        <v>2019</v>
      </c>
      <c r="D3" s="20">
        <v>2020</v>
      </c>
      <c r="E3" s="20">
        <v>2023</v>
      </c>
      <c r="F3" s="20">
        <v>2025</v>
      </c>
      <c r="G3" s="20">
        <v>2028</v>
      </c>
      <c r="H3" s="20">
        <v>2030</v>
      </c>
      <c r="I3" s="20">
        <v>2035</v>
      </c>
      <c r="J3" s="20">
        <v>2040</v>
      </c>
      <c r="K3" s="20">
        <v>2045</v>
      </c>
      <c r="L3" s="20">
        <v>2050</v>
      </c>
      <c r="U3" s="21" t="s">
        <v>48</v>
      </c>
    </row>
    <row r="4" ht="14">
      <c r="B4" s="20" t="s">
        <v>49</v>
      </c>
      <c r="C4" s="20">
        <v>33.899999999999999</v>
      </c>
      <c r="D4" s="20">
        <v>39.700000000000003</v>
      </c>
      <c r="E4" s="22">
        <v>48</v>
      </c>
      <c r="F4" s="22">
        <v>54</v>
      </c>
      <c r="G4" s="22">
        <v>63</v>
      </c>
      <c r="H4" s="22">
        <v>69</v>
      </c>
      <c r="I4" s="22">
        <v>89.25</v>
      </c>
      <c r="J4" s="22">
        <v>109.5</v>
      </c>
      <c r="K4" s="22">
        <v>129.75</v>
      </c>
      <c r="L4" s="22">
        <v>100</v>
      </c>
      <c r="M4" t="s">
        <v>50</v>
      </c>
      <c r="R4" t="s">
        <v>51</v>
      </c>
      <c r="S4" s="23">
        <v>2018</v>
      </c>
      <c r="T4" s="23">
        <v>2019</v>
      </c>
      <c r="U4" s="24">
        <v>2020</v>
      </c>
      <c r="V4" s="23">
        <v>2023</v>
      </c>
      <c r="W4" s="23">
        <v>2025</v>
      </c>
      <c r="X4" s="23">
        <v>2028</v>
      </c>
      <c r="Y4" s="23">
        <v>2030</v>
      </c>
      <c r="Z4" s="23">
        <v>2035</v>
      </c>
      <c r="AA4" s="23">
        <v>2040</v>
      </c>
      <c r="AB4" s="23">
        <v>2045</v>
      </c>
      <c r="AC4" s="23">
        <v>2050</v>
      </c>
      <c r="AD4" s="23" t="s">
        <v>52</v>
      </c>
    </row>
    <row r="5">
      <c r="B5" s="20" t="s">
        <v>53</v>
      </c>
      <c r="C5" s="20">
        <v>0</v>
      </c>
      <c r="D5" s="20">
        <v>0</v>
      </c>
      <c r="E5" s="22">
        <f>AG27</f>
        <v>1.9199999999999999</v>
      </c>
      <c r="F5" s="22">
        <f>AH27</f>
        <v>9.6880000000000006</v>
      </c>
      <c r="G5" s="22">
        <f>AI27</f>
        <v>14.08</v>
      </c>
      <c r="H5" s="22">
        <f>G5</f>
        <v>14.08</v>
      </c>
      <c r="I5" s="22">
        <f>H5</f>
        <v>14.08</v>
      </c>
      <c r="J5" s="22">
        <f>I5</f>
        <v>14.08</v>
      </c>
      <c r="K5" s="22">
        <f>J5</f>
        <v>14.08</v>
      </c>
      <c r="L5" s="22">
        <f>K5</f>
        <v>14.08</v>
      </c>
      <c r="M5" t="s">
        <v>54</v>
      </c>
      <c r="R5" t="s">
        <v>49</v>
      </c>
      <c r="S5" s="16">
        <v>28.100000000000001</v>
      </c>
      <c r="T5" s="16">
        <v>34.100000000000001</v>
      </c>
      <c r="U5" s="25">
        <v>39.200000000000003</v>
      </c>
      <c r="V5" s="16">
        <v>48</v>
      </c>
      <c r="W5" s="16">
        <v>54</v>
      </c>
      <c r="X5" s="16">
        <v>63</v>
      </c>
      <c r="Y5" s="16">
        <v>69</v>
      </c>
      <c r="Z5" s="16">
        <v>89.25</v>
      </c>
      <c r="AA5" s="16">
        <v>109.5</v>
      </c>
      <c r="AB5" s="16">
        <v>129.75</v>
      </c>
      <c r="AC5" s="16">
        <v>150</v>
      </c>
      <c r="AD5" t="s">
        <v>55</v>
      </c>
    </row>
    <row r="6">
      <c r="B6" s="20" t="s">
        <v>56</v>
      </c>
      <c r="C6" s="20">
        <v>11.6</v>
      </c>
      <c r="D6" s="20">
        <v>12.699999999999999</v>
      </c>
      <c r="E6" s="22">
        <v>22</v>
      </c>
      <c r="F6" s="22">
        <v>26</v>
      </c>
      <c r="G6" s="22">
        <v>32</v>
      </c>
      <c r="H6" s="22">
        <v>36</v>
      </c>
      <c r="I6" s="22">
        <v>57</v>
      </c>
      <c r="J6" s="22">
        <v>78</v>
      </c>
      <c r="K6" s="22">
        <v>99</v>
      </c>
      <c r="L6" s="22">
        <v>110</v>
      </c>
      <c r="M6" t="s">
        <v>50</v>
      </c>
      <c r="R6" t="s">
        <v>53</v>
      </c>
      <c r="S6">
        <v>0</v>
      </c>
      <c r="T6">
        <v>0</v>
      </c>
      <c r="U6" s="21">
        <v>0</v>
      </c>
      <c r="V6" s="25">
        <v>9.2475000000000005</v>
      </c>
      <c r="W6" s="25">
        <v>10.935</v>
      </c>
      <c r="X6" s="26">
        <v>13.185</v>
      </c>
      <c r="Y6" s="26">
        <v>13.185</v>
      </c>
      <c r="Z6" s="25">
        <v>13.185</v>
      </c>
      <c r="AA6" s="25">
        <v>13.185</v>
      </c>
      <c r="AB6" s="25">
        <v>13.185</v>
      </c>
      <c r="AC6" s="26">
        <v>13.185</v>
      </c>
      <c r="AD6" t="s">
        <v>57</v>
      </c>
    </row>
    <row r="7">
      <c r="B7" s="20" t="s">
        <v>58</v>
      </c>
      <c r="C7" s="20">
        <v>59.5</v>
      </c>
      <c r="D7" s="20">
        <v>65.5</v>
      </c>
      <c r="E7" s="22">
        <v>61</v>
      </c>
      <c r="F7" s="22">
        <v>61</v>
      </c>
      <c r="G7" s="22">
        <v>61</v>
      </c>
      <c r="H7" s="22">
        <v>61</v>
      </c>
      <c r="I7" s="22">
        <v>61</v>
      </c>
      <c r="J7" s="22">
        <v>61</v>
      </c>
      <c r="K7" s="22">
        <v>61</v>
      </c>
      <c r="L7" s="22">
        <v>61</v>
      </c>
      <c r="M7" t="s">
        <v>50</v>
      </c>
      <c r="R7" t="s">
        <v>56</v>
      </c>
      <c r="S7" s="16">
        <v>10.800000000000001</v>
      </c>
      <c r="T7" s="16">
        <v>11.6</v>
      </c>
      <c r="U7" s="25">
        <v>12.9</v>
      </c>
      <c r="V7" s="16">
        <v>22</v>
      </c>
      <c r="W7" s="16">
        <v>26</v>
      </c>
      <c r="X7" s="16">
        <v>32</v>
      </c>
      <c r="Y7" s="16">
        <v>36</v>
      </c>
      <c r="Z7" s="16">
        <v>57</v>
      </c>
      <c r="AA7" s="16">
        <v>78</v>
      </c>
      <c r="AB7" s="16">
        <v>99</v>
      </c>
      <c r="AC7" s="25">
        <v>120</v>
      </c>
      <c r="AD7" t="s">
        <v>59</v>
      </c>
    </row>
    <row r="8">
      <c r="B8" s="20" t="s">
        <v>60</v>
      </c>
      <c r="C8" s="20">
        <v>9.6999999999999993</v>
      </c>
      <c r="D8" s="20">
        <v>9.6999999999999993</v>
      </c>
      <c r="E8" s="22">
        <v>10</v>
      </c>
      <c r="F8" s="22">
        <v>10</v>
      </c>
      <c r="G8" s="22">
        <v>10</v>
      </c>
      <c r="H8" s="22">
        <v>10</v>
      </c>
      <c r="I8" s="22">
        <v>10</v>
      </c>
      <c r="J8" s="22">
        <v>10</v>
      </c>
      <c r="K8" s="22">
        <v>10</v>
      </c>
      <c r="L8" s="22">
        <v>10</v>
      </c>
      <c r="M8" t="s">
        <v>61</v>
      </c>
      <c r="R8" t="s">
        <v>58</v>
      </c>
      <c r="S8">
        <v>68.200000000000003</v>
      </c>
      <c r="T8">
        <v>60</v>
      </c>
      <c r="U8" s="21">
        <v>63.5</v>
      </c>
      <c r="V8">
        <v>61</v>
      </c>
      <c r="W8">
        <v>61</v>
      </c>
      <c r="X8">
        <v>61</v>
      </c>
      <c r="Y8">
        <v>61</v>
      </c>
      <c r="Z8">
        <v>61</v>
      </c>
      <c r="AA8">
        <v>61</v>
      </c>
      <c r="AB8">
        <v>61</v>
      </c>
      <c r="AC8">
        <v>61</v>
      </c>
      <c r="AD8" t="s">
        <v>55</v>
      </c>
    </row>
    <row r="9">
      <c r="B9" s="20" t="s">
        <v>62</v>
      </c>
      <c r="C9" s="20">
        <v>379</v>
      </c>
      <c r="D9" s="20">
        <v>335.39999999999998</v>
      </c>
      <c r="E9" s="22">
        <v>363</v>
      </c>
      <c r="F9" s="22">
        <v>393</v>
      </c>
      <c r="G9" s="22">
        <v>393</v>
      </c>
      <c r="H9" s="22">
        <v>393</v>
      </c>
      <c r="I9" s="22">
        <v>354.75</v>
      </c>
      <c r="J9" s="22">
        <v>316.5</v>
      </c>
      <c r="K9" s="22">
        <v>278.25</v>
      </c>
      <c r="L9" s="22">
        <v>240</v>
      </c>
      <c r="M9" t="s">
        <v>63</v>
      </c>
      <c r="R9" t="s">
        <v>60</v>
      </c>
      <c r="S9">
        <v>9.5999999999999996</v>
      </c>
      <c r="T9">
        <v>9.9000000000000004</v>
      </c>
      <c r="U9" s="21">
        <v>7.7000000000000002</v>
      </c>
      <c r="V9">
        <v>10</v>
      </c>
      <c r="W9">
        <v>10</v>
      </c>
      <c r="X9">
        <v>10</v>
      </c>
      <c r="Y9">
        <v>10</v>
      </c>
      <c r="Z9">
        <v>10</v>
      </c>
      <c r="AA9">
        <v>10</v>
      </c>
      <c r="AB9">
        <v>10</v>
      </c>
      <c r="AC9">
        <v>10</v>
      </c>
      <c r="AD9" t="s">
        <v>64</v>
      </c>
    </row>
    <row r="10">
      <c r="B10" s="20" t="s">
        <v>31</v>
      </c>
      <c r="C10" s="20">
        <v>2.2999999999999998</v>
      </c>
      <c r="D10" s="20">
        <v>1.7</v>
      </c>
      <c r="E10" s="22">
        <f t="shared" ref="E10:L10" si="14">D10</f>
        <v>1.7</v>
      </c>
      <c r="F10" s="22">
        <f t="shared" si="14"/>
        <v>1.7</v>
      </c>
      <c r="G10" s="22">
        <f t="shared" si="14"/>
        <v>1.7</v>
      </c>
      <c r="H10" s="22">
        <f t="shared" si="14"/>
        <v>1.7</v>
      </c>
      <c r="I10" s="22">
        <f t="shared" si="14"/>
        <v>1.7</v>
      </c>
      <c r="J10" s="22">
        <f t="shared" si="14"/>
        <v>1.7</v>
      </c>
      <c r="K10" s="22">
        <f t="shared" si="14"/>
        <v>1.7</v>
      </c>
      <c r="L10" s="22">
        <f t="shared" si="14"/>
        <v>1.7</v>
      </c>
      <c r="M10" t="s">
        <v>61</v>
      </c>
      <c r="R10" t="s">
        <v>62</v>
      </c>
      <c r="S10">
        <v>393.19999999999999</v>
      </c>
      <c r="T10">
        <v>379.5</v>
      </c>
      <c r="U10" s="21">
        <v>330</v>
      </c>
      <c r="V10" s="21">
        <v>363</v>
      </c>
      <c r="W10" s="21">
        <v>393</v>
      </c>
      <c r="X10" s="21">
        <v>393</v>
      </c>
      <c r="Y10" s="21">
        <v>393</v>
      </c>
      <c r="Z10" s="15">
        <v>354.75</v>
      </c>
      <c r="AA10" s="15">
        <v>316.5</v>
      </c>
      <c r="AB10" s="15">
        <v>278.25</v>
      </c>
      <c r="AC10" s="21">
        <v>240</v>
      </c>
      <c r="AD10" t="s">
        <v>65</v>
      </c>
    </row>
    <row r="11">
      <c r="B11" s="20" t="s">
        <v>9</v>
      </c>
      <c r="C11" s="20">
        <v>1.6000000000000001</v>
      </c>
      <c r="D11" s="20">
        <v>1.3999999999999999</v>
      </c>
      <c r="E11" s="22">
        <v>0.69999999999999996</v>
      </c>
      <c r="F11" s="22">
        <v>0.69999999999999996</v>
      </c>
      <c r="G11" s="22">
        <v>0.69999999999999996</v>
      </c>
      <c r="H11" s="22">
        <v>0.69999999999999996</v>
      </c>
      <c r="I11" s="22">
        <v>0.69999999999999996</v>
      </c>
      <c r="J11" s="22">
        <v>0.69999999999999996</v>
      </c>
      <c r="K11" s="22">
        <v>0.69999999999999996</v>
      </c>
      <c r="L11" s="22">
        <v>0.69999999999999996</v>
      </c>
      <c r="M11" t="s">
        <v>66</v>
      </c>
      <c r="R11" t="s">
        <v>31</v>
      </c>
      <c r="S11">
        <v>1.8</v>
      </c>
      <c r="T11">
        <v>2.2999999999999998</v>
      </c>
      <c r="U11" s="21">
        <v>2.2999999999999998</v>
      </c>
      <c r="V11" s="21">
        <v>1.8999999999999999</v>
      </c>
      <c r="W11" s="21">
        <v>1.8999999999999999</v>
      </c>
      <c r="X11" s="21">
        <v>1.8999999999999999</v>
      </c>
      <c r="Y11" s="21">
        <v>1.8999999999999999</v>
      </c>
      <c r="Z11">
        <v>1.8999999999999999</v>
      </c>
      <c r="AA11">
        <v>1.8999999999999999</v>
      </c>
      <c r="AB11">
        <v>1.8999999999999999</v>
      </c>
      <c r="AC11" s="21">
        <v>1.8999999999999999</v>
      </c>
      <c r="AD11" t="s">
        <v>67</v>
      </c>
    </row>
    <row r="12">
      <c r="B12" s="27" t="s">
        <v>41</v>
      </c>
      <c r="C12" s="20">
        <v>38.600000000000001</v>
      </c>
      <c r="D12" s="27"/>
      <c r="E12" s="28"/>
      <c r="F12" s="28"/>
      <c r="G12" s="28"/>
      <c r="H12" s="28"/>
      <c r="I12" s="28"/>
      <c r="J12" s="28"/>
      <c r="K12" s="28"/>
      <c r="L12" s="28"/>
      <c r="M12" s="29" t="s">
        <v>68</v>
      </c>
      <c r="R12" t="s">
        <v>9</v>
      </c>
      <c r="S12">
        <v>5.7999999999999998</v>
      </c>
      <c r="T12">
        <v>1.6000000000000001</v>
      </c>
      <c r="U12" s="21">
        <v>1.6000000000000001</v>
      </c>
      <c r="V12" s="21">
        <v>0.69999999999999996</v>
      </c>
      <c r="W12" s="21">
        <v>0.69999999999999996</v>
      </c>
      <c r="X12" s="21">
        <v>0.69999999999999996</v>
      </c>
      <c r="Y12" s="21">
        <v>0.69999999999999996</v>
      </c>
      <c r="Z12" s="21">
        <v>0.69999999999999996</v>
      </c>
      <c r="AA12" s="21">
        <v>0.69999999999999996</v>
      </c>
      <c r="AB12" s="21">
        <v>0.69999999999999996</v>
      </c>
      <c r="AC12" s="21">
        <v>0.69999999999999996</v>
      </c>
      <c r="AD12" t="s">
        <v>66</v>
      </c>
    </row>
    <row r="13">
      <c r="B13" s="20" t="s">
        <v>69</v>
      </c>
      <c r="C13" s="20">
        <v>2.2000000000000002</v>
      </c>
      <c r="D13" s="20">
        <f t="shared" ref="D13:L25" si="15">C13</f>
        <v>2.2000000000000002</v>
      </c>
      <c r="E13" s="20">
        <f t="shared" si="15"/>
        <v>2.2000000000000002</v>
      </c>
      <c r="F13" s="20">
        <f t="shared" si="15"/>
        <v>2.2000000000000002</v>
      </c>
      <c r="G13" s="20">
        <f t="shared" si="15"/>
        <v>2.2000000000000002</v>
      </c>
      <c r="H13" s="20">
        <f t="shared" si="15"/>
        <v>2.2000000000000002</v>
      </c>
      <c r="I13" s="20">
        <f t="shared" si="15"/>
        <v>2.2000000000000002</v>
      </c>
      <c r="J13" s="20">
        <f t="shared" si="15"/>
        <v>2.2000000000000002</v>
      </c>
      <c r="K13" s="20">
        <f t="shared" si="15"/>
        <v>2.2000000000000002</v>
      </c>
      <c r="L13" s="20">
        <f t="shared" si="15"/>
        <v>2.2000000000000002</v>
      </c>
      <c r="R13" t="s">
        <v>41</v>
      </c>
      <c r="S13">
        <v>31.199999999999999</v>
      </c>
      <c r="T13">
        <v>38.600000000000001</v>
      </c>
      <c r="U13" s="26">
        <v>36.197965526168197</v>
      </c>
      <c r="V13" s="26">
        <v>22.960629446619102</v>
      </c>
      <c r="W13" s="26">
        <v>11.5465720602531</v>
      </c>
      <c r="X13" s="26">
        <v>10.809338958695401</v>
      </c>
      <c r="Y13" s="26">
        <v>11.817850224323699</v>
      </c>
      <c r="Z13" s="26">
        <v>10.5001889178443</v>
      </c>
      <c r="AA13" s="26">
        <v>10.405885665319101</v>
      </c>
      <c r="AB13" s="26">
        <v>16.0371999556235</v>
      </c>
      <c r="AC13" s="26">
        <v>22.016480759374399</v>
      </c>
      <c r="AD13" t="s">
        <v>70</v>
      </c>
    </row>
    <row r="14" ht="14">
      <c r="B14" s="20" t="s">
        <v>71</v>
      </c>
      <c r="C14" s="20">
        <v>0</v>
      </c>
      <c r="D14" s="20">
        <f t="shared" si="15"/>
        <v>0</v>
      </c>
      <c r="E14" s="22">
        <f t="shared" si="15"/>
        <v>0</v>
      </c>
      <c r="F14" s="22">
        <f t="shared" si="15"/>
        <v>0</v>
      </c>
      <c r="G14" s="22">
        <f t="shared" si="15"/>
        <v>0</v>
      </c>
      <c r="H14" s="22">
        <f t="shared" si="15"/>
        <v>0</v>
      </c>
      <c r="I14" s="22">
        <f t="shared" si="15"/>
        <v>0</v>
      </c>
      <c r="J14" s="22">
        <f t="shared" si="15"/>
        <v>0</v>
      </c>
      <c r="K14" s="22">
        <f t="shared" si="15"/>
        <v>0</v>
      </c>
      <c r="L14" s="22">
        <f t="shared" si="15"/>
        <v>0</v>
      </c>
      <c r="R14" s="30" t="s">
        <v>72</v>
      </c>
      <c r="S14" s="30">
        <v>548.79999999999995</v>
      </c>
      <c r="T14" s="30">
        <v>537.70000000000005</v>
      </c>
      <c r="U14" s="31">
        <f>T14*0.92</f>
        <v>494.68400000000008</v>
      </c>
      <c r="V14" s="30">
        <v>587</v>
      </c>
      <c r="W14" s="30">
        <v>599</v>
      </c>
      <c r="X14" s="30">
        <v>616</v>
      </c>
      <c r="Y14" s="30">
        <v>627</v>
      </c>
      <c r="Z14" s="32">
        <f>Y14+(($AC14-$Y14)/($AC$4-$Y$4)*5)</f>
        <v>631.75</v>
      </c>
      <c r="AA14" s="32">
        <f>Z14+(($AC14-$Y14)/($AC$4-$Y$4)*5)</f>
        <v>636.5</v>
      </c>
      <c r="AB14" s="32">
        <f>AA14+(($AC14-$Y14)/($AC$4-$Y$4)*5)</f>
        <v>641.25</v>
      </c>
      <c r="AC14" s="30">
        <v>646</v>
      </c>
      <c r="AD14" t="s">
        <v>73</v>
      </c>
    </row>
    <row r="15">
      <c r="B15" s="20" t="s">
        <v>74</v>
      </c>
      <c r="C15" s="20">
        <v>0</v>
      </c>
      <c r="D15" s="20">
        <f t="shared" si="15"/>
        <v>0</v>
      </c>
      <c r="E15" s="22">
        <f t="shared" si="15"/>
        <v>0</v>
      </c>
      <c r="F15" s="22">
        <f t="shared" si="15"/>
        <v>0</v>
      </c>
      <c r="G15" s="22">
        <f t="shared" si="15"/>
        <v>0</v>
      </c>
      <c r="H15" s="22">
        <f t="shared" si="15"/>
        <v>0</v>
      </c>
      <c r="I15" s="22">
        <f t="shared" si="15"/>
        <v>0</v>
      </c>
      <c r="J15" s="22">
        <f t="shared" si="15"/>
        <v>0</v>
      </c>
      <c r="K15" s="22">
        <f t="shared" si="15"/>
        <v>0</v>
      </c>
      <c r="L15" s="22">
        <f t="shared" si="15"/>
        <v>0</v>
      </c>
      <c r="R15" t="s">
        <v>75</v>
      </c>
      <c r="T15" s="16">
        <v>537.70000000000005</v>
      </c>
      <c r="U15" s="16">
        <v>493.39796552616798</v>
      </c>
      <c r="V15" s="16">
        <v>538.80812944661898</v>
      </c>
      <c r="W15" s="16">
        <v>569.08157206025305</v>
      </c>
      <c r="X15" s="16">
        <v>585.59433895869495</v>
      </c>
      <c r="Y15" s="16">
        <v>596.60285022432402</v>
      </c>
      <c r="Z15" s="16">
        <v>598.28518891784404</v>
      </c>
      <c r="AA15" s="16">
        <v>601.190885665319</v>
      </c>
      <c r="AB15" s="16">
        <v>609.82219995562298</v>
      </c>
      <c r="AC15" s="16">
        <v>618.80148075937404</v>
      </c>
    </row>
    <row r="16">
      <c r="B16" s="20"/>
      <c r="C16" s="33"/>
      <c r="D16" s="20"/>
      <c r="E16" s="22"/>
      <c r="F16" s="22"/>
      <c r="G16" s="22"/>
      <c r="H16" s="22"/>
      <c r="I16" s="22"/>
      <c r="J16" s="22"/>
      <c r="K16" s="22"/>
      <c r="L16" s="22"/>
      <c r="R16" t="s">
        <v>76</v>
      </c>
      <c r="U16">
        <v>41.200000000000003</v>
      </c>
      <c r="W16">
        <v>91.900000000000006</v>
      </c>
      <c r="Y16">
        <v>102.2</v>
      </c>
      <c r="Z16">
        <v>80.400000000000006</v>
      </c>
      <c r="AA16">
        <v>58.5</v>
      </c>
      <c r="AB16">
        <v>46.200000000000003</v>
      </c>
      <c r="AC16">
        <v>33.799999999999997</v>
      </c>
      <c r="AF16" t="s">
        <v>77</v>
      </c>
    </row>
    <row r="17" ht="14">
      <c r="B17" s="34" t="s">
        <v>78</v>
      </c>
      <c r="C17" s="35">
        <v>538.39999999999998</v>
      </c>
      <c r="M17" s="36"/>
      <c r="AF17" t="s">
        <v>79</v>
      </c>
      <c r="AG17" t="s">
        <v>80</v>
      </c>
      <c r="AH17" t="s">
        <v>81</v>
      </c>
      <c r="AI17" t="s">
        <v>82</v>
      </c>
      <c r="AK17" t="s">
        <v>83</v>
      </c>
    </row>
    <row r="18" ht="14">
      <c r="B18" s="37" t="s">
        <v>84</v>
      </c>
      <c r="C18" s="38">
        <v>475.19999999999999</v>
      </c>
      <c r="M18" s="36"/>
      <c r="R18" t="s">
        <v>51</v>
      </c>
      <c r="S18">
        <v>2018</v>
      </c>
      <c r="T18">
        <v>2019</v>
      </c>
      <c r="U18">
        <v>2020</v>
      </c>
      <c r="V18">
        <v>2023</v>
      </c>
      <c r="W18">
        <v>2025</v>
      </c>
      <c r="X18">
        <v>2028</v>
      </c>
      <c r="Y18">
        <v>2030</v>
      </c>
      <c r="Z18">
        <v>2035</v>
      </c>
      <c r="AA18">
        <v>2040</v>
      </c>
      <c r="AB18">
        <v>2045</v>
      </c>
      <c r="AC18">
        <v>2050</v>
      </c>
      <c r="AF18" t="s">
        <v>85</v>
      </c>
      <c r="AG18" t="s">
        <v>86</v>
      </c>
      <c r="AH18">
        <v>480</v>
      </c>
      <c r="AK18" t="s">
        <v>87</v>
      </c>
    </row>
    <row r="19" ht="14">
      <c r="B19" s="39" t="s">
        <v>88</v>
      </c>
      <c r="C19" s="40">
        <v>0</v>
      </c>
      <c r="R19" t="s">
        <v>49</v>
      </c>
      <c r="S19" s="41">
        <f t="shared" ref="S19:AC23" si="16">S5/S$14</f>
        <v>0.051202623906705547</v>
      </c>
      <c r="T19" s="41">
        <f t="shared" si="16"/>
        <v>0.063418262971917425</v>
      </c>
      <c r="U19" s="41">
        <f t="shared" si="16"/>
        <v>0.079242506327271547</v>
      </c>
      <c r="V19" s="41">
        <f t="shared" si="16"/>
        <v>0.081771720613287899</v>
      </c>
      <c r="W19" s="41">
        <f t="shared" si="16"/>
        <v>0.090150250417362271</v>
      </c>
      <c r="X19" s="41">
        <f t="shared" si="16"/>
        <v>0.10227272727272728</v>
      </c>
      <c r="Y19" s="41">
        <f t="shared" si="16"/>
        <v>0.11004784688995216</v>
      </c>
      <c r="Z19" s="41">
        <f t="shared" si="16"/>
        <v>0.14127423822714683</v>
      </c>
      <c r="AA19" s="41">
        <f t="shared" si="16"/>
        <v>0.1720345640219953</v>
      </c>
      <c r="AB19" s="41">
        <f t="shared" si="16"/>
        <v>0.20233918128654971</v>
      </c>
      <c r="AC19" s="41">
        <f t="shared" si="16"/>
        <v>0.23219814241486067</v>
      </c>
      <c r="AF19" t="s">
        <v>89</v>
      </c>
      <c r="AG19" t="s">
        <v>90</v>
      </c>
      <c r="AH19">
        <v>496</v>
      </c>
    </row>
    <row r="20" ht="14">
      <c r="B20" s="27" t="s">
        <v>91</v>
      </c>
      <c r="C20" s="38">
        <v>56.700000000000003</v>
      </c>
      <c r="D20" s="42"/>
      <c r="E20" s="42"/>
      <c r="F20" s="42"/>
      <c r="G20" s="42"/>
      <c r="H20" s="42"/>
      <c r="I20" s="42"/>
      <c r="J20" s="42"/>
      <c r="K20" s="42"/>
      <c r="L20" s="42"/>
      <c r="M20" s="29" t="s">
        <v>92</v>
      </c>
      <c r="R20" t="s">
        <v>53</v>
      </c>
      <c r="S20" s="41">
        <f t="shared" si="16"/>
        <v>0</v>
      </c>
      <c r="T20" s="41">
        <f t="shared" si="16"/>
        <v>0</v>
      </c>
      <c r="U20" s="41">
        <f t="shared" si="16"/>
        <v>0</v>
      </c>
      <c r="V20" s="41">
        <f t="shared" si="16"/>
        <v>0.01575383304940375</v>
      </c>
      <c r="W20" s="41">
        <f t="shared" si="16"/>
        <v>0.018255425709515861</v>
      </c>
      <c r="X20" s="41">
        <f t="shared" si="16"/>
        <v>0.02140422077922078</v>
      </c>
      <c r="Y20" s="41">
        <f t="shared" si="16"/>
        <v>0.021028708133971293</v>
      </c>
      <c r="Z20" s="41">
        <f t="shared" si="16"/>
        <v>0.020870597546497824</v>
      </c>
      <c r="AA20" s="41">
        <f t="shared" si="16"/>
        <v>0.020714846818538885</v>
      </c>
      <c r="AB20" s="41">
        <f t="shared" si="16"/>
        <v>0.02056140350877193</v>
      </c>
      <c r="AC20" s="41">
        <f t="shared" si="16"/>
        <v>0.020410216718266254</v>
      </c>
      <c r="AF20" t="s">
        <v>93</v>
      </c>
      <c r="AG20" t="s">
        <v>94</v>
      </c>
      <c r="AH20">
        <v>498</v>
      </c>
    </row>
    <row r="21" ht="14">
      <c r="B21" s="43" t="s">
        <v>95</v>
      </c>
      <c r="C21" s="38">
        <v>6.5</v>
      </c>
      <c r="D21" s="15">
        <f t="shared" si="15"/>
        <v>6.5</v>
      </c>
      <c r="E21" s="15">
        <f t="shared" si="15"/>
        <v>6.5</v>
      </c>
      <c r="F21" s="15">
        <f t="shared" si="15"/>
        <v>6.5</v>
      </c>
      <c r="G21" s="15">
        <f t="shared" si="15"/>
        <v>6.5</v>
      </c>
      <c r="H21" s="15">
        <f t="shared" si="15"/>
        <v>6.5</v>
      </c>
      <c r="I21" s="15">
        <f t="shared" si="15"/>
        <v>6.5</v>
      </c>
      <c r="J21" s="15">
        <f t="shared" si="15"/>
        <v>6.5</v>
      </c>
      <c r="K21" s="15">
        <f t="shared" si="15"/>
        <v>6.5</v>
      </c>
      <c r="L21" s="15">
        <f t="shared" si="15"/>
        <v>6.5</v>
      </c>
      <c r="M21" t="s">
        <v>96</v>
      </c>
      <c r="R21" t="s">
        <v>56</v>
      </c>
      <c r="S21" s="41">
        <f t="shared" si="16"/>
        <v>0.019679300291545191</v>
      </c>
      <c r="T21" s="41">
        <f t="shared" si="16"/>
        <v>0.021573368049098006</v>
      </c>
      <c r="U21" s="41">
        <f t="shared" si="16"/>
        <v>0.026077253357699053</v>
      </c>
      <c r="V21" s="41">
        <f t="shared" si="16"/>
        <v>0.037478705281090291</v>
      </c>
      <c r="W21" s="41">
        <f t="shared" si="16"/>
        <v>0.04340567612687813</v>
      </c>
      <c r="X21" s="41">
        <f t="shared" si="16"/>
        <v>0.051948051948051951</v>
      </c>
      <c r="Y21" s="41">
        <f t="shared" si="16"/>
        <v>0.057416267942583733</v>
      </c>
      <c r="Z21" s="41">
        <f t="shared" si="16"/>
        <v>0.090225563909774431</v>
      </c>
      <c r="AA21" s="41">
        <f t="shared" si="16"/>
        <v>0.12254516889238021</v>
      </c>
      <c r="AB21" s="41">
        <f t="shared" si="16"/>
        <v>0.15438596491228071</v>
      </c>
      <c r="AC21" s="41">
        <f t="shared" si="16"/>
        <v>0.18575851393188855</v>
      </c>
      <c r="AF21" t="s">
        <v>97</v>
      </c>
      <c r="AG21" t="s">
        <v>98</v>
      </c>
      <c r="AH21">
        <v>450</v>
      </c>
    </row>
    <row r="22" ht="14">
      <c r="B22" s="43" t="s">
        <v>99</v>
      </c>
      <c r="C22" s="38">
        <v>0</v>
      </c>
      <c r="D22" s="15">
        <f t="shared" si="15"/>
        <v>0</v>
      </c>
      <c r="E22" s="15">
        <f t="shared" si="15"/>
        <v>0</v>
      </c>
      <c r="F22" s="15">
        <f t="shared" si="15"/>
        <v>0</v>
      </c>
      <c r="G22" s="15">
        <f t="shared" si="15"/>
        <v>0</v>
      </c>
      <c r="H22" s="15">
        <f t="shared" si="15"/>
        <v>0</v>
      </c>
      <c r="I22" s="15">
        <f t="shared" si="15"/>
        <v>0</v>
      </c>
      <c r="J22" s="15">
        <f t="shared" si="15"/>
        <v>0</v>
      </c>
      <c r="K22" s="15">
        <f t="shared" si="15"/>
        <v>0</v>
      </c>
      <c r="L22" s="15">
        <f t="shared" si="15"/>
        <v>0</v>
      </c>
      <c r="M22" t="s">
        <v>100</v>
      </c>
      <c r="R22" t="s">
        <v>58</v>
      </c>
      <c r="S22" s="41">
        <f t="shared" si="16"/>
        <v>0.12427113702623908</v>
      </c>
      <c r="T22" s="41">
        <f t="shared" si="16"/>
        <v>0.11158638646085177</v>
      </c>
      <c r="U22" s="41">
        <f t="shared" si="16"/>
        <v>0.1283647742801465</v>
      </c>
      <c r="V22" s="41">
        <f t="shared" si="16"/>
        <v>0.10391822827938671</v>
      </c>
      <c r="W22" s="41">
        <f t="shared" si="16"/>
        <v>0.1018363939899833</v>
      </c>
      <c r="X22" s="41">
        <f t="shared" si="16"/>
        <v>0.099025974025974031</v>
      </c>
      <c r="Y22" s="41">
        <f t="shared" si="16"/>
        <v>0.097288676236044661</v>
      </c>
      <c r="Z22" s="41">
        <f t="shared" si="16"/>
        <v>0.096557182429758609</v>
      </c>
      <c r="AA22" s="41">
        <f t="shared" si="16"/>
        <v>0.095836606441476832</v>
      </c>
      <c r="AB22" s="41">
        <f t="shared" si="16"/>
        <v>0.095126705653021448</v>
      </c>
      <c r="AC22" s="41">
        <f t="shared" si="16"/>
        <v>0.094427244582043338</v>
      </c>
      <c r="AF22" t="s">
        <v>101</v>
      </c>
      <c r="AG22" t="s">
        <v>102</v>
      </c>
      <c r="AH22">
        <v>498</v>
      </c>
    </row>
    <row r="23" ht="14">
      <c r="B23" s="43" t="s">
        <v>103</v>
      </c>
      <c r="C23" s="38">
        <v>0</v>
      </c>
      <c r="D23" s="15">
        <f t="shared" si="15"/>
        <v>0</v>
      </c>
      <c r="E23" s="15">
        <f t="shared" si="15"/>
        <v>0</v>
      </c>
      <c r="F23" s="15">
        <f t="shared" si="15"/>
        <v>0</v>
      </c>
      <c r="G23" s="15">
        <f t="shared" si="15"/>
        <v>0</v>
      </c>
      <c r="H23" s="15">
        <f t="shared" si="15"/>
        <v>0</v>
      </c>
      <c r="I23" s="15">
        <f t="shared" si="15"/>
        <v>0</v>
      </c>
      <c r="J23" s="15">
        <f t="shared" si="15"/>
        <v>0</v>
      </c>
      <c r="K23" s="15">
        <f t="shared" si="15"/>
        <v>0</v>
      </c>
      <c r="L23" s="15">
        <f t="shared" si="15"/>
        <v>0</v>
      </c>
      <c r="M23" t="s">
        <v>100</v>
      </c>
      <c r="R23" t="s">
        <v>60</v>
      </c>
      <c r="S23" s="41">
        <f t="shared" si="16"/>
        <v>0.017492711370262391</v>
      </c>
      <c r="T23" s="41">
        <f t="shared" si="16"/>
        <v>0.018411753766040543</v>
      </c>
      <c r="U23" s="41">
        <f t="shared" si="16"/>
        <v>0.015565492314285482</v>
      </c>
      <c r="V23" s="41">
        <f t="shared" si="16"/>
        <v>0.017035775127768313</v>
      </c>
      <c r="W23" s="41">
        <f t="shared" si="16"/>
        <v>0.016694490818030049</v>
      </c>
      <c r="X23" s="41">
        <f t="shared" si="16"/>
        <v>0.016233766233766232</v>
      </c>
      <c r="Y23" s="41">
        <f t="shared" si="16"/>
        <v>0.015948963317384369</v>
      </c>
      <c r="Z23" s="41">
        <f t="shared" si="16"/>
        <v>0.015829046299960427</v>
      </c>
      <c r="AA23" s="41">
        <f t="shared" si="16"/>
        <v>0.015710919088766692</v>
      </c>
      <c r="AB23" s="41">
        <f t="shared" si="16"/>
        <v>0.015594541910331383</v>
      </c>
      <c r="AC23" s="41">
        <f t="shared" si="16"/>
        <v>0.015479876160990712</v>
      </c>
      <c r="AF23" t="s">
        <v>104</v>
      </c>
      <c r="AG23" t="s">
        <v>105</v>
      </c>
      <c r="AH23">
        <v>498</v>
      </c>
    </row>
    <row r="24" ht="14">
      <c r="B24" s="43" t="s">
        <v>106</v>
      </c>
      <c r="C24" s="38">
        <v>0</v>
      </c>
      <c r="D24" s="15">
        <f t="shared" si="15"/>
        <v>0</v>
      </c>
      <c r="E24" s="15">
        <f t="shared" si="15"/>
        <v>0</v>
      </c>
      <c r="F24" s="15">
        <f t="shared" si="15"/>
        <v>0</v>
      </c>
      <c r="G24" s="15">
        <f t="shared" si="15"/>
        <v>0</v>
      </c>
      <c r="H24" s="15">
        <f t="shared" si="15"/>
        <v>0</v>
      </c>
      <c r="I24" s="15">
        <f t="shared" si="15"/>
        <v>0</v>
      </c>
      <c r="J24" s="15">
        <f t="shared" si="15"/>
        <v>0</v>
      </c>
      <c r="K24" s="15">
        <f t="shared" si="15"/>
        <v>0</v>
      </c>
      <c r="L24" s="15">
        <f t="shared" si="15"/>
        <v>0</v>
      </c>
      <c r="M24" t="s">
        <v>100</v>
      </c>
      <c r="R24" t="s">
        <v>62</v>
      </c>
      <c r="S24" s="41">
        <f t="shared" ref="S24:AC27" si="17">S10/S$14</f>
        <v>0.71647230320699717</v>
      </c>
      <c r="T24" s="41">
        <f t="shared" si="17"/>
        <v>0.70578389436488742</v>
      </c>
      <c r="U24" s="41">
        <f t="shared" si="17"/>
        <v>0.66709252775509198</v>
      </c>
      <c r="V24" s="41">
        <f t="shared" si="17"/>
        <v>0.61839863713798982</v>
      </c>
      <c r="W24" s="41">
        <f t="shared" si="17"/>
        <v>0.65609348914858101</v>
      </c>
      <c r="X24" s="41">
        <f t="shared" si="17"/>
        <v>0.63798701298701299</v>
      </c>
      <c r="Y24" s="41">
        <f t="shared" si="17"/>
        <v>0.62679425837320579</v>
      </c>
      <c r="Z24" s="41">
        <f t="shared" si="17"/>
        <v>0.56153541749109614</v>
      </c>
      <c r="AA24" s="41">
        <f t="shared" si="17"/>
        <v>0.49725058915946585</v>
      </c>
      <c r="AB24" s="41">
        <f t="shared" si="17"/>
        <v>0.43391812865497076</v>
      </c>
      <c r="AC24" s="41">
        <f t="shared" si="17"/>
        <v>0.37151702786377711</v>
      </c>
      <c r="AF24" t="s">
        <v>107</v>
      </c>
      <c r="AG24" t="s">
        <v>108</v>
      </c>
      <c r="AH24">
        <v>600</v>
      </c>
    </row>
    <row r="25" ht="14">
      <c r="B25" s="44" t="s">
        <v>109</v>
      </c>
      <c r="C25" s="45">
        <v>0</v>
      </c>
      <c r="D25" s="15">
        <f t="shared" si="15"/>
        <v>0</v>
      </c>
      <c r="E25" s="15">
        <f t="shared" si="15"/>
        <v>0</v>
      </c>
      <c r="F25" s="15">
        <f t="shared" si="15"/>
        <v>0</v>
      </c>
      <c r="G25" s="15">
        <f t="shared" si="15"/>
        <v>0</v>
      </c>
      <c r="H25" s="15">
        <f t="shared" si="15"/>
        <v>0</v>
      </c>
      <c r="I25" s="15">
        <f t="shared" si="15"/>
        <v>0</v>
      </c>
      <c r="J25" s="15">
        <f t="shared" si="15"/>
        <v>0</v>
      </c>
      <c r="K25" s="15">
        <f t="shared" si="15"/>
        <v>0</v>
      </c>
      <c r="L25" s="15">
        <f t="shared" si="15"/>
        <v>0</v>
      </c>
      <c r="M25" t="s">
        <v>100</v>
      </c>
      <c r="R25" t="s">
        <v>31</v>
      </c>
      <c r="S25" s="41">
        <f t="shared" si="17"/>
        <v>0.0032798833819241988</v>
      </c>
      <c r="T25" s="41">
        <f t="shared" si="17"/>
        <v>0.004277478147665984</v>
      </c>
      <c r="U25" s="41">
        <f t="shared" si="17"/>
        <v>0.0046494327692021562</v>
      </c>
      <c r="V25" s="41">
        <f t="shared" si="17"/>
        <v>0.0032367972742759796</v>
      </c>
      <c r="W25" s="41">
        <f t="shared" si="17"/>
        <v>0.0031719532554257092</v>
      </c>
      <c r="X25" s="41">
        <f t="shared" si="17"/>
        <v>0.0030844155844155841</v>
      </c>
      <c r="Y25" s="41">
        <f t="shared" si="17"/>
        <v>0.0030303030303030303</v>
      </c>
      <c r="Z25" s="41">
        <f t="shared" si="17"/>
        <v>0.0030075187969924809</v>
      </c>
      <c r="AA25" s="41">
        <f t="shared" si="17"/>
        <v>0.0029850746268656717</v>
      </c>
      <c r="AB25" s="41">
        <f t="shared" si="17"/>
        <v>0.0029629629629629628</v>
      </c>
      <c r="AC25" s="41">
        <f t="shared" si="17"/>
        <v>0.0029411764705882353</v>
      </c>
    </row>
    <row r="26" ht="14">
      <c r="R26" t="s">
        <v>9</v>
      </c>
      <c r="S26" s="41">
        <f t="shared" si="17"/>
        <v>0.010568513119533529</v>
      </c>
      <c r="T26" s="41">
        <f t="shared" si="17"/>
        <v>0.0029756369722893808</v>
      </c>
      <c r="U26" s="41">
        <f t="shared" si="17"/>
        <v>0.0032343880133580221</v>
      </c>
      <c r="V26" s="41">
        <f t="shared" si="17"/>
        <v>0.0011925042589437818</v>
      </c>
      <c r="W26" s="41">
        <f t="shared" si="17"/>
        <v>0.0011686143572621035</v>
      </c>
      <c r="X26" s="41">
        <f t="shared" si="17"/>
        <v>0.0011363636363636363</v>
      </c>
      <c r="Y26" s="41">
        <f t="shared" si="17"/>
        <v>0.0011164274322169058</v>
      </c>
      <c r="Z26" s="41">
        <f t="shared" si="17"/>
        <v>0.0011080332409972298</v>
      </c>
      <c r="AA26" s="41">
        <f t="shared" si="17"/>
        <v>0.0010997643362136685</v>
      </c>
      <c r="AB26" s="41">
        <f t="shared" si="17"/>
        <v>0.0010916179337231969</v>
      </c>
      <c r="AC26" s="41">
        <f t="shared" si="17"/>
        <v>0.0010835913312693497</v>
      </c>
      <c r="AG26">
        <v>2023</v>
      </c>
      <c r="AH26">
        <v>2025</v>
      </c>
      <c r="AI26">
        <v>2028</v>
      </c>
    </row>
    <row r="27" ht="14"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R27" t="s">
        <v>41</v>
      </c>
      <c r="S27" s="41">
        <f t="shared" si="17"/>
        <v>0.056851311953352773</v>
      </c>
      <c r="T27" s="41">
        <f t="shared" si="17"/>
        <v>0.071787241956481312</v>
      </c>
      <c r="U27" s="41">
        <f t="shared" si="17"/>
        <v>0.073173916128615832</v>
      </c>
      <c r="V27" s="41">
        <f t="shared" si="17"/>
        <v>0.039115212004461844</v>
      </c>
      <c r="W27" s="41">
        <f t="shared" si="17"/>
        <v>0.01927641412396177</v>
      </c>
      <c r="X27" s="41">
        <f t="shared" si="17"/>
        <v>0.017547628179700327</v>
      </c>
      <c r="Y27" s="41">
        <f t="shared" si="17"/>
        <v>0.018848245971808134</v>
      </c>
      <c r="Z27" s="41">
        <f t="shared" si="17"/>
        <v>0.01662079765388888</v>
      </c>
      <c r="AA27" s="41">
        <f t="shared" si="17"/>
        <v>0.016348602773478556</v>
      </c>
      <c r="AB27" s="41">
        <f t="shared" si="17"/>
        <v>0.025009278683233528</v>
      </c>
      <c r="AC27" s="41">
        <f t="shared" si="17"/>
        <v>0.034081239565595042</v>
      </c>
      <c r="AF27" t="s">
        <v>110</v>
      </c>
      <c r="AG27">
        <f>(AH18*4000/1000000)</f>
        <v>1.9199999999999999</v>
      </c>
      <c r="AH27">
        <f>(AH18+AH19+AH20+AH21+AH22)*4000/1000000</f>
        <v>9.6880000000000006</v>
      </c>
      <c r="AI27">
        <f>SUM(AH18:AH24)*4000/1000000</f>
        <v>14.08</v>
      </c>
    </row>
    <row r="28">
      <c r="B28" s="20"/>
      <c r="C28" s="46"/>
      <c r="D28" s="46"/>
      <c r="E28" s="46"/>
      <c r="F28" s="46"/>
      <c r="G28" s="46"/>
      <c r="H28" s="46"/>
      <c r="I28" s="46"/>
      <c r="J28" s="46"/>
      <c r="K28" s="46"/>
      <c r="L28" s="46"/>
    </row>
    <row r="29">
      <c r="B29" s="20"/>
      <c r="C29" s="46"/>
      <c r="D29" s="46"/>
      <c r="E29" s="46"/>
      <c r="F29" s="46"/>
      <c r="G29" s="46"/>
      <c r="H29" s="46"/>
      <c r="I29" s="46"/>
      <c r="J29" s="46"/>
      <c r="K29" s="46"/>
      <c r="L29" s="46"/>
    </row>
    <row r="30">
      <c r="B30" s="20"/>
      <c r="C30" s="46"/>
      <c r="D30" s="46"/>
      <c r="E30" s="46"/>
      <c r="F30" s="46"/>
      <c r="G30" s="46"/>
      <c r="H30" s="46"/>
      <c r="I30" s="46"/>
      <c r="J30" s="46"/>
      <c r="K30" s="46"/>
      <c r="L30" s="46"/>
    </row>
    <row r="31">
      <c r="B31" s="20"/>
      <c r="C31" s="46"/>
      <c r="D31" s="46"/>
      <c r="E31" s="46"/>
      <c r="F31" s="46"/>
      <c r="G31" s="46"/>
      <c r="H31" s="46"/>
      <c r="I31" s="46"/>
      <c r="J31" s="46"/>
      <c r="K31" s="46"/>
      <c r="L31" s="46"/>
    </row>
    <row r="32">
      <c r="B32" s="20"/>
      <c r="C32" s="46"/>
      <c r="D32" s="46"/>
      <c r="E32" s="46"/>
      <c r="F32" s="46"/>
      <c r="G32" s="46"/>
      <c r="H32" s="46"/>
      <c r="I32" s="46"/>
      <c r="J32" s="46"/>
      <c r="K32" s="46"/>
      <c r="L32" s="46"/>
    </row>
    <row r="33">
      <c r="B33" s="20"/>
      <c r="C33" s="46"/>
      <c r="D33" s="46"/>
      <c r="E33" s="46"/>
      <c r="F33" s="46"/>
      <c r="G33" s="46"/>
      <c r="H33" s="46"/>
      <c r="I33" s="46"/>
      <c r="J33" s="46"/>
      <c r="K33" s="46"/>
      <c r="L33" s="46"/>
    </row>
    <row r="34">
      <c r="B34" s="20"/>
      <c r="C34" s="46"/>
      <c r="D34" s="46"/>
      <c r="E34" s="46"/>
      <c r="F34" s="46"/>
      <c r="G34" s="46"/>
      <c r="H34" s="46"/>
      <c r="I34" s="46"/>
      <c r="J34" s="46"/>
      <c r="K34" s="46"/>
      <c r="L34" s="46"/>
    </row>
    <row r="35">
      <c r="B35" s="20"/>
      <c r="C35" s="46"/>
      <c r="D35" s="46"/>
      <c r="E35" s="46"/>
      <c r="F35" s="46"/>
      <c r="G35" s="46"/>
      <c r="H35" s="46"/>
      <c r="I35" s="46"/>
      <c r="J35" s="46"/>
      <c r="K35" s="46"/>
      <c r="L35" s="46"/>
    </row>
    <row r="36">
      <c r="B36" s="20"/>
      <c r="C36" s="46"/>
      <c r="D36" s="46"/>
      <c r="E36" s="46"/>
      <c r="F36" s="46"/>
      <c r="G36" s="46"/>
      <c r="H36" s="46"/>
      <c r="I36" s="46"/>
      <c r="J36" s="46"/>
      <c r="K36" s="46"/>
      <c r="L36" s="46"/>
      <c r="R36" t="s">
        <v>111</v>
      </c>
    </row>
    <row r="37">
      <c r="B37" s="20"/>
      <c r="C37" s="46"/>
      <c r="D37" s="46"/>
      <c r="E37" s="46"/>
      <c r="F37" s="46"/>
      <c r="G37" s="46"/>
      <c r="H37" s="46"/>
      <c r="I37" s="46"/>
      <c r="J37" s="46"/>
      <c r="K37" s="46"/>
      <c r="L37" s="46"/>
      <c r="S37">
        <v>2015</v>
      </c>
      <c r="T37">
        <v>2020</v>
      </c>
      <c r="U37">
        <v>2025</v>
      </c>
      <c r="V37">
        <v>2030</v>
      </c>
      <c r="W37">
        <v>2050</v>
      </c>
    </row>
    <row r="38">
      <c r="B38" s="20"/>
      <c r="C38" s="46"/>
      <c r="D38" s="46"/>
      <c r="E38" s="46"/>
      <c r="F38" s="46"/>
      <c r="G38" s="46"/>
      <c r="H38" s="46"/>
      <c r="I38" s="46"/>
      <c r="J38" s="46"/>
      <c r="K38" s="46"/>
      <c r="L38" s="46"/>
      <c r="R38" t="s">
        <v>49</v>
      </c>
      <c r="S38" s="47">
        <v>0.038644688644688598</v>
      </c>
      <c r="T38" s="47">
        <v>0.073671285739344006</v>
      </c>
      <c r="U38" s="47">
        <v>0.12924606462303201</v>
      </c>
      <c r="V38" s="47">
        <v>0.182847896440129</v>
      </c>
      <c r="W38" s="47"/>
    </row>
    <row r="39">
      <c r="B39" s="20"/>
      <c r="C39" s="46"/>
      <c r="D39" s="46"/>
      <c r="E39" s="46"/>
      <c r="F39" s="46"/>
      <c r="G39" s="46"/>
      <c r="H39" s="46"/>
      <c r="I39" s="46"/>
      <c r="J39" s="46"/>
      <c r="K39" s="46"/>
      <c r="L39" s="46"/>
      <c r="R39" t="s">
        <v>53</v>
      </c>
      <c r="S39" s="47"/>
      <c r="T39" s="47"/>
      <c r="U39" s="47"/>
      <c r="V39" s="47"/>
      <c r="W39" s="47"/>
    </row>
    <row r="40">
      <c r="R40" t="s">
        <v>56</v>
      </c>
      <c r="S40" s="47">
        <v>0.0135531135531136</v>
      </c>
      <c r="T40" s="47">
        <v>0.029819329942115402</v>
      </c>
      <c r="U40" s="47">
        <v>0.0563380281690141</v>
      </c>
      <c r="V40" s="47">
        <v>0.082524271844660199</v>
      </c>
      <c r="W40" s="47"/>
    </row>
    <row r="41">
      <c r="R41" t="s">
        <v>58</v>
      </c>
      <c r="S41" s="47">
        <v>0.107509157509158</v>
      </c>
      <c r="T41" s="47">
        <v>0.10699877214523799</v>
      </c>
      <c r="U41" s="47">
        <v>0.102734051367026</v>
      </c>
      <c r="V41" s="47">
        <v>0.103559870550162</v>
      </c>
      <c r="W41" s="47"/>
    </row>
    <row r="42">
      <c r="B42" s="20" t="s">
        <v>112</v>
      </c>
      <c r="C42" s="20">
        <v>2019</v>
      </c>
      <c r="D42" s="20">
        <v>2020</v>
      </c>
      <c r="E42" s="20">
        <v>2023</v>
      </c>
      <c r="F42" s="20">
        <v>2025</v>
      </c>
      <c r="G42" s="20">
        <v>2028</v>
      </c>
      <c r="H42" s="20">
        <v>2030</v>
      </c>
      <c r="I42" s="20">
        <v>2035</v>
      </c>
      <c r="J42" s="20">
        <v>2040</v>
      </c>
      <c r="K42" s="20">
        <v>2045</v>
      </c>
      <c r="L42" s="20">
        <v>2050</v>
      </c>
      <c r="M42" s="7" t="s">
        <v>113</v>
      </c>
      <c r="R42" t="s">
        <v>60</v>
      </c>
      <c r="S42" s="47">
        <v>0.014468864468864501</v>
      </c>
      <c r="T42" s="47">
        <v>0.017540782318891401</v>
      </c>
      <c r="U42" s="47">
        <v>0.023198011599005801</v>
      </c>
      <c r="V42" s="47">
        <v>0.0275080906148867</v>
      </c>
      <c r="W42" s="47"/>
    </row>
    <row r="43">
      <c r="B43" s="20" t="s">
        <v>49</v>
      </c>
      <c r="C43" s="20">
        <v>33.899999999999999</v>
      </c>
      <c r="D43" s="20">
        <v>39.700000000000003</v>
      </c>
      <c r="E43" s="33">
        <f t="shared" ref="E43:E54" si="18">C43+(H43-C43)*4/11</f>
        <v>46.409090909090907</v>
      </c>
      <c r="F43" s="33">
        <f t="shared" ref="F43:F54" si="19">C43+(H43-C43)*6/11</f>
        <v>52.663636363636357</v>
      </c>
      <c r="G43" s="33">
        <f t="shared" ref="G43:G54" si="20">C43+(H43-C43)*9/11</f>
        <v>62.04545454545454</v>
      </c>
      <c r="H43" s="33">
        <v>68.299999999999997</v>
      </c>
      <c r="I43" s="33">
        <f t="shared" ref="I43:I54" si="21">(H43+J43)/2</f>
        <v>75.099999999999994</v>
      </c>
      <c r="J43" s="33">
        <v>81.900000000000006</v>
      </c>
      <c r="K43" s="33">
        <f t="shared" ref="K43:K54" si="22">(J43+L43)/2</f>
        <v>92.849999999999994</v>
      </c>
      <c r="L43" s="20">
        <v>103.8</v>
      </c>
      <c r="R43" t="s">
        <v>62</v>
      </c>
      <c r="S43" s="47">
        <v>0.76336996336996299</v>
      </c>
      <c r="T43" s="47">
        <v>0.71566391861076994</v>
      </c>
      <c r="U43" s="47">
        <v>0.64623032311516204</v>
      </c>
      <c r="V43" s="47">
        <v>0.56310679611650505</v>
      </c>
      <c r="W43" s="47"/>
    </row>
    <row r="44">
      <c r="B44" s="20" t="s">
        <v>53</v>
      </c>
      <c r="C44" s="20">
        <v>0</v>
      </c>
      <c r="D44" s="20">
        <v>0</v>
      </c>
      <c r="E44" s="33">
        <f t="shared" si="18"/>
        <v>6.6909090909090905</v>
      </c>
      <c r="F44" s="33">
        <f t="shared" si="19"/>
        <v>10.036363636363635</v>
      </c>
      <c r="G44" s="33">
        <f t="shared" si="20"/>
        <v>15.054545454545455</v>
      </c>
      <c r="H44" s="33">
        <v>18.399999999999999</v>
      </c>
      <c r="I44" s="33">
        <f t="shared" si="21"/>
        <v>42.75</v>
      </c>
      <c r="J44" s="33">
        <v>67.099999999999994</v>
      </c>
      <c r="K44" s="33">
        <f t="shared" si="22"/>
        <v>98.099999999999994</v>
      </c>
      <c r="L44" s="20">
        <v>129.09999999999999</v>
      </c>
      <c r="R44" t="s">
        <v>31</v>
      </c>
      <c r="S44" s="47">
        <v>0.016</v>
      </c>
      <c r="T44" s="47">
        <v>0.0131555867391686</v>
      </c>
      <c r="U44" s="47">
        <v>0</v>
      </c>
      <c r="V44" s="47">
        <v>0</v>
      </c>
      <c r="W44" s="47"/>
    </row>
    <row r="45">
      <c r="B45" s="20" t="s">
        <v>56</v>
      </c>
      <c r="C45" s="20">
        <v>11.6</v>
      </c>
      <c r="D45" s="20">
        <v>12.699999999999999</v>
      </c>
      <c r="E45" s="33">
        <f t="shared" si="18"/>
        <v>22.763636363636362</v>
      </c>
      <c r="F45" s="33">
        <f t="shared" si="19"/>
        <v>28.345454545454544</v>
      </c>
      <c r="G45" s="33">
        <f t="shared" si="20"/>
        <v>36.718181818181812</v>
      </c>
      <c r="H45" s="33">
        <v>42.299999999999997</v>
      </c>
      <c r="I45" s="33">
        <f t="shared" si="21"/>
        <v>58.449999999999996</v>
      </c>
      <c r="J45" s="33">
        <v>74.599999999999994</v>
      </c>
      <c r="K45" s="33">
        <f t="shared" si="22"/>
        <v>92.349999999999994</v>
      </c>
      <c r="L45" s="20">
        <v>110.09999999999999</v>
      </c>
      <c r="R45" t="s">
        <v>9</v>
      </c>
      <c r="S45" s="47">
        <v>0.0060000000000000001</v>
      </c>
      <c r="T45" s="47">
        <v>0</v>
      </c>
      <c r="U45" s="47">
        <v>0</v>
      </c>
      <c r="V45" s="47">
        <v>0</v>
      </c>
      <c r="W45" s="47"/>
    </row>
    <row r="46">
      <c r="B46" s="20" t="s">
        <v>58</v>
      </c>
      <c r="C46" s="20">
        <v>59.5</v>
      </c>
      <c r="D46" s="20">
        <v>65.5</v>
      </c>
      <c r="E46" s="33">
        <f t="shared" si="18"/>
        <v>61.718181818181819</v>
      </c>
      <c r="F46" s="33">
        <f t="shared" si="19"/>
        <v>62.827272727272721</v>
      </c>
      <c r="G46" s="33">
        <f t="shared" si="20"/>
        <v>64.490909090909085</v>
      </c>
      <c r="H46" s="33">
        <v>65.599999999999994</v>
      </c>
      <c r="I46" s="33">
        <f t="shared" si="21"/>
        <v>69.599999999999994</v>
      </c>
      <c r="J46" s="33">
        <v>73.599999999999994</v>
      </c>
      <c r="K46" s="33">
        <f t="shared" si="22"/>
        <v>75.25</v>
      </c>
      <c r="L46" s="20">
        <v>76.900000000000006</v>
      </c>
      <c r="R46" t="s">
        <v>41</v>
      </c>
      <c r="S46" s="47">
        <v>0.040000000000000001</v>
      </c>
      <c r="T46" s="47">
        <v>0.042718821259428198</v>
      </c>
      <c r="U46" s="47">
        <v>0.040140845070422503</v>
      </c>
      <c r="V46" s="47">
        <v>0.036407766990291301</v>
      </c>
      <c r="W46" s="47"/>
    </row>
    <row r="47">
      <c r="B47" s="20" t="s">
        <v>60</v>
      </c>
      <c r="C47" s="20">
        <v>9.6999999999999993</v>
      </c>
      <c r="D47" s="20">
        <v>9.6999999999999993</v>
      </c>
      <c r="E47" s="33">
        <f t="shared" si="18"/>
        <v>9.6636363636363622</v>
      </c>
      <c r="F47" s="33">
        <f t="shared" si="19"/>
        <v>9.6454545454545446</v>
      </c>
      <c r="G47" s="33">
        <f t="shared" si="20"/>
        <v>9.6181818181818173</v>
      </c>
      <c r="H47" s="33">
        <v>9.5999999999999996</v>
      </c>
      <c r="I47" s="33">
        <f t="shared" si="21"/>
        <v>9.6999999999999993</v>
      </c>
      <c r="J47" s="33">
        <v>9.8000000000000007</v>
      </c>
      <c r="K47" s="33">
        <f t="shared" si="22"/>
        <v>9.8000000000000007</v>
      </c>
      <c r="L47" s="20">
        <v>9.8000000000000007</v>
      </c>
      <c r="R47" t="s">
        <v>114</v>
      </c>
      <c r="S47" s="47">
        <v>0</v>
      </c>
      <c r="T47" s="47">
        <v>0.00043150324504472899</v>
      </c>
      <c r="U47" s="47">
        <v>0.0021126760563380301</v>
      </c>
      <c r="V47" s="47">
        <v>0.0040453074433656998</v>
      </c>
      <c r="W47" s="47">
        <v>0.038333333333333303</v>
      </c>
    </row>
    <row r="48">
      <c r="B48" s="20" t="s">
        <v>62</v>
      </c>
      <c r="C48" s="20">
        <v>379</v>
      </c>
      <c r="D48" s="20">
        <v>335.39999999999998</v>
      </c>
      <c r="E48" s="33">
        <f t="shared" si="18"/>
        <v>369.5090909090909</v>
      </c>
      <c r="F48" s="33">
        <f t="shared" si="19"/>
        <v>364.76363636363635</v>
      </c>
      <c r="G48" s="33">
        <f t="shared" si="20"/>
        <v>357.64545454545453</v>
      </c>
      <c r="H48" s="20">
        <v>352.89999999999998</v>
      </c>
      <c r="I48" s="33">
        <f t="shared" si="21"/>
        <v>328.14999999999998</v>
      </c>
      <c r="J48" s="33">
        <v>303.39999999999998</v>
      </c>
      <c r="K48" s="33">
        <f t="shared" si="22"/>
        <v>277.89999999999998</v>
      </c>
      <c r="L48" s="20">
        <v>252.40000000000001</v>
      </c>
      <c r="R48" t="s">
        <v>115</v>
      </c>
      <c r="S48">
        <v>546</v>
      </c>
      <c r="T48">
        <v>574.45349839847904</v>
      </c>
      <c r="U48">
        <v>585</v>
      </c>
      <c r="V48">
        <v>600</v>
      </c>
      <c r="W48">
        <v>600</v>
      </c>
    </row>
    <row r="49">
      <c r="B49" s="20" t="s">
        <v>31</v>
      </c>
      <c r="C49" s="20">
        <v>2.2999999999999998</v>
      </c>
      <c r="D49" s="20">
        <v>1.7</v>
      </c>
      <c r="E49" s="33">
        <f t="shared" si="18"/>
        <v>1.4636363636363634</v>
      </c>
      <c r="F49" s="33">
        <f t="shared" si="19"/>
        <v>1.0454545454545454</v>
      </c>
      <c r="G49" s="33">
        <f t="shared" si="20"/>
        <v>0.41818181818181799</v>
      </c>
      <c r="H49" s="20">
        <v>0</v>
      </c>
      <c r="I49" s="33">
        <f t="shared" si="21"/>
        <v>0</v>
      </c>
      <c r="J49" s="20">
        <v>0</v>
      </c>
      <c r="K49" s="33">
        <f t="shared" si="22"/>
        <v>0</v>
      </c>
      <c r="L49" s="20">
        <v>0</v>
      </c>
      <c r="R49" t="s">
        <v>76</v>
      </c>
      <c r="S49">
        <v>74</v>
      </c>
      <c r="T49">
        <v>59.600000000000001</v>
      </c>
      <c r="U49">
        <v>99.799999999999997</v>
      </c>
      <c r="V49">
        <v>126.59999999999999</v>
      </c>
      <c r="W49">
        <v>9</v>
      </c>
    </row>
    <row r="50">
      <c r="B50" s="20" t="s">
        <v>9</v>
      </c>
      <c r="C50" s="20">
        <v>1.6000000000000001</v>
      </c>
      <c r="D50" s="20">
        <v>1.3999999999999999</v>
      </c>
      <c r="E50" s="33">
        <f t="shared" si="18"/>
        <v>1.0181818181818181</v>
      </c>
      <c r="F50" s="33">
        <f t="shared" si="19"/>
        <v>0.72727272727272718</v>
      </c>
      <c r="G50" s="33">
        <f t="shared" si="20"/>
        <v>0.29090909090909101</v>
      </c>
      <c r="H50" s="20">
        <v>0</v>
      </c>
      <c r="I50" s="33">
        <f t="shared" si="21"/>
        <v>0</v>
      </c>
      <c r="J50" s="20">
        <v>0</v>
      </c>
      <c r="K50" s="33">
        <f t="shared" si="22"/>
        <v>0</v>
      </c>
      <c r="L50" s="20">
        <v>0</v>
      </c>
    </row>
    <row r="51">
      <c r="B51" s="20" t="s">
        <v>41</v>
      </c>
      <c r="C51" s="20">
        <v>38.600000000000001</v>
      </c>
      <c r="D51" s="20">
        <v>34.5</v>
      </c>
      <c r="E51" s="33">
        <f t="shared" si="18"/>
        <v>34.672727272727272</v>
      </c>
      <c r="F51" s="33">
        <f t="shared" si="19"/>
        <v>32.709090909090911</v>
      </c>
      <c r="G51" s="33">
        <f t="shared" si="20"/>
        <v>29.763636363636365</v>
      </c>
      <c r="H51" s="20">
        <v>27.800000000000001</v>
      </c>
      <c r="I51" s="33">
        <f t="shared" si="21"/>
        <v>16.449999999999999</v>
      </c>
      <c r="J51" s="33">
        <v>5.0999999999999996</v>
      </c>
      <c r="K51" s="33">
        <f t="shared" si="22"/>
        <v>2.75</v>
      </c>
      <c r="L51" s="20">
        <v>0.40000000000000002</v>
      </c>
    </row>
    <row r="52">
      <c r="B52" s="20" t="s">
        <v>69</v>
      </c>
      <c r="C52" s="20">
        <v>2.2000000000000002</v>
      </c>
      <c r="D52" s="20">
        <v>2.2000000000000002</v>
      </c>
      <c r="E52" s="33">
        <f t="shared" si="18"/>
        <v>2.2000000000000002</v>
      </c>
      <c r="F52" s="33">
        <f t="shared" si="19"/>
        <v>2.2000000000000002</v>
      </c>
      <c r="G52" s="33">
        <f t="shared" si="20"/>
        <v>2.2000000000000002</v>
      </c>
      <c r="H52" s="20">
        <v>2.2000000000000002</v>
      </c>
      <c r="I52" s="33">
        <f t="shared" si="21"/>
        <v>2</v>
      </c>
      <c r="J52" s="33">
        <v>1.8</v>
      </c>
      <c r="K52" s="33">
        <f t="shared" si="22"/>
        <v>1.8</v>
      </c>
      <c r="L52" s="20">
        <v>1.8</v>
      </c>
    </row>
    <row r="53">
      <c r="B53" s="20" t="s">
        <v>71</v>
      </c>
      <c r="C53" s="20">
        <v>0</v>
      </c>
      <c r="D53" s="20">
        <v>0</v>
      </c>
      <c r="E53" s="33">
        <f t="shared" si="18"/>
        <v>0</v>
      </c>
      <c r="F53" s="33">
        <f t="shared" si="19"/>
        <v>0</v>
      </c>
      <c r="G53" s="33">
        <f t="shared" si="20"/>
        <v>0</v>
      </c>
      <c r="H53" s="20">
        <v>0</v>
      </c>
      <c r="I53" s="33">
        <f t="shared" si="21"/>
        <v>0.94999999999999996</v>
      </c>
      <c r="J53" s="33">
        <v>1.8999999999999999</v>
      </c>
      <c r="K53" s="33">
        <f t="shared" si="22"/>
        <v>1.7</v>
      </c>
      <c r="L53" s="20">
        <v>1.5</v>
      </c>
    </row>
    <row r="54">
      <c r="B54" s="20" t="s">
        <v>74</v>
      </c>
      <c r="C54" s="20">
        <v>0</v>
      </c>
      <c r="D54" s="20">
        <v>0</v>
      </c>
      <c r="E54" s="33">
        <f t="shared" si="18"/>
        <v>0.10909090909090909</v>
      </c>
      <c r="F54" s="33">
        <f t="shared" si="19"/>
        <v>0.16363636363636361</v>
      </c>
      <c r="G54" s="33">
        <f t="shared" si="20"/>
        <v>0.24545454545454543</v>
      </c>
      <c r="H54" s="20">
        <v>0.29999999999999999</v>
      </c>
      <c r="I54" s="33">
        <f t="shared" si="21"/>
        <v>1.2</v>
      </c>
      <c r="J54" s="33">
        <v>2.1000000000000001</v>
      </c>
      <c r="K54" s="33">
        <f t="shared" si="22"/>
        <v>2.1000000000000001</v>
      </c>
      <c r="L54" s="20">
        <v>2.1000000000000001</v>
      </c>
    </row>
    <row r="55">
      <c r="B55" s="20" t="s">
        <v>116</v>
      </c>
      <c r="C55" s="33">
        <f t="shared" ref="C55:L55" si="23">SUM(C43:C54)</f>
        <v>538.40000000000009</v>
      </c>
      <c r="D55" s="33">
        <f t="shared" si="23"/>
        <v>502.79999999999995</v>
      </c>
      <c r="E55" s="33">
        <f t="shared" si="23"/>
        <v>556.21818181818185</v>
      </c>
      <c r="F55" s="33">
        <f t="shared" si="23"/>
        <v>565.12727272727273</v>
      </c>
      <c r="G55" s="33">
        <f t="shared" si="23"/>
        <v>578.49090909090899</v>
      </c>
      <c r="H55" s="33">
        <f t="shared" si="23"/>
        <v>587.39999999999986</v>
      </c>
      <c r="I55" s="33">
        <f t="shared" si="23"/>
        <v>604.35000000000014</v>
      </c>
      <c r="J55" s="33">
        <f t="shared" si="23"/>
        <v>621.29999999999995</v>
      </c>
      <c r="K55" s="33">
        <f t="shared" si="23"/>
        <v>654.60000000000002</v>
      </c>
      <c r="L55" s="33">
        <f t="shared" si="23"/>
        <v>687.89999999999998</v>
      </c>
    </row>
    <row r="56" ht="14">
      <c r="B56" s="34" t="s">
        <v>78</v>
      </c>
      <c r="C56" s="16">
        <v>538.39999999999998</v>
      </c>
      <c r="E56" s="16">
        <f t="shared" ref="E56:E64" si="24">C56+(H56-C56)*4/11</f>
        <v>556.21818181818185</v>
      </c>
      <c r="F56" s="16">
        <f t="shared" ref="F56:F64" si="25">C56+(H56-C56)*6/11</f>
        <v>565.12727272727273</v>
      </c>
      <c r="G56" s="16">
        <f t="shared" ref="G56:G64" si="26">C56+(H56-C56)*9/11</f>
        <v>578.4909090909091</v>
      </c>
      <c r="H56" s="16">
        <v>587.39999999999998</v>
      </c>
      <c r="I56" s="16">
        <f t="shared" ref="I56:I64" si="27">(H56+J56)/2</f>
        <v>603.59999999999991</v>
      </c>
      <c r="J56" s="16">
        <v>619.79999999999995</v>
      </c>
      <c r="K56" s="16">
        <f t="shared" ref="K56:K64" si="28">(J56+L56)/2</f>
        <v>654.04999999999995</v>
      </c>
      <c r="L56">
        <v>688.29999999999995</v>
      </c>
    </row>
    <row r="57" ht="14">
      <c r="B57" s="37" t="s">
        <v>84</v>
      </c>
      <c r="C57" s="16">
        <v>475.19999999999999</v>
      </c>
      <c r="D57" s="16">
        <v>449.19999999999999</v>
      </c>
      <c r="E57" s="16">
        <f t="shared" si="24"/>
        <v>487.19999999999999</v>
      </c>
      <c r="F57" s="16">
        <f t="shared" si="25"/>
        <v>493.19999999999999</v>
      </c>
      <c r="G57" s="16">
        <f t="shared" si="26"/>
        <v>502.19999999999999</v>
      </c>
      <c r="H57" s="16">
        <v>508.19999999999999</v>
      </c>
      <c r="I57" s="16">
        <f t="shared" si="27"/>
        <v>537.64999999999998</v>
      </c>
      <c r="J57" s="16">
        <v>567.10000000000002</v>
      </c>
      <c r="K57" s="16">
        <f t="shared" si="28"/>
        <v>606.04999999999995</v>
      </c>
      <c r="L57">
        <v>645</v>
      </c>
    </row>
    <row r="58" ht="14">
      <c r="B58" s="39" t="s">
        <v>88</v>
      </c>
      <c r="C58" s="16">
        <v>0</v>
      </c>
      <c r="E58" s="16">
        <f t="shared" si="24"/>
        <v>9.0909090909090917</v>
      </c>
      <c r="F58" s="16">
        <f t="shared" si="25"/>
        <v>13.636363636363637</v>
      </c>
      <c r="G58" s="16">
        <f t="shared" si="26"/>
        <v>20.454545454545453</v>
      </c>
      <c r="H58" s="16">
        <v>25</v>
      </c>
      <c r="I58" s="16">
        <f t="shared" si="27"/>
        <v>29</v>
      </c>
      <c r="J58" s="16">
        <v>33</v>
      </c>
      <c r="K58" s="16">
        <f t="shared" si="28"/>
        <v>41.5</v>
      </c>
      <c r="L58">
        <v>50</v>
      </c>
    </row>
    <row r="59">
      <c r="B59" s="43" t="s">
        <v>91</v>
      </c>
      <c r="C59" s="16">
        <v>56.700000000000003</v>
      </c>
      <c r="D59" s="16">
        <f>D55-D57</f>
        <v>53.599999999999966</v>
      </c>
      <c r="E59" s="16">
        <f t="shared" si="24"/>
        <v>63.5</v>
      </c>
      <c r="F59" s="16">
        <f t="shared" si="25"/>
        <v>66.900000000000006</v>
      </c>
      <c r="G59" s="16">
        <f t="shared" si="26"/>
        <v>72</v>
      </c>
      <c r="H59" s="16">
        <v>75.400000000000006</v>
      </c>
      <c r="I59" s="16">
        <f t="shared" si="27"/>
        <v>54.600000000000001</v>
      </c>
      <c r="J59" s="16">
        <v>33.799999999999997</v>
      </c>
      <c r="K59" s="16">
        <f t="shared" si="28"/>
        <v>25.900000000000048</v>
      </c>
      <c r="L59">
        <v>18.000000000000099</v>
      </c>
    </row>
    <row r="60">
      <c r="B60" s="43" t="s">
        <v>95</v>
      </c>
      <c r="C60" s="16">
        <v>6.5</v>
      </c>
      <c r="D60" s="16"/>
      <c r="E60" s="16">
        <f t="shared" si="24"/>
        <v>5.4090909090909092</v>
      </c>
      <c r="F60" s="16">
        <f t="shared" si="25"/>
        <v>4.8636363636363633</v>
      </c>
      <c r="G60" s="16">
        <f t="shared" si="26"/>
        <v>4.045454545454545</v>
      </c>
      <c r="H60" s="16">
        <v>3.5</v>
      </c>
      <c r="I60" s="16">
        <f t="shared" si="27"/>
        <v>8.5</v>
      </c>
      <c r="J60" s="16">
        <v>13.5</v>
      </c>
      <c r="K60" s="16">
        <f t="shared" si="28"/>
        <v>15.6</v>
      </c>
      <c r="L60">
        <v>17.699999999999999</v>
      </c>
    </row>
    <row r="61">
      <c r="B61" s="43" t="s">
        <v>99</v>
      </c>
      <c r="C61" s="16">
        <v>0</v>
      </c>
      <c r="D61" s="16"/>
      <c r="E61" s="16">
        <f t="shared" si="24"/>
        <v>0.10909090909090909</v>
      </c>
      <c r="F61" s="16">
        <f t="shared" si="25"/>
        <v>0.16363636363636361</v>
      </c>
      <c r="G61" s="16">
        <f t="shared" si="26"/>
        <v>0.24545454545454543</v>
      </c>
      <c r="H61" s="16">
        <v>0.29999999999999999</v>
      </c>
      <c r="I61" s="16">
        <f t="shared" si="27"/>
        <v>0.14999999999999999</v>
      </c>
      <c r="J61" s="16">
        <v>0</v>
      </c>
      <c r="K61" s="16">
        <f t="shared" si="28"/>
        <v>0.14999999999999999</v>
      </c>
      <c r="L61">
        <v>0.29999999999999999</v>
      </c>
    </row>
    <row r="62">
      <c r="B62" s="43" t="s">
        <v>103</v>
      </c>
      <c r="C62" s="16">
        <v>0</v>
      </c>
      <c r="D62" s="16"/>
      <c r="E62" s="16">
        <f t="shared" si="24"/>
        <v>0</v>
      </c>
      <c r="F62" s="16">
        <f t="shared" si="25"/>
        <v>0</v>
      </c>
      <c r="G62" s="16">
        <f t="shared" si="26"/>
        <v>0</v>
      </c>
      <c r="H62" s="16">
        <v>0</v>
      </c>
      <c r="I62" s="16">
        <f t="shared" si="27"/>
        <v>0.40000000000000002</v>
      </c>
      <c r="J62" s="16">
        <v>0.80000000000000004</v>
      </c>
      <c r="K62" s="16">
        <f t="shared" si="28"/>
        <v>1.3500000000000001</v>
      </c>
      <c r="L62">
        <v>1.8999999999999999</v>
      </c>
    </row>
    <row r="63">
      <c r="B63" s="43" t="s">
        <v>106</v>
      </c>
      <c r="C63" s="16">
        <v>0</v>
      </c>
      <c r="D63" s="16"/>
      <c r="E63" s="16">
        <f t="shared" si="24"/>
        <v>0</v>
      </c>
      <c r="F63" s="16">
        <f t="shared" si="25"/>
        <v>0</v>
      </c>
      <c r="G63" s="16">
        <f t="shared" si="26"/>
        <v>0</v>
      </c>
      <c r="H63" s="16">
        <v>0</v>
      </c>
      <c r="I63" s="16">
        <f t="shared" si="27"/>
        <v>2.1499999999999999</v>
      </c>
      <c r="J63" s="16">
        <v>4.2999999999999998</v>
      </c>
      <c r="K63" s="16">
        <f t="shared" si="28"/>
        <v>4.5499999999999998</v>
      </c>
      <c r="L63">
        <v>4.7999999999999998</v>
      </c>
    </row>
    <row r="64" ht="14">
      <c r="B64" s="44" t="s">
        <v>109</v>
      </c>
      <c r="C64" s="16">
        <v>0</v>
      </c>
      <c r="D64" s="16"/>
      <c r="E64" s="16">
        <f t="shared" si="24"/>
        <v>0</v>
      </c>
      <c r="F64" s="16">
        <f t="shared" si="25"/>
        <v>0</v>
      </c>
      <c r="G64" s="16">
        <f t="shared" si="26"/>
        <v>0</v>
      </c>
      <c r="H64" s="16">
        <v>0</v>
      </c>
      <c r="I64" s="16">
        <f t="shared" si="27"/>
        <v>0.14999999999999999</v>
      </c>
      <c r="J64" s="16">
        <v>0.29999999999999999</v>
      </c>
      <c r="K64" s="16">
        <f t="shared" si="28"/>
        <v>0.44999999999999996</v>
      </c>
      <c r="L64">
        <v>0.59999999999999998</v>
      </c>
    </row>
    <row r="66">
      <c r="B66" s="20" t="s">
        <v>112</v>
      </c>
      <c r="C66" s="20">
        <v>2019</v>
      </c>
      <c r="D66" s="20">
        <v>2020</v>
      </c>
      <c r="E66" s="20">
        <v>2023</v>
      </c>
      <c r="F66" s="20">
        <v>2025</v>
      </c>
      <c r="G66" s="20">
        <v>2028</v>
      </c>
      <c r="H66" s="20">
        <v>2030</v>
      </c>
      <c r="I66" s="20">
        <v>2035</v>
      </c>
      <c r="J66" s="20">
        <v>2040</v>
      </c>
      <c r="K66" s="20">
        <v>2045</v>
      </c>
      <c r="L66" s="20">
        <v>2050</v>
      </c>
      <c r="M66" s="7" t="s">
        <v>113</v>
      </c>
    </row>
    <row r="67">
      <c r="B67" s="20" t="s">
        <v>49</v>
      </c>
      <c r="C67" s="46">
        <f t="shared" ref="C67:L78" si="29">C43/C$55</f>
        <v>0.062964338781575022</v>
      </c>
      <c r="D67" s="46">
        <f t="shared" si="29"/>
        <v>0.078957836117740668</v>
      </c>
      <c r="E67" s="46">
        <f t="shared" si="29"/>
        <v>0.083436846234309608</v>
      </c>
      <c r="F67" s="46">
        <f t="shared" si="29"/>
        <v>0.093188983977864986</v>
      </c>
      <c r="G67" s="46">
        <f t="shared" si="29"/>
        <v>0.1072539837193953</v>
      </c>
      <c r="H67" s="46">
        <f t="shared" si="29"/>
        <v>0.11627511065713315</v>
      </c>
      <c r="I67" s="46">
        <f t="shared" si="29"/>
        <v>0.12426574005129475</v>
      </c>
      <c r="J67" s="46">
        <f t="shared" si="29"/>
        <v>0.13182037662964755</v>
      </c>
      <c r="K67" s="46">
        <f t="shared" si="29"/>
        <v>0.1418423464711274</v>
      </c>
      <c r="L67" s="46">
        <f t="shared" si="29"/>
        <v>0.15089402529437418</v>
      </c>
    </row>
    <row r="68">
      <c r="B68" s="20" t="s">
        <v>53</v>
      </c>
      <c r="C68" s="46">
        <f t="shared" si="29"/>
        <v>0</v>
      </c>
      <c r="D68" s="46">
        <f t="shared" si="29"/>
        <v>0</v>
      </c>
      <c r="E68" s="46">
        <f t="shared" si="29"/>
        <v>0.012029288702928869</v>
      </c>
      <c r="F68" s="46">
        <f t="shared" si="29"/>
        <v>0.017759474937262723</v>
      </c>
      <c r="G68" s="46">
        <f t="shared" si="29"/>
        <v>0.026023823742024707</v>
      </c>
      <c r="H68" s="46">
        <f t="shared" si="29"/>
        <v>0.031324480762683016</v>
      </c>
      <c r="I68" s="46">
        <f t="shared" si="29"/>
        <v>0.070737155621742348</v>
      </c>
      <c r="J68" s="46">
        <f t="shared" si="29"/>
        <v>0.10799935618863672</v>
      </c>
      <c r="K68" s="46">
        <f t="shared" si="29"/>
        <v>0.14986251145737853</v>
      </c>
      <c r="L68" s="46">
        <f t="shared" si="29"/>
        <v>0.18767262683529581</v>
      </c>
    </row>
    <row r="69">
      <c r="B69" s="20" t="s">
        <v>56</v>
      </c>
      <c r="C69" s="46">
        <f t="shared" si="29"/>
        <v>0.02154531946508172</v>
      </c>
      <c r="D69" s="46">
        <f t="shared" si="29"/>
        <v>0.025258552108194113</v>
      </c>
      <c r="E69" s="46">
        <f t="shared" si="29"/>
        <v>0.040925732217573216</v>
      </c>
      <c r="F69" s="46">
        <f t="shared" si="29"/>
        <v>0.050157647513030049</v>
      </c>
      <c r="G69" s="46">
        <f t="shared" si="29"/>
        <v>0.063472357544708799</v>
      </c>
      <c r="H69" s="46">
        <f t="shared" si="29"/>
        <v>0.072012257405515839</v>
      </c>
      <c r="I69" s="46">
        <f t="shared" si="29"/>
        <v>0.096715479440721411</v>
      </c>
      <c r="J69" s="46">
        <f t="shared" si="29"/>
        <v>0.12007081924995976</v>
      </c>
      <c r="K69" s="46">
        <f t="shared" si="29"/>
        <v>0.14107852123434156</v>
      </c>
      <c r="L69" s="46">
        <f t="shared" si="29"/>
        <v>0.16005233318796336</v>
      </c>
    </row>
    <row r="70">
      <c r="B70" s="20" t="s">
        <v>58</v>
      </c>
      <c r="C70" s="46">
        <f t="shared" si="29"/>
        <v>0.11051263001485882</v>
      </c>
      <c r="D70" s="46">
        <f t="shared" si="29"/>
        <v>0.13027048528241847</v>
      </c>
      <c r="E70" s="46">
        <f t="shared" si="29"/>
        <v>0.11096038179916318</v>
      </c>
      <c r="F70" s="46">
        <f t="shared" si="29"/>
        <v>0.11117366964802779</v>
      </c>
      <c r="G70" s="46">
        <f t="shared" si="29"/>
        <v>0.11148128359053337</v>
      </c>
      <c r="H70" s="46">
        <f t="shared" si="29"/>
        <v>0.11167858358869596</v>
      </c>
      <c r="I70" s="46">
        <f t="shared" si="29"/>
        <v>0.11516505336311736</v>
      </c>
      <c r="J70" s="46">
        <f t="shared" si="29"/>
        <v>0.11846129084178336</v>
      </c>
      <c r="K70" s="46">
        <f t="shared" si="29"/>
        <v>0.11495569813626642</v>
      </c>
      <c r="L70" s="46">
        <f t="shared" si="29"/>
        <v>0.11178950428841403</v>
      </c>
    </row>
    <row r="71">
      <c r="B71" s="20" t="s">
        <v>60</v>
      </c>
      <c r="C71" s="46">
        <f t="shared" si="29"/>
        <v>0.018016344725111436</v>
      </c>
      <c r="D71" s="46">
        <f t="shared" si="29"/>
        <v>0.019291964996022277</v>
      </c>
      <c r="E71" s="46">
        <f t="shared" si="29"/>
        <v>0.017373823221757317</v>
      </c>
      <c r="F71" s="46">
        <f t="shared" si="29"/>
        <v>0.017067756257641079</v>
      </c>
      <c r="G71" s="46">
        <f t="shared" si="29"/>
        <v>0.016626331835182452</v>
      </c>
      <c r="H71" s="46">
        <f t="shared" si="29"/>
        <v>0.016343207354443313</v>
      </c>
      <c r="I71" s="46">
        <f t="shared" si="29"/>
        <v>0.016050301977331011</v>
      </c>
      <c r="J71" s="46">
        <f t="shared" si="29"/>
        <v>0.015773378400128765</v>
      </c>
      <c r="K71" s="46">
        <f t="shared" si="29"/>
        <v>0.01497097464100214</v>
      </c>
      <c r="L71" s="46">
        <f t="shared" si="29"/>
        <v>0.014246256723360955</v>
      </c>
    </row>
    <row r="72">
      <c r="B72" s="20" t="s">
        <v>62</v>
      </c>
      <c r="C72" s="46">
        <f t="shared" si="29"/>
        <v>0.70393759286775615</v>
      </c>
      <c r="D72" s="46">
        <f t="shared" si="29"/>
        <v>0.66706443914081148</v>
      </c>
      <c r="E72" s="46">
        <f t="shared" si="29"/>
        <v>0.66432400627615062</v>
      </c>
      <c r="F72" s="46">
        <f t="shared" si="29"/>
        <v>0.64545396049160286</v>
      </c>
      <c r="G72" s="46">
        <f t="shared" si="29"/>
        <v>0.61823867743659056</v>
      </c>
      <c r="H72" s="46">
        <f t="shared" si="29"/>
        <v>0.6007831120190672</v>
      </c>
      <c r="I72" s="46">
        <f t="shared" si="29"/>
        <v>0.54298006122280118</v>
      </c>
      <c r="J72" s="46">
        <f t="shared" si="29"/>
        <v>0.48833091904072107</v>
      </c>
      <c r="K72" s="46">
        <f t="shared" si="29"/>
        <v>0.42453406660556059</v>
      </c>
      <c r="L72" s="46">
        <f t="shared" si="29"/>
        <v>0.36691379560982701</v>
      </c>
    </row>
    <row r="73">
      <c r="B73" s="20" t="s">
        <v>31</v>
      </c>
      <c r="C73" s="46">
        <f t="shared" si="29"/>
        <v>0.0042719167904903405</v>
      </c>
      <c r="D73" s="46">
        <f t="shared" si="29"/>
        <v>0.0033810660302307084</v>
      </c>
      <c r="E73" s="46">
        <f t="shared" si="29"/>
        <v>0.0026314069037656897</v>
      </c>
      <c r="F73" s="46">
        <f t="shared" si="29"/>
        <v>0.0018499453059648671</v>
      </c>
      <c r="G73" s="46">
        <f t="shared" si="29"/>
        <v>0.00072288399283401933</v>
      </c>
      <c r="H73" s="46">
        <f t="shared" si="29"/>
        <v>0</v>
      </c>
      <c r="I73" s="46">
        <f t="shared" si="29"/>
        <v>0</v>
      </c>
      <c r="J73" s="46">
        <f t="shared" si="29"/>
        <v>0</v>
      </c>
      <c r="K73" s="46">
        <f t="shared" si="29"/>
        <v>0</v>
      </c>
      <c r="L73" s="46">
        <f t="shared" si="29"/>
        <v>0</v>
      </c>
    </row>
    <row r="74">
      <c r="B74" s="20" t="s">
        <v>9</v>
      </c>
      <c r="C74" s="46">
        <f t="shared" si="29"/>
        <v>0.0029717682020802376</v>
      </c>
      <c r="D74" s="46">
        <f t="shared" si="29"/>
        <v>0.0027844073190135244</v>
      </c>
      <c r="E74" s="46">
        <f t="shared" si="29"/>
        <v>0.0018305439330543931</v>
      </c>
      <c r="F74" s="46">
        <f t="shared" si="29"/>
        <v>0.00128691847371469</v>
      </c>
      <c r="G74" s="46">
        <f t="shared" si="29"/>
        <v>0.00050287582110192686</v>
      </c>
      <c r="H74" s="46">
        <f t="shared" si="29"/>
        <v>0</v>
      </c>
      <c r="I74" s="46">
        <f t="shared" si="29"/>
        <v>0</v>
      </c>
      <c r="J74" s="46">
        <f t="shared" si="29"/>
        <v>0</v>
      </c>
      <c r="K74" s="46">
        <f t="shared" si="29"/>
        <v>0</v>
      </c>
      <c r="L74" s="46">
        <f t="shared" si="29"/>
        <v>0</v>
      </c>
    </row>
    <row r="75">
      <c r="B75" s="20" t="s">
        <v>41</v>
      </c>
      <c r="C75" s="46">
        <f t="shared" si="29"/>
        <v>0.071693907875185731</v>
      </c>
      <c r="D75" s="46">
        <f t="shared" si="29"/>
        <v>0.068615751789976143</v>
      </c>
      <c r="E75" s="46">
        <f t="shared" si="29"/>
        <v>0.062336558577405853</v>
      </c>
      <c r="F75" s="46">
        <f t="shared" si="29"/>
        <v>0.057879158355318192</v>
      </c>
      <c r="G75" s="46">
        <f t="shared" si="29"/>
        <v>0.051450482446490885</v>
      </c>
      <c r="H75" s="46">
        <f t="shared" si="29"/>
        <v>0.04732720463057543</v>
      </c>
      <c r="I75" s="46">
        <f t="shared" si="29"/>
        <v>0.027219326549185067</v>
      </c>
      <c r="J75" s="46">
        <f t="shared" si="29"/>
        <v>0.0082085948816996625</v>
      </c>
      <c r="K75" s="46">
        <f t="shared" si="29"/>
        <v>0.0042010388023220289</v>
      </c>
      <c r="L75" s="46">
        <f t="shared" si="29"/>
        <v>0.00058147986625963085</v>
      </c>
    </row>
    <row r="76">
      <c r="B76" s="20" t="s">
        <v>69</v>
      </c>
      <c r="C76" s="46">
        <f t="shared" si="29"/>
        <v>0.0040861812778603263</v>
      </c>
      <c r="D76" s="46">
        <f t="shared" si="29"/>
        <v>0.0043754972155926816</v>
      </c>
      <c r="E76" s="46">
        <f t="shared" si="29"/>
        <v>0.003955282426778243</v>
      </c>
      <c r="F76" s="46">
        <f t="shared" si="29"/>
        <v>0.0038929283829869381</v>
      </c>
      <c r="G76" s="46">
        <f t="shared" si="29"/>
        <v>0.0038029983970833212</v>
      </c>
      <c r="H76" s="46">
        <f t="shared" si="29"/>
        <v>0.0037453183520599264</v>
      </c>
      <c r="I76" s="46">
        <f t="shared" si="29"/>
        <v>0.003309340613882683</v>
      </c>
      <c r="J76" s="46">
        <f t="shared" si="29"/>
        <v>0.0028971511347175281</v>
      </c>
      <c r="K76" s="46">
        <f t="shared" si="29"/>
        <v>0.0027497708524289641</v>
      </c>
      <c r="L76" s="46">
        <f t="shared" si="29"/>
        <v>0.0026166593981683385</v>
      </c>
    </row>
    <row r="77">
      <c r="B77" s="20" t="s">
        <v>71</v>
      </c>
      <c r="C77" s="46">
        <f t="shared" si="29"/>
        <v>0</v>
      </c>
      <c r="D77" s="46">
        <f t="shared" si="29"/>
        <v>0</v>
      </c>
      <c r="E77" s="46">
        <f t="shared" si="29"/>
        <v>0</v>
      </c>
      <c r="F77" s="46">
        <f t="shared" si="29"/>
        <v>0</v>
      </c>
      <c r="G77" s="46">
        <f t="shared" si="29"/>
        <v>0</v>
      </c>
      <c r="H77" s="46">
        <f t="shared" si="29"/>
        <v>0</v>
      </c>
      <c r="I77" s="46">
        <f t="shared" si="29"/>
        <v>0.0015719367915942744</v>
      </c>
      <c r="J77" s="46">
        <f t="shared" si="29"/>
        <v>0.0030581039755351682</v>
      </c>
      <c r="K77" s="46">
        <f t="shared" si="29"/>
        <v>0.0025970058050717995</v>
      </c>
      <c r="L77" s="46">
        <f t="shared" si="29"/>
        <v>0.0021805494984736156</v>
      </c>
    </row>
    <row r="78">
      <c r="B78" s="20" t="s">
        <v>74</v>
      </c>
      <c r="C78" s="46">
        <f t="shared" si="29"/>
        <v>0</v>
      </c>
      <c r="D78" s="46">
        <f t="shared" si="29"/>
        <v>0</v>
      </c>
      <c r="E78" s="46">
        <f t="shared" si="29"/>
        <v>0.00019612970711297068</v>
      </c>
      <c r="F78" s="46">
        <f t="shared" si="29"/>
        <v>0.00028955665658580526</v>
      </c>
      <c r="G78" s="46">
        <f t="shared" si="29"/>
        <v>0.00042430147405475062</v>
      </c>
      <c r="H78" s="46">
        <f t="shared" si="29"/>
        <v>0.00051072522982635355</v>
      </c>
      <c r="I78" s="46">
        <f t="shared" si="29"/>
        <v>0.0019856043683296096</v>
      </c>
      <c r="J78" s="46">
        <f t="shared" si="29"/>
        <v>0.0033800096571704494</v>
      </c>
      <c r="K78" s="46">
        <f t="shared" si="29"/>
        <v>0.0032080659945004585</v>
      </c>
      <c r="L78" s="46">
        <f t="shared" si="29"/>
        <v>0.0030527692978630618</v>
      </c>
    </row>
    <row r="91">
      <c r="C91">
        <v>2019</v>
      </c>
      <c r="D91">
        <v>2030</v>
      </c>
      <c r="E91">
        <v>2040</v>
      </c>
      <c r="F91">
        <v>2050</v>
      </c>
      <c r="G91">
        <v>2019</v>
      </c>
      <c r="H91">
        <v>2030</v>
      </c>
      <c r="I91">
        <v>2040</v>
      </c>
      <c r="J91">
        <v>2050</v>
      </c>
      <c r="L91" t="s">
        <v>117</v>
      </c>
      <c r="M91">
        <v>2019</v>
      </c>
      <c r="N91">
        <v>2030</v>
      </c>
      <c r="O91">
        <v>2040</v>
      </c>
      <c r="P91">
        <v>2050</v>
      </c>
      <c r="Q91">
        <v>2019</v>
      </c>
      <c r="R91">
        <v>2030</v>
      </c>
      <c r="S91">
        <v>2040</v>
      </c>
      <c r="T91">
        <v>2050</v>
      </c>
    </row>
    <row r="92" ht="14">
      <c r="C92" s="48">
        <v>538.39999999999998</v>
      </c>
      <c r="D92" s="48">
        <v>587.39999999999998</v>
      </c>
      <c r="E92" s="48">
        <v>619.79999999999995</v>
      </c>
      <c r="F92" s="48">
        <v>688.29999999999995</v>
      </c>
      <c r="L92" s="34" t="s">
        <v>118</v>
      </c>
      <c r="M92" s="48">
        <v>538.39999999999998</v>
      </c>
      <c r="N92" s="48">
        <v>606.10000000000002</v>
      </c>
      <c r="O92" s="48">
        <v>658.79999999999995</v>
      </c>
      <c r="P92" s="48">
        <v>677.39999999999998</v>
      </c>
    </row>
    <row r="93" ht="14">
      <c r="C93" s="49">
        <v>114.7</v>
      </c>
      <c r="D93" s="49">
        <v>204.19999999999999</v>
      </c>
      <c r="E93" s="49">
        <v>307</v>
      </c>
      <c r="F93" s="49">
        <v>429.69999999999999</v>
      </c>
      <c r="G93" s="47">
        <f t="shared" ref="G93:G115" si="30">C93/C$92</f>
        <v>0.21303863298662706</v>
      </c>
      <c r="H93" s="47">
        <f t="shared" ref="H93:H115" si="31">D93/D$92</f>
        <v>0.34763363976847123</v>
      </c>
      <c r="I93" s="47">
        <f t="shared" ref="I93:I115" si="32">E93/E$92</f>
        <v>0.49532107131332692</v>
      </c>
      <c r="J93" s="47">
        <f t="shared" ref="J93:J115" si="33">F93/F$92</f>
        <v>0.62429173325584775</v>
      </c>
      <c r="L93" s="50" t="s">
        <v>119</v>
      </c>
      <c r="M93" s="49">
        <v>114.7</v>
      </c>
      <c r="N93" s="49">
        <v>204.40000000000001</v>
      </c>
      <c r="O93" s="49">
        <v>277.69999999999999</v>
      </c>
      <c r="P93" s="49">
        <v>335.30000000000001</v>
      </c>
      <c r="Q93" s="47">
        <f t="shared" ref="Q93:Q115" si="34">M93/M$92</f>
        <v>0.21303863298662706</v>
      </c>
      <c r="R93" s="47">
        <f t="shared" ref="R93:R115" si="35">N93/N$92</f>
        <v>0.33723807952483087</v>
      </c>
      <c r="S93" s="47">
        <f t="shared" ref="S93:S115" si="36">O93/O$92</f>
        <v>0.42152398299939287</v>
      </c>
      <c r="T93" s="47">
        <f t="shared" ref="T93:T115" si="37">P93/P$92</f>
        <v>0.49498080897549457</v>
      </c>
    </row>
    <row r="94" ht="14">
      <c r="B94" s="47"/>
      <c r="C94" s="38">
        <v>59.5</v>
      </c>
      <c r="D94" s="38">
        <v>65.599999999999994</v>
      </c>
      <c r="E94" s="38">
        <v>73.599999999999994</v>
      </c>
      <c r="F94" s="38">
        <v>76.900000000000006</v>
      </c>
      <c r="G94" s="47">
        <f t="shared" si="30"/>
        <v>0.11051263001485885</v>
      </c>
      <c r="H94" s="47">
        <f t="shared" si="31"/>
        <v>0.11167858358869594</v>
      </c>
      <c r="I94" s="47">
        <f t="shared" si="32"/>
        <v>0.11874798322039368</v>
      </c>
      <c r="J94" s="47">
        <f t="shared" si="33"/>
        <v>0.11172453871858203</v>
      </c>
      <c r="L94" s="51" t="s">
        <v>58</v>
      </c>
      <c r="M94" s="38">
        <v>59.5</v>
      </c>
      <c r="N94" s="38">
        <v>65.799999999999997</v>
      </c>
      <c r="O94" s="38">
        <v>73.5</v>
      </c>
      <c r="P94" s="38">
        <v>75.200000000000003</v>
      </c>
      <c r="Q94" s="47">
        <f t="shared" si="34"/>
        <v>0.11051263001485885</v>
      </c>
      <c r="R94" s="47">
        <f t="shared" si="35"/>
        <v>0.10856294340867843</v>
      </c>
      <c r="S94" s="47">
        <f t="shared" si="36"/>
        <v>0.11156648451730419</v>
      </c>
      <c r="T94" s="47">
        <f t="shared" si="37"/>
        <v>0.1110126956008267</v>
      </c>
    </row>
    <row r="95" ht="14">
      <c r="C95" s="40">
        <v>5.5</v>
      </c>
      <c r="D95" s="40">
        <v>2.7999999999999998</v>
      </c>
      <c r="E95" s="40">
        <v>10.800000000000001</v>
      </c>
      <c r="F95" s="40">
        <v>14.199999999999999</v>
      </c>
      <c r="G95" s="47">
        <f t="shared" si="30"/>
        <v>0.010215453194650817</v>
      </c>
      <c r="H95" s="47">
        <f t="shared" si="31"/>
        <v>0.0047667688117126322</v>
      </c>
      <c r="I95" s="47">
        <f t="shared" si="32"/>
        <v>0.017424975798644726</v>
      </c>
      <c r="J95" s="47">
        <f t="shared" si="33"/>
        <v>0.020630539009152987</v>
      </c>
      <c r="L95" s="52" t="s">
        <v>120</v>
      </c>
      <c r="M95" s="40">
        <v>5.5</v>
      </c>
      <c r="N95" s="40">
        <v>3</v>
      </c>
      <c r="O95" s="40">
        <v>10.699999999999999</v>
      </c>
      <c r="P95" s="40">
        <v>12.5</v>
      </c>
      <c r="Q95" s="47">
        <f t="shared" si="34"/>
        <v>0.010215453194650817</v>
      </c>
      <c r="R95" s="47">
        <f t="shared" si="35"/>
        <v>0.0049496782709123905</v>
      </c>
      <c r="S95" s="47">
        <f t="shared" si="36"/>
        <v>0.016241651487553126</v>
      </c>
      <c r="T95" s="47">
        <f t="shared" si="37"/>
        <v>0.018452908178328904</v>
      </c>
    </row>
    <row r="96" ht="14">
      <c r="C96" s="38">
        <v>33.899999999999999</v>
      </c>
      <c r="D96" s="38">
        <v>86.700000000000003</v>
      </c>
      <c r="E96" s="38">
        <v>149</v>
      </c>
      <c r="F96" s="38">
        <v>232.90000000000001</v>
      </c>
      <c r="G96" s="47">
        <f t="shared" si="30"/>
        <v>0.062964338781575035</v>
      </c>
      <c r="H96" s="47">
        <f t="shared" si="31"/>
        <v>0.14759959141981616</v>
      </c>
      <c r="I96" s="47">
        <f t="shared" si="32"/>
        <v>0.24040012907389482</v>
      </c>
      <c r="J96" s="47">
        <f t="shared" si="33"/>
        <v>0.33836989684730501</v>
      </c>
      <c r="L96" s="51" t="s">
        <v>121</v>
      </c>
      <c r="M96" s="38">
        <v>33.899999999999999</v>
      </c>
      <c r="N96" s="38">
        <v>86.700000000000003</v>
      </c>
      <c r="O96" s="38">
        <v>129.30000000000001</v>
      </c>
      <c r="P96" s="38">
        <v>164.59999999999999</v>
      </c>
      <c r="Q96" s="47">
        <f t="shared" si="34"/>
        <v>0.062964338781575035</v>
      </c>
      <c r="R96" s="47">
        <f t="shared" si="35"/>
        <v>0.14304570202936809</v>
      </c>
      <c r="S96" s="47">
        <f t="shared" si="36"/>
        <v>0.1962659380692168</v>
      </c>
      <c r="T96" s="47">
        <f t="shared" si="37"/>
        <v>0.24298789489223502</v>
      </c>
    </row>
    <row r="97" ht="14">
      <c r="C97" s="40">
        <v>33.899999999999999</v>
      </c>
      <c r="D97" s="40">
        <v>68.299999999999997</v>
      </c>
      <c r="E97" s="40">
        <v>81.900000000000006</v>
      </c>
      <c r="F97" s="40">
        <v>103.8</v>
      </c>
      <c r="G97" s="47">
        <f t="shared" si="30"/>
        <v>0.062964338781575035</v>
      </c>
      <c r="H97" s="47">
        <f t="shared" si="31"/>
        <v>0.11627511065713313</v>
      </c>
      <c r="I97" s="47">
        <f t="shared" si="32"/>
        <v>0.13213939980638917</v>
      </c>
      <c r="J97" s="47">
        <f t="shared" si="33"/>
        <v>0.15080633444718874</v>
      </c>
      <c r="L97" s="39" t="s">
        <v>122</v>
      </c>
      <c r="M97" s="40">
        <v>33.899999999999999</v>
      </c>
      <c r="N97" s="40">
        <v>68.299999999999997</v>
      </c>
      <c r="O97" s="40">
        <v>78.599999999999994</v>
      </c>
      <c r="P97" s="40">
        <v>86.700000000000003</v>
      </c>
      <c r="Q97" s="47">
        <f t="shared" si="34"/>
        <v>0.062964338781575035</v>
      </c>
      <c r="R97" s="47">
        <f t="shared" si="35"/>
        <v>0.11268767530110542</v>
      </c>
      <c r="S97" s="47">
        <f t="shared" si="36"/>
        <v>0.11930783242258652</v>
      </c>
      <c r="T97" s="47">
        <f t="shared" si="37"/>
        <v>0.12798937112488928</v>
      </c>
    </row>
    <row r="98" ht="14">
      <c r="C98" s="40">
        <v>0</v>
      </c>
      <c r="D98" s="40">
        <v>18.399999999999999</v>
      </c>
      <c r="E98" s="40">
        <v>67.099999999999994</v>
      </c>
      <c r="F98" s="40">
        <v>129.09999999999999</v>
      </c>
      <c r="G98" s="47">
        <f t="shared" si="30"/>
        <v>0</v>
      </c>
      <c r="H98" s="47">
        <f t="shared" si="31"/>
        <v>0.031324480762683009</v>
      </c>
      <c r="I98" s="47">
        <f t="shared" si="32"/>
        <v>0.10826072926750564</v>
      </c>
      <c r="J98" s="47">
        <f t="shared" si="33"/>
        <v>0.18756356240011623</v>
      </c>
      <c r="L98" s="52" t="s">
        <v>123</v>
      </c>
      <c r="M98" s="40">
        <v>0</v>
      </c>
      <c r="N98" s="40">
        <v>18.399999999999999</v>
      </c>
      <c r="O98" s="40">
        <v>50.700000000000003</v>
      </c>
      <c r="P98" s="40">
        <v>77.900000000000006</v>
      </c>
      <c r="Q98" s="47">
        <f t="shared" si="34"/>
        <v>0</v>
      </c>
      <c r="R98" s="47">
        <f t="shared" si="35"/>
        <v>0.030358026728262658</v>
      </c>
      <c r="S98" s="47">
        <f t="shared" si="36"/>
        <v>0.076958105646630248</v>
      </c>
      <c r="T98" s="47">
        <f t="shared" si="37"/>
        <v>0.11499852376734575</v>
      </c>
    </row>
    <row r="99" ht="14">
      <c r="C99" s="38">
        <v>11.6</v>
      </c>
      <c r="D99" s="38">
        <v>42.299999999999997</v>
      </c>
      <c r="E99" s="38">
        <v>74.599999999999994</v>
      </c>
      <c r="F99" s="38">
        <v>110.09999999999999</v>
      </c>
      <c r="G99" s="47">
        <f t="shared" si="30"/>
        <v>0.021545319465081723</v>
      </c>
      <c r="H99" s="47">
        <f t="shared" si="31"/>
        <v>0.072012257405515825</v>
      </c>
      <c r="I99" s="47">
        <f t="shared" si="32"/>
        <v>0.12036140690545337</v>
      </c>
      <c r="J99" s="47">
        <f t="shared" si="33"/>
        <v>0.1599593200639256</v>
      </c>
      <c r="L99" s="51" t="s">
        <v>124</v>
      </c>
      <c r="M99" s="38">
        <v>11.6</v>
      </c>
      <c r="N99" s="38">
        <v>42.299999999999997</v>
      </c>
      <c r="O99" s="38">
        <v>65.099999999999994</v>
      </c>
      <c r="P99" s="38">
        <v>85.700000000000003</v>
      </c>
      <c r="Q99" s="47">
        <f t="shared" si="34"/>
        <v>0.021545319465081723</v>
      </c>
      <c r="R99" s="47">
        <f t="shared" si="35"/>
        <v>0.069790463619864698</v>
      </c>
      <c r="S99" s="47">
        <f t="shared" si="36"/>
        <v>0.09881602914389799</v>
      </c>
      <c r="T99" s="47">
        <f t="shared" si="37"/>
        <v>0.12651313847062298</v>
      </c>
    </row>
    <row r="100" ht="14">
      <c r="C100" s="38">
        <v>9.6999999999999993</v>
      </c>
      <c r="D100" s="38">
        <v>9.5999999999999996</v>
      </c>
      <c r="E100" s="38">
        <v>9.8000000000000007</v>
      </c>
      <c r="F100" s="38">
        <v>9.8000000000000007</v>
      </c>
      <c r="G100" s="47">
        <f t="shared" si="30"/>
        <v>0.01801634472511144</v>
      </c>
      <c r="H100" s="47">
        <f t="shared" si="31"/>
        <v>0.01634320735444331</v>
      </c>
      <c r="I100" s="47">
        <f t="shared" si="32"/>
        <v>0.01581155211358503</v>
      </c>
      <c r="J100" s="47">
        <f t="shared" si="33"/>
        <v>0.014237977626035162</v>
      </c>
      <c r="L100" s="51" t="s">
        <v>125</v>
      </c>
      <c r="M100" s="38">
        <v>9.6999999999999993</v>
      </c>
      <c r="N100" s="38">
        <v>9.5999999999999996</v>
      </c>
      <c r="O100" s="38">
        <v>9.8000000000000007</v>
      </c>
      <c r="P100" s="38">
        <v>9.8000000000000007</v>
      </c>
      <c r="Q100" s="47">
        <f t="shared" si="34"/>
        <v>0.01801634472511144</v>
      </c>
      <c r="R100" s="47">
        <f t="shared" si="35"/>
        <v>0.01583897046691965</v>
      </c>
      <c r="S100" s="47">
        <f t="shared" si="36"/>
        <v>0.014875531268973894</v>
      </c>
      <c r="T100" s="47">
        <f t="shared" si="37"/>
        <v>0.014467080011809862</v>
      </c>
    </row>
    <row r="101" ht="14">
      <c r="C101" s="38">
        <v>0</v>
      </c>
      <c r="D101" s="38">
        <v>0</v>
      </c>
      <c r="E101" s="38">
        <v>0</v>
      </c>
      <c r="F101" s="38">
        <v>0</v>
      </c>
      <c r="G101" s="47">
        <f t="shared" si="30"/>
        <v>0</v>
      </c>
      <c r="H101" s="47">
        <f t="shared" si="31"/>
        <v>0</v>
      </c>
      <c r="I101" s="47">
        <f t="shared" si="32"/>
        <v>0</v>
      </c>
      <c r="J101" s="47">
        <f t="shared" si="33"/>
        <v>0</v>
      </c>
      <c r="L101" s="51" t="s">
        <v>126</v>
      </c>
      <c r="M101" s="38">
        <v>0</v>
      </c>
      <c r="N101" s="38">
        <v>0</v>
      </c>
      <c r="O101" s="38">
        <v>0</v>
      </c>
      <c r="P101" s="38">
        <v>0</v>
      </c>
      <c r="Q101" s="47">
        <f t="shared" si="34"/>
        <v>0</v>
      </c>
      <c r="R101" s="47">
        <f t="shared" si="35"/>
        <v>0</v>
      </c>
      <c r="S101" s="47">
        <f t="shared" si="36"/>
        <v>0</v>
      </c>
      <c r="T101" s="47">
        <f t="shared" si="37"/>
        <v>0</v>
      </c>
    </row>
    <row r="102" ht="14">
      <c r="C102" s="53">
        <v>379</v>
      </c>
      <c r="D102" s="53">
        <v>352.89999999999998</v>
      </c>
      <c r="E102" s="53">
        <v>303.39999999999998</v>
      </c>
      <c r="F102" s="53">
        <v>252.40000000000001</v>
      </c>
      <c r="G102" s="47">
        <f t="shared" si="30"/>
        <v>0.70393759286775637</v>
      </c>
      <c r="H102" s="47">
        <f t="shared" si="31"/>
        <v>0.60078311201906709</v>
      </c>
      <c r="I102" s="47">
        <f t="shared" si="32"/>
        <v>0.48951274604711198</v>
      </c>
      <c r="J102" s="47">
        <f t="shared" si="33"/>
        <v>0.36670056661339534</v>
      </c>
      <c r="L102" s="50" t="s">
        <v>62</v>
      </c>
      <c r="M102" s="53">
        <v>379</v>
      </c>
      <c r="N102" s="53">
        <v>374.30000000000001</v>
      </c>
      <c r="O102" s="53">
        <v>376.80000000000001</v>
      </c>
      <c r="P102" s="53">
        <v>338.5</v>
      </c>
      <c r="Q102" s="47">
        <f t="shared" si="34"/>
        <v>0.70393759286775637</v>
      </c>
      <c r="R102" s="47">
        <f t="shared" si="35"/>
        <v>0.61755485893416928</v>
      </c>
      <c r="S102" s="47">
        <f t="shared" si="36"/>
        <v>0.57194899817850642</v>
      </c>
      <c r="T102" s="47">
        <f t="shared" si="37"/>
        <v>0.49970475346914678</v>
      </c>
    </row>
    <row r="103" ht="14">
      <c r="C103" s="38">
        <v>379</v>
      </c>
      <c r="D103" s="38">
        <v>352.89999999999998</v>
      </c>
      <c r="E103" s="38">
        <v>258.80000000000001</v>
      </c>
      <c r="F103" s="38">
        <v>93.099999999999994</v>
      </c>
      <c r="G103" s="47">
        <f t="shared" si="30"/>
        <v>0.70393759286775637</v>
      </c>
      <c r="H103" s="47">
        <f t="shared" si="31"/>
        <v>0.60078311201906709</v>
      </c>
      <c r="I103" s="47">
        <f t="shared" si="32"/>
        <v>0.41755404969344956</v>
      </c>
      <c r="J103" s="47">
        <f t="shared" si="33"/>
        <v>0.13526078744733402</v>
      </c>
      <c r="L103" s="51" t="s">
        <v>127</v>
      </c>
      <c r="M103" s="38">
        <v>379</v>
      </c>
      <c r="N103" s="38">
        <v>374.30000000000001</v>
      </c>
      <c r="O103" s="38">
        <v>326.39999999999998</v>
      </c>
      <c r="P103" s="38">
        <v>149.19999999999999</v>
      </c>
      <c r="Q103" s="47">
        <f t="shared" si="34"/>
        <v>0.70393759286775637</v>
      </c>
      <c r="R103" s="47">
        <f t="shared" si="35"/>
        <v>0.61755485893416928</v>
      </c>
      <c r="S103" s="47">
        <f t="shared" si="36"/>
        <v>0.49544626593806923</v>
      </c>
      <c r="T103" s="47">
        <f t="shared" si="37"/>
        <v>0.2202539120165338</v>
      </c>
    </row>
    <row r="104" ht="14">
      <c r="C104" s="38">
        <v>0</v>
      </c>
      <c r="D104" s="38">
        <v>0</v>
      </c>
      <c r="E104" s="38">
        <v>44.600000000000001</v>
      </c>
      <c r="F104" s="38">
        <v>159.30000000000001</v>
      </c>
      <c r="G104" s="47">
        <f t="shared" si="30"/>
        <v>0</v>
      </c>
      <c r="H104" s="47">
        <f t="shared" si="31"/>
        <v>0</v>
      </c>
      <c r="I104" s="47">
        <f t="shared" si="32"/>
        <v>0.071958696353662477</v>
      </c>
      <c r="J104" s="47">
        <f t="shared" si="33"/>
        <v>0.23143977916606134</v>
      </c>
      <c r="L104" s="51" t="s">
        <v>128</v>
      </c>
      <c r="M104" s="38">
        <v>0</v>
      </c>
      <c r="N104" s="38">
        <v>0</v>
      </c>
      <c r="O104" s="38">
        <v>43.700000000000003</v>
      </c>
      <c r="P104" s="38">
        <v>162.30000000000001</v>
      </c>
      <c r="Q104" s="47">
        <f t="shared" si="34"/>
        <v>0</v>
      </c>
      <c r="R104" s="47">
        <f t="shared" si="35"/>
        <v>0</v>
      </c>
      <c r="S104" s="47">
        <f t="shared" si="36"/>
        <v>0.066332726168791753</v>
      </c>
      <c r="T104" s="47">
        <f t="shared" si="37"/>
        <v>0.23959255978742253</v>
      </c>
    </row>
    <row r="105" ht="14">
      <c r="C105" s="38">
        <v>0</v>
      </c>
      <c r="D105" s="38">
        <v>0</v>
      </c>
      <c r="E105" s="38">
        <v>0</v>
      </c>
      <c r="F105" s="38">
        <v>0</v>
      </c>
      <c r="G105" s="47">
        <f t="shared" si="30"/>
        <v>0</v>
      </c>
      <c r="H105" s="47">
        <f t="shared" si="31"/>
        <v>0</v>
      </c>
      <c r="I105" s="47">
        <f t="shared" si="32"/>
        <v>0</v>
      </c>
      <c r="J105" s="47">
        <f t="shared" si="33"/>
        <v>0</v>
      </c>
      <c r="L105" s="51" t="s">
        <v>129</v>
      </c>
      <c r="M105" s="38">
        <v>0</v>
      </c>
      <c r="N105" s="38">
        <v>0</v>
      </c>
      <c r="O105" s="38">
        <v>6.7000000000000002</v>
      </c>
      <c r="P105" s="38">
        <v>27</v>
      </c>
      <c r="Q105" s="47">
        <f t="shared" si="34"/>
        <v>0</v>
      </c>
      <c r="R105" s="47">
        <f t="shared" si="35"/>
        <v>0</v>
      </c>
      <c r="S105" s="47">
        <f t="shared" si="36"/>
        <v>0.010170006071645418</v>
      </c>
      <c r="T105" s="47">
        <f t="shared" si="37"/>
        <v>0.039858281665190433</v>
      </c>
    </row>
    <row r="106" ht="14">
      <c r="C106" s="53">
        <v>44.700000000000003</v>
      </c>
      <c r="D106" s="53">
        <v>30</v>
      </c>
      <c r="E106" s="53">
        <v>8.5999999999999996</v>
      </c>
      <c r="F106" s="53">
        <v>4.0999999999999996</v>
      </c>
      <c r="G106" s="47">
        <f t="shared" si="30"/>
        <v>0.083023774145616652</v>
      </c>
      <c r="H106" s="47">
        <f t="shared" si="31"/>
        <v>0.051072522982635343</v>
      </c>
      <c r="I106" s="47">
        <f t="shared" si="32"/>
        <v>0.013875443691513391</v>
      </c>
      <c r="J106" s="47">
        <f t="shared" si="33"/>
        <v>0.0059567049251779743</v>
      </c>
      <c r="L106" s="50" t="s">
        <v>130</v>
      </c>
      <c r="M106" s="53">
        <v>44.700000000000003</v>
      </c>
      <c r="N106" s="53">
        <v>27.100000000000001</v>
      </c>
      <c r="O106" s="53">
        <v>3.7000000000000002</v>
      </c>
      <c r="P106" s="53">
        <v>1.8</v>
      </c>
      <c r="Q106" s="47">
        <f t="shared" si="34"/>
        <v>0.083023774145616652</v>
      </c>
      <c r="R106" s="47">
        <f t="shared" si="35"/>
        <v>0.044712093713908593</v>
      </c>
      <c r="S106" s="47">
        <f t="shared" si="36"/>
        <v>0.005616272009714633</v>
      </c>
      <c r="T106" s="47">
        <f t="shared" si="37"/>
        <v>0.0026572187776793626</v>
      </c>
    </row>
    <row r="107" ht="14">
      <c r="C107" s="38">
        <v>38.600000000000001</v>
      </c>
      <c r="D107" s="38">
        <v>27.800000000000001</v>
      </c>
      <c r="E107" s="38">
        <v>5.0999999999999996</v>
      </c>
      <c r="F107" s="38">
        <v>0.40000000000000002</v>
      </c>
      <c r="G107" s="47">
        <f t="shared" si="30"/>
        <v>0.071693907875185744</v>
      </c>
      <c r="H107" s="47">
        <f t="shared" si="31"/>
        <v>0.047327204630575423</v>
      </c>
      <c r="I107" s="47">
        <f t="shared" si="32"/>
        <v>0.0082284607938044527</v>
      </c>
      <c r="J107" s="47">
        <f t="shared" si="33"/>
        <v>0.00058114194391980253</v>
      </c>
      <c r="L107" s="51" t="s">
        <v>131</v>
      </c>
      <c r="M107" s="38">
        <v>38.600000000000001</v>
      </c>
      <c r="N107" s="38">
        <v>24.899999999999999</v>
      </c>
      <c r="O107" s="38">
        <v>1.8999999999999999</v>
      </c>
      <c r="P107" s="38">
        <v>0</v>
      </c>
      <c r="Q107" s="47">
        <f t="shared" si="34"/>
        <v>0.071693907875185744</v>
      </c>
      <c r="R107" s="47">
        <f t="shared" si="35"/>
        <v>0.041082329648572842</v>
      </c>
      <c r="S107" s="47">
        <f t="shared" si="36"/>
        <v>0.0028840315725561626</v>
      </c>
      <c r="T107" s="47">
        <f t="shared" si="37"/>
        <v>0</v>
      </c>
    </row>
    <row r="108" ht="14">
      <c r="C108" s="38">
        <v>2.2999999999999998</v>
      </c>
      <c r="D108" s="38">
        <v>0</v>
      </c>
      <c r="E108" s="38">
        <v>0</v>
      </c>
      <c r="F108" s="38">
        <v>0</v>
      </c>
      <c r="G108" s="47">
        <f t="shared" si="30"/>
        <v>0.0042719167904903413</v>
      </c>
      <c r="H108" s="47">
        <f t="shared" si="31"/>
        <v>0</v>
      </c>
      <c r="I108" s="47">
        <f t="shared" si="32"/>
        <v>0</v>
      </c>
      <c r="J108" s="47">
        <f t="shared" si="33"/>
        <v>0</v>
      </c>
      <c r="L108" s="51" t="s">
        <v>31</v>
      </c>
      <c r="M108" s="38">
        <v>2.2999999999999998</v>
      </c>
      <c r="N108" s="38">
        <v>0</v>
      </c>
      <c r="O108" s="38">
        <v>0</v>
      </c>
      <c r="P108" s="38">
        <v>0</v>
      </c>
      <c r="Q108" s="47">
        <f t="shared" si="34"/>
        <v>0.0042719167904903413</v>
      </c>
      <c r="R108" s="47">
        <f t="shared" si="35"/>
        <v>0</v>
      </c>
      <c r="S108" s="47">
        <f t="shared" si="36"/>
        <v>0</v>
      </c>
      <c r="T108" s="47">
        <f t="shared" si="37"/>
        <v>0</v>
      </c>
    </row>
    <row r="109" ht="14">
      <c r="C109" s="38">
        <v>1.6000000000000001</v>
      </c>
      <c r="D109" s="38">
        <v>0</v>
      </c>
      <c r="E109" s="38">
        <v>0</v>
      </c>
      <c r="F109" s="38">
        <v>0</v>
      </c>
      <c r="G109" s="47">
        <f t="shared" si="30"/>
        <v>0.002971768202080238</v>
      </c>
      <c r="H109" s="47">
        <f t="shared" si="31"/>
        <v>0</v>
      </c>
      <c r="I109" s="47">
        <f t="shared" si="32"/>
        <v>0</v>
      </c>
      <c r="J109" s="47">
        <f t="shared" si="33"/>
        <v>0</v>
      </c>
      <c r="L109" s="51" t="s">
        <v>9</v>
      </c>
      <c r="M109" s="38">
        <v>1.6000000000000001</v>
      </c>
      <c r="N109" s="38">
        <v>0</v>
      </c>
      <c r="O109" s="38">
        <v>0</v>
      </c>
      <c r="P109" s="38">
        <v>0</v>
      </c>
      <c r="Q109" s="47">
        <f t="shared" si="34"/>
        <v>0.002971768202080238</v>
      </c>
      <c r="R109" s="47">
        <f t="shared" si="35"/>
        <v>0</v>
      </c>
      <c r="S109" s="47">
        <f t="shared" si="36"/>
        <v>0</v>
      </c>
      <c r="T109" s="47">
        <f t="shared" si="37"/>
        <v>0</v>
      </c>
    </row>
    <row r="110" ht="14">
      <c r="C110" s="38">
        <v>2.2000000000000002</v>
      </c>
      <c r="D110" s="38">
        <v>2.2000000000000002</v>
      </c>
      <c r="E110" s="38">
        <v>1.8</v>
      </c>
      <c r="F110" s="38">
        <v>1.8</v>
      </c>
      <c r="G110" s="47">
        <f t="shared" si="30"/>
        <v>0.0040861812778603271</v>
      </c>
      <c r="H110" s="47">
        <f t="shared" si="31"/>
        <v>0.0037453183520599256</v>
      </c>
      <c r="I110" s="47">
        <f t="shared" si="32"/>
        <v>0.0029041626331074541</v>
      </c>
      <c r="J110" s="47">
        <f t="shared" si="33"/>
        <v>0.0026151387476391111</v>
      </c>
      <c r="L110" s="51" t="s">
        <v>69</v>
      </c>
      <c r="M110" s="38">
        <v>2.2000000000000002</v>
      </c>
      <c r="N110" s="38">
        <v>2.2000000000000002</v>
      </c>
      <c r="O110" s="38">
        <v>1.8</v>
      </c>
      <c r="P110" s="38">
        <v>1.8</v>
      </c>
      <c r="Q110" s="47">
        <f t="shared" si="34"/>
        <v>0.0040861812778603271</v>
      </c>
      <c r="R110" s="47">
        <f t="shared" si="35"/>
        <v>0.0036297640653357535</v>
      </c>
      <c r="S110" s="47">
        <f t="shared" si="36"/>
        <v>0.0027322404371584704</v>
      </c>
      <c r="T110" s="47">
        <f t="shared" si="37"/>
        <v>0.0026572187776793626</v>
      </c>
    </row>
    <row r="111" ht="14">
      <c r="C111" s="38">
        <v>0</v>
      </c>
      <c r="D111" s="38">
        <v>0</v>
      </c>
      <c r="E111" s="38">
        <v>1.7</v>
      </c>
      <c r="F111" s="38">
        <v>1.8999999999999999</v>
      </c>
      <c r="G111" s="47">
        <f t="shared" si="30"/>
        <v>0</v>
      </c>
      <c r="H111" s="47">
        <f t="shared" si="31"/>
        <v>0</v>
      </c>
      <c r="I111" s="47">
        <f t="shared" si="32"/>
        <v>0.0027428202646014844</v>
      </c>
      <c r="J111" s="47">
        <f t="shared" si="33"/>
        <v>0.0027604242336190616</v>
      </c>
      <c r="L111" s="51" t="s">
        <v>132</v>
      </c>
      <c r="M111" s="38">
        <v>0</v>
      </c>
      <c r="N111" s="38">
        <v>0</v>
      </c>
      <c r="O111" s="38">
        <v>0</v>
      </c>
      <c r="P111" s="38">
        <v>0</v>
      </c>
      <c r="Q111" s="47">
        <f t="shared" si="34"/>
        <v>0</v>
      </c>
      <c r="R111" s="47">
        <f t="shared" si="35"/>
        <v>0</v>
      </c>
      <c r="S111" s="47">
        <f t="shared" si="36"/>
        <v>0</v>
      </c>
      <c r="T111" s="47">
        <f t="shared" si="37"/>
        <v>0</v>
      </c>
    </row>
    <row r="112" ht="14">
      <c r="C112" s="53">
        <v>0</v>
      </c>
      <c r="D112" s="53">
        <v>0.29999999999999999</v>
      </c>
      <c r="E112" s="53">
        <v>0.80000000000000004</v>
      </c>
      <c r="F112" s="53">
        <v>2.1000000000000001</v>
      </c>
      <c r="G112" s="47">
        <f t="shared" si="30"/>
        <v>0</v>
      </c>
      <c r="H112" s="47">
        <f t="shared" si="31"/>
        <v>0.00051072522982635344</v>
      </c>
      <c r="I112" s="47">
        <f t="shared" si="32"/>
        <v>0.0012907389480477575</v>
      </c>
      <c r="J112" s="47">
        <f t="shared" si="33"/>
        <v>0.0030509952055789631</v>
      </c>
      <c r="L112" s="50" t="s">
        <v>133</v>
      </c>
      <c r="M112" s="53">
        <v>0</v>
      </c>
      <c r="N112" s="53">
        <v>0.29999999999999999</v>
      </c>
      <c r="O112" s="53">
        <v>0.59999999999999998</v>
      </c>
      <c r="P112" s="53">
        <v>1.8</v>
      </c>
      <c r="Q112" s="47">
        <f t="shared" si="34"/>
        <v>0</v>
      </c>
      <c r="R112" s="47">
        <f t="shared" si="35"/>
        <v>0.00049496782709123905</v>
      </c>
      <c r="S112" s="47">
        <f t="shared" si="36"/>
        <v>0.00091074681238615665</v>
      </c>
      <c r="T112" s="47">
        <f t="shared" si="37"/>
        <v>0.0026572187776793626</v>
      </c>
    </row>
    <row r="113" ht="14">
      <c r="C113" s="38">
        <v>0</v>
      </c>
      <c r="D113" s="38">
        <v>0.10000000000000001</v>
      </c>
      <c r="E113" s="38">
        <v>0.10000000000000001</v>
      </c>
      <c r="F113" s="38">
        <v>0.10000000000000001</v>
      </c>
      <c r="G113" s="47">
        <f t="shared" si="30"/>
        <v>0</v>
      </c>
      <c r="H113" s="47">
        <f t="shared" si="31"/>
        <v>0.00017024174327545115</v>
      </c>
      <c r="I113" s="47">
        <f t="shared" si="32"/>
        <v>0.00016134236850596969</v>
      </c>
      <c r="J113" s="47">
        <f t="shared" si="33"/>
        <v>0.00014528548597995063</v>
      </c>
      <c r="L113" s="51" t="s">
        <v>134</v>
      </c>
      <c r="M113" s="38">
        <v>0</v>
      </c>
      <c r="N113" s="38">
        <v>0</v>
      </c>
      <c r="O113" s="38">
        <v>0</v>
      </c>
      <c r="P113" s="38">
        <v>0</v>
      </c>
      <c r="Q113" s="47">
        <f t="shared" si="34"/>
        <v>0</v>
      </c>
      <c r="R113" s="47">
        <f t="shared" si="35"/>
        <v>0</v>
      </c>
      <c r="S113" s="47">
        <f t="shared" si="36"/>
        <v>0</v>
      </c>
      <c r="T113" s="47">
        <f t="shared" si="37"/>
        <v>0</v>
      </c>
    </row>
    <row r="114" ht="14">
      <c r="C114" s="38">
        <v>0</v>
      </c>
      <c r="D114" s="38">
        <v>0</v>
      </c>
      <c r="E114" s="38">
        <v>0.69999999999999996</v>
      </c>
      <c r="F114" s="38">
        <v>1.8</v>
      </c>
      <c r="G114" s="47">
        <f t="shared" si="30"/>
        <v>0</v>
      </c>
      <c r="H114" s="47">
        <f t="shared" si="31"/>
        <v>0</v>
      </c>
      <c r="I114" s="47">
        <f t="shared" si="32"/>
        <v>0.0011293965795417878</v>
      </c>
      <c r="J114" s="47">
        <f t="shared" si="33"/>
        <v>0.0026151387476391111</v>
      </c>
      <c r="L114" s="51" t="s">
        <v>135</v>
      </c>
      <c r="M114" s="38">
        <v>0</v>
      </c>
      <c r="N114" s="38">
        <v>0</v>
      </c>
      <c r="O114" s="38">
        <v>0.59999999999999998</v>
      </c>
      <c r="P114" s="38">
        <v>1.8</v>
      </c>
      <c r="Q114" s="47">
        <f t="shared" si="34"/>
        <v>0</v>
      </c>
      <c r="R114" s="47">
        <f t="shared" si="35"/>
        <v>0</v>
      </c>
      <c r="S114" s="47">
        <f t="shared" si="36"/>
        <v>0.00091074681238615665</v>
      </c>
      <c r="T114" s="47">
        <f t="shared" si="37"/>
        <v>0.0026572187776793626</v>
      </c>
    </row>
    <row r="115" ht="14">
      <c r="C115" s="45">
        <v>0</v>
      </c>
      <c r="D115" s="45">
        <v>0.20000000000000001</v>
      </c>
      <c r="E115" s="45">
        <v>0</v>
      </c>
      <c r="F115" s="45">
        <v>0.20000000000000001</v>
      </c>
      <c r="G115" s="47">
        <f t="shared" si="30"/>
        <v>0</v>
      </c>
      <c r="H115" s="47">
        <f t="shared" si="31"/>
        <v>0.00034048348655090231</v>
      </c>
      <c r="I115" s="47">
        <f t="shared" si="32"/>
        <v>0</v>
      </c>
      <c r="J115" s="47">
        <f t="shared" si="33"/>
        <v>0.00029057097195990127</v>
      </c>
      <c r="L115" s="44" t="s">
        <v>136</v>
      </c>
      <c r="M115" s="45">
        <v>0</v>
      </c>
      <c r="N115" s="45">
        <v>0.29999999999999999</v>
      </c>
      <c r="O115" s="45">
        <v>0</v>
      </c>
      <c r="P115" s="45">
        <v>0</v>
      </c>
      <c r="Q115" s="47">
        <f t="shared" si="34"/>
        <v>0</v>
      </c>
      <c r="R115" s="47">
        <f t="shared" si="35"/>
        <v>0.00049496782709123905</v>
      </c>
      <c r="S115" s="47">
        <f t="shared" si="36"/>
        <v>0</v>
      </c>
      <c r="T115" s="47">
        <f t="shared" si="37"/>
        <v>0</v>
      </c>
      <c r="U115" s="47"/>
    </row>
  </sheetData>
  <printOptions headings="0" gridLines="0"/>
  <pageMargins left="0.78750000000000009" right="0.78750000000000009" top="1.05277777777778" bottom="1.05277777777778" header="0.78750000000000009" footer="0.78750000000000009"/>
  <pageSetup paperSize="9" scale="100" firstPageNumber="2147483648" fitToWidth="1" fitToHeight="1" pageOrder="downThenOver" orientation="portrait" usePrinterDefaults="1" blackAndWhite="0" draft="0" cellComments="none" useFirstPageNumber="1" errors="displayed" horizontalDpi="300" verticalDpi="300" copies="1"/>
  <headerFooter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C18" activeCellId="0" sqref="C18"/>
    </sheetView>
  </sheetViews>
  <sheetFormatPr baseColWidth="10" defaultColWidth="8.7109375" defaultRowHeight="12.75"/>
  <cols>
    <col min="1" max="1025" width="11.5703125"/>
  </cols>
  <sheetData>
    <row r="6">
      <c r="B6" t="s">
        <v>137</v>
      </c>
    </row>
    <row r="7">
      <c r="C7" t="s">
        <v>138</v>
      </c>
    </row>
    <row r="8">
      <c r="C8" t="s">
        <v>139</v>
      </c>
    </row>
    <row r="9">
      <c r="B9" t="s">
        <v>140</v>
      </c>
    </row>
    <row r="10">
      <c r="C10" t="s">
        <v>141</v>
      </c>
    </row>
    <row r="11">
      <c r="C11" t="s">
        <v>142</v>
      </c>
    </row>
    <row r="12">
      <c r="B12" t="s">
        <v>143</v>
      </c>
    </row>
    <row r="13">
      <c r="B13" t="s">
        <v>144</v>
      </c>
    </row>
    <row r="14">
      <c r="C14" t="s">
        <v>145</v>
      </c>
    </row>
  </sheetData>
  <printOptions headings="0" gridLines="0"/>
  <pageMargins left="0.78750000000000009" right="0.78750000000000009" top="1.05277777777778" bottom="1.05277777777778" header="0.78750000000000009" footer="0.78750000000000009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28" activeCellId="0" sqref="B28"/>
    </sheetView>
  </sheetViews>
  <sheetFormatPr baseColWidth="10" defaultColWidth="8.7109375" defaultRowHeight="12.75"/>
  <cols>
    <col customWidth="1" min="2" max="2" width="24.85546875"/>
    <col customWidth="1" min="11" max="11" width="31.5703125"/>
    <col customWidth="1" min="15" max="15" width="25.140625"/>
  </cols>
  <sheetData>
    <row r="7">
      <c r="B7" s="18" t="s">
        <v>146</v>
      </c>
    </row>
    <row r="11">
      <c r="B11" s="20" t="s">
        <v>47</v>
      </c>
      <c r="C11" s="20"/>
      <c r="D11" s="20">
        <v>2020</v>
      </c>
      <c r="E11" s="20">
        <v>2025</v>
      </c>
      <c r="F11" s="20">
        <v>2030</v>
      </c>
      <c r="G11" s="20">
        <v>2035</v>
      </c>
      <c r="H11" s="20">
        <v>2040</v>
      </c>
      <c r="I11" s="20">
        <v>2045</v>
      </c>
      <c r="J11" s="20">
        <v>2050</v>
      </c>
      <c r="O11" t="s">
        <v>147</v>
      </c>
      <c r="Q11">
        <v>2015</v>
      </c>
      <c r="R11">
        <v>2020</v>
      </c>
      <c r="S11">
        <v>2025</v>
      </c>
      <c r="T11">
        <v>2030</v>
      </c>
      <c r="U11">
        <v>2035</v>
      </c>
      <c r="V11">
        <v>2040</v>
      </c>
      <c r="W11">
        <v>2045</v>
      </c>
      <c r="X11">
        <v>2050</v>
      </c>
    </row>
    <row r="12">
      <c r="B12" s="20" t="s">
        <v>148</v>
      </c>
      <c r="C12" s="20" t="s">
        <v>149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O12" t="s">
        <v>148</v>
      </c>
      <c r="P12" t="s">
        <v>149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>
      <c r="B13" s="20" t="s">
        <v>150</v>
      </c>
      <c r="C13" s="20" t="s">
        <v>149</v>
      </c>
      <c r="D13" s="20">
        <v>0.83999999999999997</v>
      </c>
      <c r="E13" s="20">
        <f t="shared" ref="E13:E24" si="38">D13</f>
        <v>0.83999999999999997</v>
      </c>
      <c r="F13" s="20">
        <f t="shared" ref="F13:F24" si="39">E13</f>
        <v>0.83999999999999997</v>
      </c>
      <c r="G13" s="20">
        <v>0.5</v>
      </c>
      <c r="H13" s="20">
        <v>0</v>
      </c>
      <c r="I13" s="20">
        <v>0</v>
      </c>
      <c r="J13" s="20">
        <v>0</v>
      </c>
      <c r="K13" t="s">
        <v>151</v>
      </c>
      <c r="O13" t="s">
        <v>150</v>
      </c>
      <c r="P13" t="s">
        <v>149</v>
      </c>
      <c r="Q13">
        <v>1</v>
      </c>
      <c r="R13">
        <v>1</v>
      </c>
      <c r="S13">
        <v>1</v>
      </c>
      <c r="T13">
        <v>1</v>
      </c>
      <c r="U13">
        <v>0.5</v>
      </c>
      <c r="V13">
        <v>0</v>
      </c>
      <c r="W13">
        <v>0</v>
      </c>
      <c r="X13">
        <v>0</v>
      </c>
    </row>
    <row r="14">
      <c r="B14" s="20" t="s">
        <v>152</v>
      </c>
      <c r="C14" s="20" t="s">
        <v>149</v>
      </c>
      <c r="D14" s="20">
        <v>0.016</v>
      </c>
      <c r="E14" s="20">
        <f t="shared" si="38"/>
        <v>0.016</v>
      </c>
      <c r="F14" s="20">
        <f t="shared" si="39"/>
        <v>0.016</v>
      </c>
      <c r="G14" s="20">
        <v>0.0080000000000000002</v>
      </c>
      <c r="H14" s="20">
        <v>0</v>
      </c>
      <c r="I14" s="20">
        <v>0</v>
      </c>
      <c r="J14" s="20">
        <v>0</v>
      </c>
      <c r="K14" t="s">
        <v>151</v>
      </c>
      <c r="O14" t="s">
        <v>152</v>
      </c>
      <c r="P14" t="s">
        <v>149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7">
      <c r="R17" s="4"/>
      <c r="S17" s="4"/>
      <c r="T17" s="4"/>
      <c r="U17" s="4"/>
    </row>
    <row r="21">
      <c r="B21" s="20" t="s">
        <v>112</v>
      </c>
      <c r="C21" s="20"/>
      <c r="D21" s="20">
        <v>2020</v>
      </c>
      <c r="E21" s="20">
        <v>2025</v>
      </c>
      <c r="F21" s="20">
        <v>2030</v>
      </c>
      <c r="G21" s="20">
        <v>2035</v>
      </c>
      <c r="H21" s="20">
        <v>2040</v>
      </c>
      <c r="I21" s="20">
        <v>2045</v>
      </c>
      <c r="J21" s="20">
        <v>2050</v>
      </c>
      <c r="O21" t="s">
        <v>153</v>
      </c>
      <c r="Q21">
        <v>2015</v>
      </c>
      <c r="R21">
        <v>2020</v>
      </c>
      <c r="S21">
        <v>2025</v>
      </c>
      <c r="T21">
        <v>2030</v>
      </c>
      <c r="U21">
        <v>2050</v>
      </c>
    </row>
    <row r="22">
      <c r="B22" s="20" t="s">
        <v>148</v>
      </c>
      <c r="C22" s="20" t="s">
        <v>149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O22" t="s">
        <v>148</v>
      </c>
      <c r="P22" t="s">
        <v>149</v>
      </c>
      <c r="Q22">
        <v>0</v>
      </c>
      <c r="R22">
        <v>0</v>
      </c>
      <c r="S22">
        <v>0</v>
      </c>
      <c r="T22">
        <v>0</v>
      </c>
      <c r="U22">
        <v>0</v>
      </c>
      <c r="V22" t="s">
        <v>154</v>
      </c>
    </row>
    <row r="23">
      <c r="B23" s="20" t="s">
        <v>150</v>
      </c>
      <c r="C23" s="20" t="s">
        <v>149</v>
      </c>
      <c r="D23" s="20">
        <v>0.83999999999999997</v>
      </c>
      <c r="E23" s="20">
        <f t="shared" si="38"/>
        <v>0.83999999999999997</v>
      </c>
      <c r="F23" s="20">
        <f t="shared" si="39"/>
        <v>0.83999999999999997</v>
      </c>
      <c r="G23" s="20">
        <v>0.5</v>
      </c>
      <c r="H23" s="20">
        <v>0</v>
      </c>
      <c r="I23" s="20">
        <v>0</v>
      </c>
      <c r="J23" s="20">
        <v>0</v>
      </c>
      <c r="K23" t="s">
        <v>151</v>
      </c>
      <c r="O23" t="s">
        <v>150</v>
      </c>
      <c r="P23" t="s">
        <v>149</v>
      </c>
      <c r="Q23">
        <v>0.83999999999999997</v>
      </c>
      <c r="R23">
        <v>0.80000000000000004</v>
      </c>
      <c r="S23">
        <v>0.69999999999999996</v>
      </c>
      <c r="T23">
        <v>0.59999999999999998</v>
      </c>
      <c r="U23">
        <v>0</v>
      </c>
      <c r="V23" t="s">
        <v>154</v>
      </c>
    </row>
    <row r="24">
      <c r="B24" s="20" t="s">
        <v>152</v>
      </c>
      <c r="C24" s="20" t="s">
        <v>149</v>
      </c>
      <c r="D24" s="20">
        <v>0.016</v>
      </c>
      <c r="E24" s="20">
        <f t="shared" si="38"/>
        <v>0.016</v>
      </c>
      <c r="F24" s="20">
        <f t="shared" si="39"/>
        <v>0.016</v>
      </c>
      <c r="G24" s="20">
        <v>0.0080000000000000002</v>
      </c>
      <c r="H24" s="20">
        <v>0</v>
      </c>
      <c r="I24" s="20">
        <v>0</v>
      </c>
      <c r="J24" s="20">
        <v>0</v>
      </c>
      <c r="K24" t="s">
        <v>151</v>
      </c>
      <c r="O24" t="s">
        <v>152</v>
      </c>
      <c r="P24" t="s">
        <v>149</v>
      </c>
      <c r="Q24">
        <v>0.029999999999999999</v>
      </c>
      <c r="R24">
        <v>0.029999999999999999</v>
      </c>
      <c r="S24">
        <v>0.02</v>
      </c>
      <c r="T24">
        <v>0.01</v>
      </c>
      <c r="U24">
        <v>0</v>
      </c>
      <c r="V24" t="s">
        <v>154</v>
      </c>
    </row>
    <row r="27">
      <c r="R27" s="4"/>
      <c r="S27" s="4"/>
      <c r="T27" s="4"/>
      <c r="U27" s="4"/>
    </row>
    <row r="28">
      <c r="B28" s="18" t="s">
        <v>155</v>
      </c>
    </row>
  </sheetData>
  <printOptions headings="0" gridLines="0"/>
  <pageMargins left="0.78750000000000009" right="0.78750000000000009" top="1.05277777777778" bottom="1.05277777777778" header="0.78750000000000009" footer="0.78750000000000009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>
    <oddHeader>&amp;C&amp;"Times New Roman,Normal"&amp;12&amp;A</oddHeader>
    <oddFooter>&amp;C&amp;"Times New Roman,Normal"&amp;12Page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G1" zoomScale="100" workbookViewId="0">
      <selection activeCell="B41" activeCellId="0" sqref="B41"/>
    </sheetView>
  </sheetViews>
  <sheetFormatPr baseColWidth="10" defaultColWidth="8.7109375" defaultRowHeight="12.75"/>
  <cols>
    <col customWidth="1" min="1" max="1025" width="10.42578125"/>
  </cols>
  <sheetData>
    <row r="2" ht="14.25">
      <c r="B2" s="54" t="s">
        <v>156</v>
      </c>
      <c r="C2" s="55"/>
      <c r="D2" s="55"/>
      <c r="E2" s="55"/>
      <c r="F2" s="55"/>
      <c r="G2" s="55"/>
      <c r="H2" s="54"/>
      <c r="I2" s="54"/>
      <c r="J2" s="54"/>
      <c r="K2" s="24"/>
      <c r="L2" s="24"/>
      <c r="M2" s="24"/>
      <c r="N2" s="24"/>
      <c r="O2" s="24"/>
      <c r="P2" s="54" t="s">
        <v>157</v>
      </c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E2" s="54" t="s">
        <v>158</v>
      </c>
      <c r="AF2" s="54"/>
      <c r="AG2" s="54"/>
      <c r="AH2" s="54"/>
      <c r="AI2" s="54"/>
      <c r="AJ2" s="54"/>
      <c r="AK2" s="24"/>
      <c r="AL2" s="54" t="s">
        <v>159</v>
      </c>
      <c r="AM2" s="55"/>
      <c r="AN2" s="55"/>
      <c r="AO2" s="55"/>
      <c r="AP2" s="55"/>
      <c r="AQ2" s="54"/>
      <c r="AR2" s="54"/>
      <c r="AS2" s="54"/>
    </row>
    <row r="3" ht="14.25">
      <c r="B3" s="56"/>
      <c r="C3" s="57"/>
      <c r="D3" s="57"/>
      <c r="E3" s="57"/>
      <c r="F3" s="57"/>
      <c r="G3" s="57"/>
      <c r="H3" s="56"/>
      <c r="I3" s="56"/>
      <c r="J3" s="56"/>
      <c r="K3" s="56"/>
      <c r="L3" s="56"/>
      <c r="M3" s="56"/>
      <c r="N3" s="56"/>
      <c r="O3" s="56"/>
      <c r="P3" s="58"/>
      <c r="Q3" s="59"/>
      <c r="R3" s="59"/>
      <c r="S3" s="59"/>
      <c r="T3" s="59"/>
      <c r="U3" s="59"/>
      <c r="V3" s="59"/>
      <c r="W3" s="60"/>
      <c r="X3" s="61"/>
      <c r="Y3" s="61"/>
      <c r="Z3" s="61"/>
      <c r="AA3" s="61"/>
      <c r="AB3" s="56"/>
      <c r="AC3" s="56"/>
      <c r="AE3" s="56"/>
      <c r="AF3" s="56"/>
      <c r="AG3" s="56"/>
      <c r="AH3" s="56"/>
      <c r="AI3" s="56"/>
      <c r="AJ3" s="56"/>
      <c r="AK3" s="56"/>
      <c r="AL3" s="56"/>
      <c r="AM3" s="57"/>
      <c r="AN3" s="57"/>
      <c r="AO3" s="57"/>
      <c r="AP3" s="57"/>
      <c r="AQ3" s="56"/>
      <c r="AR3" s="56"/>
      <c r="AS3" s="56"/>
    </row>
    <row r="4" ht="14.25">
      <c r="B4" s="62" t="s">
        <v>160</v>
      </c>
      <c r="C4" s="57"/>
      <c r="D4" s="57"/>
      <c r="E4" s="57"/>
      <c r="F4" s="57"/>
      <c r="G4" s="57"/>
      <c r="H4" s="57"/>
      <c r="I4" s="57"/>
      <c r="J4" s="56"/>
      <c r="K4" s="56"/>
      <c r="L4" s="56"/>
      <c r="M4" s="60"/>
      <c r="N4" s="60"/>
      <c r="O4" s="60"/>
      <c r="P4" s="63" t="s">
        <v>161</v>
      </c>
      <c r="Q4" s="59"/>
      <c r="R4" s="59"/>
      <c r="S4" s="59"/>
      <c r="T4" s="59"/>
      <c r="U4" s="59"/>
      <c r="V4" s="59"/>
      <c r="W4" s="59"/>
      <c r="X4" s="61"/>
      <c r="Y4" s="61"/>
      <c r="Z4" s="61"/>
      <c r="AA4" s="61"/>
      <c r="AB4" s="60"/>
      <c r="AC4" s="60"/>
      <c r="AE4" s="56" t="s">
        <v>162</v>
      </c>
      <c r="AF4" s="56"/>
      <c r="AG4" s="56"/>
      <c r="AH4" s="56"/>
      <c r="AI4" s="56"/>
      <c r="AJ4" s="56"/>
      <c r="AK4" s="60"/>
      <c r="AL4" s="56" t="s">
        <v>163</v>
      </c>
      <c r="AM4" s="57"/>
      <c r="AN4" s="57"/>
      <c r="AO4" s="57"/>
      <c r="AP4" s="57"/>
      <c r="AQ4" s="56"/>
      <c r="AR4" s="56"/>
      <c r="AS4" s="56"/>
    </row>
    <row r="5" ht="14.25">
      <c r="B5" s="64"/>
      <c r="C5" s="65">
        <v>2019</v>
      </c>
      <c r="D5" s="65">
        <v>2020</v>
      </c>
      <c r="E5" s="65">
        <v>2021</v>
      </c>
      <c r="F5" s="65">
        <v>2022</v>
      </c>
      <c r="G5" s="65">
        <v>2023</v>
      </c>
      <c r="H5" s="65">
        <v>2025</v>
      </c>
      <c r="I5" s="65">
        <v>2030</v>
      </c>
      <c r="J5" s="65">
        <v>2035</v>
      </c>
      <c r="K5" s="65">
        <v>2040</v>
      </c>
      <c r="L5" s="65">
        <v>2045</v>
      </c>
      <c r="M5" s="65">
        <v>2050</v>
      </c>
      <c r="N5" s="60"/>
      <c r="O5" s="60"/>
      <c r="P5" s="66"/>
      <c r="Q5" s="67">
        <v>2019</v>
      </c>
      <c r="R5" s="67">
        <v>2020</v>
      </c>
      <c r="S5" s="67">
        <v>2021</v>
      </c>
      <c r="T5" s="67">
        <v>2022</v>
      </c>
      <c r="U5" s="67">
        <v>2023</v>
      </c>
      <c r="V5" s="68">
        <v>2025</v>
      </c>
      <c r="W5" s="68">
        <v>2030</v>
      </c>
      <c r="X5" s="68">
        <v>2035</v>
      </c>
      <c r="Y5" s="68">
        <v>2040</v>
      </c>
      <c r="Z5" s="68">
        <v>2045</v>
      </c>
      <c r="AA5" s="68">
        <v>2050</v>
      </c>
      <c r="AB5" s="60"/>
      <c r="AC5" s="60"/>
      <c r="AE5" s="64"/>
      <c r="AF5" s="64">
        <v>2015</v>
      </c>
      <c r="AG5" s="64">
        <v>2020</v>
      </c>
      <c r="AH5" s="64">
        <v>2025</v>
      </c>
      <c r="AI5" s="64">
        <v>2030</v>
      </c>
      <c r="AJ5" s="64">
        <v>2050</v>
      </c>
      <c r="AK5" s="60"/>
      <c r="AL5" s="64"/>
      <c r="AM5" s="65">
        <v>2018</v>
      </c>
      <c r="AN5" s="65">
        <v>2019</v>
      </c>
      <c r="AO5" s="65">
        <v>2020</v>
      </c>
      <c r="AP5" s="65">
        <v>2021</v>
      </c>
      <c r="AQ5" s="65">
        <v>2025</v>
      </c>
      <c r="AR5" s="65">
        <v>2030</v>
      </c>
      <c r="AS5" s="65">
        <v>2050</v>
      </c>
    </row>
    <row r="6" ht="14.25">
      <c r="B6" s="64" t="s">
        <v>164</v>
      </c>
      <c r="C6" s="69">
        <v>0.079000000000000001</v>
      </c>
      <c r="D6" s="69">
        <v>0.082000000000000003</v>
      </c>
      <c r="E6" s="69">
        <v>0.085999999999999993</v>
      </c>
      <c r="F6" s="69">
        <v>0.091999999999999998</v>
      </c>
      <c r="G6" s="69">
        <v>0.095000000000000001</v>
      </c>
      <c r="H6" s="70">
        <v>0.095000000000000001</v>
      </c>
      <c r="I6" s="70">
        <v>0.095000000000000001</v>
      </c>
      <c r="J6" s="69">
        <v>0.095000000000000001</v>
      </c>
      <c r="K6" s="70">
        <v>0.095000000000000001</v>
      </c>
      <c r="L6" s="69">
        <v>0.095000000000000001</v>
      </c>
      <c r="M6" s="69">
        <v>0.095000000000000001</v>
      </c>
      <c r="N6" s="60"/>
      <c r="O6" s="60"/>
      <c r="P6" s="71" t="s">
        <v>165</v>
      </c>
      <c r="Q6" s="72">
        <v>0.079000000000000001</v>
      </c>
      <c r="R6" s="72">
        <v>0.082000000000000003</v>
      </c>
      <c r="S6" s="72">
        <v>0.085999999999999993</v>
      </c>
      <c r="T6" s="72">
        <v>0.091999999999999998</v>
      </c>
      <c r="U6" s="72">
        <v>0.095000000000000001</v>
      </c>
      <c r="V6" s="73">
        <v>0.097000000000000003</v>
      </c>
      <c r="W6" s="73">
        <v>0.12</v>
      </c>
      <c r="X6" s="72">
        <v>0.25</v>
      </c>
      <c r="Y6" s="73">
        <v>0.5</v>
      </c>
      <c r="Z6" s="72">
        <v>0.75</v>
      </c>
      <c r="AA6" s="72">
        <v>1</v>
      </c>
      <c r="AB6" s="60"/>
      <c r="AC6" s="60"/>
      <c r="AE6" s="64" t="s">
        <v>166</v>
      </c>
      <c r="AF6" s="74">
        <v>0.072999999999999995</v>
      </c>
      <c r="AG6" s="74">
        <v>0.083000000000000004</v>
      </c>
      <c r="AH6" s="74">
        <v>0.097000000000000003</v>
      </c>
      <c r="AI6" s="74">
        <v>0.11700000000000001</v>
      </c>
      <c r="AJ6" s="74">
        <v>1</v>
      </c>
      <c r="AK6" s="60"/>
      <c r="AL6" s="64" t="s">
        <v>164</v>
      </c>
      <c r="AM6" s="69">
        <v>0.072999999999999995</v>
      </c>
      <c r="AN6" s="69">
        <v>0.079000000000000001</v>
      </c>
      <c r="AO6" s="69">
        <v>0.082000000000000003</v>
      </c>
      <c r="AP6" s="69">
        <v>0.085999999999999993</v>
      </c>
      <c r="AQ6" s="69">
        <v>0.085999999999999993</v>
      </c>
      <c r="AR6" s="69">
        <v>0.085999999999999993</v>
      </c>
      <c r="AS6" s="69">
        <v>0.085999999999999993</v>
      </c>
    </row>
    <row r="7" ht="14.25">
      <c r="B7" s="64" t="s">
        <v>167</v>
      </c>
      <c r="C7" s="69">
        <v>0.072999999999999995</v>
      </c>
      <c r="D7" s="69">
        <v>0.080000000000000002</v>
      </c>
      <c r="E7" s="69">
        <v>0.080000000000000002</v>
      </c>
      <c r="F7" s="69">
        <v>0.084000000000000005</v>
      </c>
      <c r="G7" s="69">
        <v>0.085999999999999993</v>
      </c>
      <c r="H7" s="70">
        <v>0.085999999999999993</v>
      </c>
      <c r="I7" s="70">
        <v>0.085999999999999993</v>
      </c>
      <c r="J7" s="69">
        <v>0.085999999999999993</v>
      </c>
      <c r="K7" s="70">
        <v>0.085999999999999993</v>
      </c>
      <c r="L7" s="69">
        <v>0.085999999999999993</v>
      </c>
      <c r="M7" s="69">
        <v>0.085999999999999993</v>
      </c>
      <c r="N7" s="60"/>
      <c r="O7" s="60"/>
      <c r="P7" s="75" t="s">
        <v>168</v>
      </c>
      <c r="Q7" s="76">
        <v>0.070000000000000007</v>
      </c>
      <c r="R7" s="76">
        <v>0.070000000000000007</v>
      </c>
      <c r="S7" s="76">
        <v>0.070000000000000007</v>
      </c>
      <c r="T7" s="76">
        <v>0.070000000000000007</v>
      </c>
      <c r="U7" s="76">
        <v>0.070000000000000007</v>
      </c>
      <c r="V7" s="77">
        <v>0.070000000000000007</v>
      </c>
      <c r="W7" s="77">
        <v>0.070000000000000007</v>
      </c>
      <c r="X7" s="76">
        <v>0.070000000000000007</v>
      </c>
      <c r="Y7" s="77">
        <v>0.070000000000000007</v>
      </c>
      <c r="Z7" s="76">
        <v>0.070000000000000007</v>
      </c>
      <c r="AA7" s="76">
        <v>0.070000000000000007</v>
      </c>
      <c r="AB7" s="60"/>
      <c r="AC7" s="60"/>
      <c r="AE7" s="64" t="s">
        <v>169</v>
      </c>
      <c r="AF7" s="74">
        <v>0.073999999999999996</v>
      </c>
      <c r="AG7" s="74">
        <v>0.081000000000000003</v>
      </c>
      <c r="AH7" s="74">
        <v>0.095000000000000001</v>
      </c>
      <c r="AI7" s="74">
        <v>0.12</v>
      </c>
      <c r="AJ7" s="74">
        <v>1</v>
      </c>
      <c r="AK7" s="60"/>
      <c r="AL7" s="64" t="s">
        <v>167</v>
      </c>
      <c r="AM7" s="69">
        <v>0.069699999999999998</v>
      </c>
      <c r="AN7" s="69">
        <v>0.072999999999999995</v>
      </c>
      <c r="AO7" s="69">
        <v>0.080000000000000002</v>
      </c>
      <c r="AP7" s="69">
        <v>0.080000000000000002</v>
      </c>
      <c r="AQ7" s="69">
        <v>0.080000000000000002</v>
      </c>
      <c r="AR7" s="69">
        <v>0.080000000000000002</v>
      </c>
      <c r="AS7" s="69">
        <v>0.080000000000000002</v>
      </c>
    </row>
    <row r="8" ht="14.25"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75" t="s">
        <v>170</v>
      </c>
      <c r="Q8" s="76">
        <v>0.0060000000000000001</v>
      </c>
      <c r="R8" s="76">
        <v>0.0070000000000000001</v>
      </c>
      <c r="S8" s="76">
        <v>0.0060000000000000001</v>
      </c>
      <c r="T8" s="76">
        <v>0.01</v>
      </c>
      <c r="U8" s="76">
        <v>0.012999999999999999</v>
      </c>
      <c r="V8" s="77">
        <v>0.014999999999999999</v>
      </c>
      <c r="W8" s="77">
        <v>0.021999999999999999</v>
      </c>
      <c r="X8" s="76">
        <v>0.050000000000000003</v>
      </c>
      <c r="Y8" s="77">
        <v>0.12</v>
      </c>
      <c r="Z8" s="76">
        <v>0.23999999999999999</v>
      </c>
      <c r="AA8" s="76">
        <v>0.29999999999999999</v>
      </c>
      <c r="AB8" s="60"/>
      <c r="AC8" s="60"/>
      <c r="AE8" s="64" t="s">
        <v>171</v>
      </c>
      <c r="AF8" s="74">
        <v>0</v>
      </c>
      <c r="AG8" s="74">
        <v>0.0050000000000000001</v>
      </c>
      <c r="AH8" s="74">
        <v>0.024</v>
      </c>
      <c r="AI8" s="74">
        <v>0.042999999999999997</v>
      </c>
      <c r="AJ8" s="74">
        <v>0.5</v>
      </c>
      <c r="AK8" s="60"/>
      <c r="AL8" s="64" t="s">
        <v>171</v>
      </c>
      <c r="AM8" s="69">
        <v>0</v>
      </c>
      <c r="AN8" s="69">
        <v>0</v>
      </c>
      <c r="AO8" s="69">
        <v>0</v>
      </c>
      <c r="AP8" s="69">
        <v>0</v>
      </c>
      <c r="AQ8" s="69" t="s">
        <v>172</v>
      </c>
      <c r="AR8" s="69">
        <v>0.050000000000000003</v>
      </c>
      <c r="AS8" s="69">
        <v>0.050000000000000003</v>
      </c>
    </row>
    <row r="9" ht="14.25"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75" t="s">
        <v>173</v>
      </c>
      <c r="Q9" s="76">
        <v>0.001</v>
      </c>
      <c r="R9" s="76">
        <v>0.001</v>
      </c>
      <c r="S9" s="76">
        <v>0.002</v>
      </c>
      <c r="T9" s="76">
        <v>0.002</v>
      </c>
      <c r="U9" s="76">
        <v>0.002</v>
      </c>
      <c r="V9" s="77">
        <v>0.002</v>
      </c>
      <c r="W9" s="77">
        <v>0.0050000000000000001</v>
      </c>
      <c r="X9" s="76">
        <v>0.02</v>
      </c>
      <c r="Y9" s="77">
        <v>0.040000000000000001</v>
      </c>
      <c r="Z9" s="76">
        <v>0.070000000000000007</v>
      </c>
      <c r="AA9" s="76">
        <v>0.10000000000000001</v>
      </c>
      <c r="AB9" s="60"/>
      <c r="AC9" s="60"/>
      <c r="AE9" s="64" t="s">
        <v>174</v>
      </c>
      <c r="AF9" s="74">
        <v>0.01</v>
      </c>
      <c r="AG9" s="74">
        <v>0.02</v>
      </c>
      <c r="AH9" s="74">
        <v>0.050000000000000003</v>
      </c>
      <c r="AI9" s="74">
        <v>0.10000000000000001</v>
      </c>
      <c r="AJ9" s="74">
        <v>1</v>
      </c>
      <c r="AK9" s="60"/>
      <c r="AL9" s="64" t="s">
        <v>174</v>
      </c>
      <c r="AM9" s="69">
        <v>0.001</v>
      </c>
      <c r="AN9" s="69">
        <v>0.001</v>
      </c>
      <c r="AO9" s="69">
        <v>0.001</v>
      </c>
      <c r="AP9" s="69">
        <v>0.001</v>
      </c>
      <c r="AQ9" s="69">
        <v>0.0050000000000000001</v>
      </c>
      <c r="AR9" s="69">
        <v>0.01</v>
      </c>
      <c r="AS9" s="69">
        <v>0.01</v>
      </c>
    </row>
    <row r="10" ht="13.5">
      <c r="B10" s="78" t="s">
        <v>175</v>
      </c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75" t="s">
        <v>16</v>
      </c>
      <c r="Q10" s="76">
        <v>0.002</v>
      </c>
      <c r="R10" s="76">
        <v>0.0040000000000000001</v>
      </c>
      <c r="S10" s="76">
        <v>0.0080000000000000002</v>
      </c>
      <c r="T10" s="76">
        <v>0.01</v>
      </c>
      <c r="U10" s="76">
        <v>0.01</v>
      </c>
      <c r="V10" s="77">
        <v>0.012</v>
      </c>
      <c r="W10" s="77">
        <v>0.017999999999999999</v>
      </c>
      <c r="X10" s="76">
        <v>0.070000000000000007</v>
      </c>
      <c r="Y10" s="77">
        <v>0.22</v>
      </c>
      <c r="Z10" s="76">
        <v>0.29999999999999999</v>
      </c>
      <c r="AA10" s="76">
        <v>0.42999999999999999</v>
      </c>
      <c r="AB10" s="56"/>
      <c r="AC10" s="56"/>
    </row>
    <row r="11" ht="13.5"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75" t="s">
        <v>176</v>
      </c>
      <c r="Q11" s="76">
        <v>0</v>
      </c>
      <c r="R11" s="76">
        <v>0</v>
      </c>
      <c r="S11" s="76">
        <v>0</v>
      </c>
      <c r="T11" s="76">
        <v>0</v>
      </c>
      <c r="U11" s="76">
        <v>0</v>
      </c>
      <c r="V11" s="77">
        <v>0</v>
      </c>
      <c r="W11" s="77">
        <v>0.0050000000000000001</v>
      </c>
      <c r="X11" s="76">
        <v>0.040000000000000001</v>
      </c>
      <c r="Y11" s="77">
        <v>0.050000000000000003</v>
      </c>
      <c r="Z11" s="76">
        <v>0.070000000000000007</v>
      </c>
      <c r="AA11" s="76">
        <v>0.10000000000000001</v>
      </c>
      <c r="AB11" s="56"/>
      <c r="AC11" s="56"/>
    </row>
    <row r="12" ht="13.5"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71" t="s">
        <v>177</v>
      </c>
      <c r="Q12" s="72">
        <v>0.079000000000000001</v>
      </c>
      <c r="R12" s="72">
        <v>0.080000000000000002</v>
      </c>
      <c r="S12" s="72">
        <v>0.080000000000000002</v>
      </c>
      <c r="T12" s="72">
        <v>0.084000000000000005</v>
      </c>
      <c r="U12" s="72">
        <v>0.085999999999999993</v>
      </c>
      <c r="V12" s="73">
        <v>0.095000000000000001</v>
      </c>
      <c r="W12" s="73">
        <v>0.12</v>
      </c>
      <c r="X12" s="72">
        <v>0.25</v>
      </c>
      <c r="Y12" s="73">
        <v>0.5</v>
      </c>
      <c r="Z12" s="72">
        <v>0.75</v>
      </c>
      <c r="AA12" s="72">
        <v>1</v>
      </c>
      <c r="AB12" s="56"/>
      <c r="AC12" s="56"/>
    </row>
    <row r="13" ht="13.5"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75" t="s">
        <v>168</v>
      </c>
      <c r="Q13" s="76">
        <v>0.070000000000000007</v>
      </c>
      <c r="R13" s="76">
        <v>0.070000000000000007</v>
      </c>
      <c r="S13" s="76">
        <v>0.070000000000000007</v>
      </c>
      <c r="T13" s="76">
        <v>0.070000000000000007</v>
      </c>
      <c r="U13" s="76">
        <v>0.070000000000000007</v>
      </c>
      <c r="V13" s="77">
        <v>0.070000000000000007</v>
      </c>
      <c r="W13" s="77">
        <v>0.070000000000000007</v>
      </c>
      <c r="X13" s="76">
        <v>0.070000000000000007</v>
      </c>
      <c r="Y13" s="77">
        <v>0.070000000000000007</v>
      </c>
      <c r="Z13" s="76">
        <v>0.070000000000000007</v>
      </c>
      <c r="AA13" s="76">
        <v>0.070000000000000007</v>
      </c>
      <c r="AB13" s="56"/>
      <c r="AC13" s="56"/>
    </row>
    <row r="14" ht="13.5"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75" t="s">
        <v>170</v>
      </c>
      <c r="Q14" s="76">
        <v>0</v>
      </c>
      <c r="R14" s="76">
        <v>0</v>
      </c>
      <c r="S14" s="76">
        <v>0</v>
      </c>
      <c r="T14" s="76">
        <v>0.002</v>
      </c>
      <c r="U14" s="76">
        <v>0.0040000000000000001</v>
      </c>
      <c r="V14" s="77">
        <v>0.0080000000000000002</v>
      </c>
      <c r="W14" s="77">
        <v>0.012999999999999999</v>
      </c>
      <c r="X14" s="76">
        <v>0.029999999999999999</v>
      </c>
      <c r="Y14" s="77">
        <v>0.059999999999999998</v>
      </c>
      <c r="Z14" s="76">
        <v>0.10000000000000001</v>
      </c>
      <c r="AA14" s="76">
        <v>0.14999999999999999</v>
      </c>
      <c r="AB14" s="56"/>
      <c r="AC14" s="56"/>
    </row>
    <row r="15" ht="13.5"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75" t="s">
        <v>173</v>
      </c>
      <c r="Q15" s="76">
        <v>0.0089999999999999993</v>
      </c>
      <c r="R15" s="76">
        <v>0.0089999999999999993</v>
      </c>
      <c r="S15" s="76">
        <v>0.0089999999999999993</v>
      </c>
      <c r="T15" s="76">
        <v>0.0089999999999999993</v>
      </c>
      <c r="U15" s="76">
        <v>0.01</v>
      </c>
      <c r="V15" s="77">
        <v>0.012</v>
      </c>
      <c r="W15" s="77">
        <v>0.012</v>
      </c>
      <c r="X15" s="76">
        <v>0.02</v>
      </c>
      <c r="Y15" s="77">
        <v>0.040000000000000001</v>
      </c>
      <c r="Z15" s="76">
        <v>0.059999999999999998</v>
      </c>
      <c r="AA15" s="76">
        <v>0.10000000000000001</v>
      </c>
      <c r="AB15" s="56"/>
      <c r="AC15" s="56"/>
    </row>
    <row r="16" ht="13.5"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75" t="s">
        <v>16</v>
      </c>
      <c r="Q16" s="76">
        <v>0</v>
      </c>
      <c r="R16" s="76">
        <v>0.001</v>
      </c>
      <c r="S16" s="76">
        <v>0.001</v>
      </c>
      <c r="T16" s="76">
        <v>0.0030000000000000001</v>
      </c>
      <c r="U16" s="76">
        <v>0.002</v>
      </c>
      <c r="V16" s="77">
        <v>0.0050000000000000001</v>
      </c>
      <c r="W16" s="77">
        <v>0.01</v>
      </c>
      <c r="X16" s="76">
        <v>0.080000000000000002</v>
      </c>
      <c r="Y16" s="77">
        <v>0.23000000000000001</v>
      </c>
      <c r="Z16" s="76">
        <v>0.40000000000000002</v>
      </c>
      <c r="AA16" s="76">
        <v>0.53000000000000003</v>
      </c>
      <c r="AB16" s="56"/>
      <c r="AC16" s="56"/>
    </row>
    <row r="17" ht="13.5"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79"/>
      <c r="P17" s="75" t="s">
        <v>176</v>
      </c>
      <c r="Q17" s="76">
        <v>0</v>
      </c>
      <c r="R17" s="76">
        <v>0</v>
      </c>
      <c r="S17" s="76">
        <v>0</v>
      </c>
      <c r="T17" s="76">
        <v>0</v>
      </c>
      <c r="U17" s="76">
        <v>0</v>
      </c>
      <c r="V17" s="77">
        <v>0</v>
      </c>
      <c r="W17" s="77">
        <v>0.014999999999999999</v>
      </c>
      <c r="X17" s="76">
        <v>0.050000000000000003</v>
      </c>
      <c r="Y17" s="77">
        <v>0.10000000000000001</v>
      </c>
      <c r="Z17" s="76">
        <v>0.12</v>
      </c>
      <c r="AA17" s="76">
        <v>0.14999999999999999</v>
      </c>
      <c r="AB17" s="56"/>
      <c r="AC17" s="56"/>
    </row>
    <row r="18" ht="14.25"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79"/>
      <c r="P18" s="60"/>
      <c r="Q18" s="60"/>
      <c r="R18" s="60"/>
      <c r="S18" s="60"/>
      <c r="T18" s="60"/>
      <c r="U18" s="60"/>
      <c r="V18" s="60"/>
      <c r="W18" s="80"/>
      <c r="X18" s="80"/>
      <c r="Y18" s="80"/>
      <c r="Z18" s="80"/>
      <c r="AA18" s="80"/>
      <c r="AB18" s="56"/>
      <c r="AC18" s="56"/>
    </row>
    <row r="19" ht="14.25"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79"/>
      <c r="P19" s="78" t="s">
        <v>178</v>
      </c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56"/>
      <c r="AC19" s="56"/>
    </row>
    <row r="20" ht="14.25"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79"/>
      <c r="P20" s="78" t="s">
        <v>179</v>
      </c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56"/>
      <c r="AC20" s="56"/>
    </row>
    <row r="21" ht="14.25"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79"/>
      <c r="P21" s="78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56"/>
      <c r="AC21" s="56"/>
    </row>
    <row r="22" ht="14.25"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79"/>
      <c r="P22" s="78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56"/>
      <c r="AC22" s="56"/>
    </row>
    <row r="23" ht="14.25"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79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56"/>
      <c r="AC23" s="56"/>
    </row>
    <row r="24" ht="14.25">
      <c r="B24" s="62" t="s">
        <v>180</v>
      </c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79"/>
      <c r="P24" s="63" t="s">
        <v>181</v>
      </c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56"/>
      <c r="AC24" s="56"/>
    </row>
    <row r="25" ht="13.5">
      <c r="B25" s="64"/>
      <c r="C25" s="65">
        <v>2019</v>
      </c>
      <c r="D25" s="65">
        <v>2020</v>
      </c>
      <c r="E25" s="65">
        <v>2021</v>
      </c>
      <c r="F25" s="65">
        <v>2022</v>
      </c>
      <c r="G25" s="65">
        <v>2023</v>
      </c>
      <c r="H25" s="65">
        <v>2025</v>
      </c>
      <c r="I25" s="65">
        <v>2030</v>
      </c>
      <c r="J25" s="65">
        <v>2035</v>
      </c>
      <c r="K25" s="65">
        <v>2040</v>
      </c>
      <c r="L25" s="65">
        <v>2045</v>
      </c>
      <c r="M25" s="65">
        <v>2050</v>
      </c>
      <c r="N25" s="56"/>
      <c r="O25" s="79"/>
      <c r="P25" s="66"/>
      <c r="Q25" s="67">
        <v>2019</v>
      </c>
      <c r="R25" s="67">
        <v>2020</v>
      </c>
      <c r="S25" s="67">
        <v>2021</v>
      </c>
      <c r="T25" s="67">
        <v>2022</v>
      </c>
      <c r="U25" s="67">
        <v>2023</v>
      </c>
      <c r="V25" s="68">
        <v>2025</v>
      </c>
      <c r="W25" s="68">
        <v>2030</v>
      </c>
      <c r="X25" s="68">
        <v>2035</v>
      </c>
      <c r="Y25" s="68">
        <v>2040</v>
      </c>
      <c r="Z25" s="68">
        <v>2045</v>
      </c>
      <c r="AA25" s="68">
        <v>2050</v>
      </c>
      <c r="AB25" s="56"/>
      <c r="AC25" s="56"/>
    </row>
    <row r="26" ht="13.5">
      <c r="B26" s="64" t="s">
        <v>174</v>
      </c>
      <c r="C26" s="69">
        <v>0.001</v>
      </c>
      <c r="D26" s="69">
        <v>0.001</v>
      </c>
      <c r="E26" s="69"/>
      <c r="F26" s="69"/>
      <c r="G26" s="69"/>
      <c r="H26" s="76">
        <v>0.02</v>
      </c>
      <c r="I26" s="76">
        <v>0.02</v>
      </c>
      <c r="J26" s="76">
        <v>0.02</v>
      </c>
      <c r="K26" s="76">
        <v>0.02</v>
      </c>
      <c r="L26" s="76">
        <v>0.02</v>
      </c>
      <c r="M26" s="76">
        <v>0.02</v>
      </c>
      <c r="N26" s="56"/>
      <c r="O26" s="79"/>
      <c r="P26" s="71" t="s">
        <v>182</v>
      </c>
      <c r="Q26" s="72">
        <v>0</v>
      </c>
      <c r="R26" s="72">
        <v>0.001</v>
      </c>
      <c r="S26" s="72"/>
      <c r="T26" s="72"/>
      <c r="U26" s="72"/>
      <c r="V26" s="81">
        <v>0.050000000000000003</v>
      </c>
      <c r="W26" s="81">
        <v>0.10000000000000001</v>
      </c>
      <c r="X26" s="82">
        <v>0.14999999999999999</v>
      </c>
      <c r="Y26" s="83">
        <v>0.29999999999999999</v>
      </c>
      <c r="Z26" s="83">
        <v>0.5</v>
      </c>
      <c r="AA26" s="83">
        <v>1</v>
      </c>
      <c r="AB26" s="84"/>
      <c r="AC26" s="56"/>
    </row>
    <row r="27" ht="13.5"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79"/>
      <c r="P27" s="75" t="s">
        <v>183</v>
      </c>
      <c r="Q27" s="76">
        <v>0</v>
      </c>
      <c r="R27" s="76">
        <v>0</v>
      </c>
      <c r="S27" s="76"/>
      <c r="T27" s="76"/>
      <c r="U27" s="76"/>
      <c r="V27" s="76">
        <v>0</v>
      </c>
      <c r="W27" s="76">
        <v>0</v>
      </c>
      <c r="X27" s="76">
        <v>0</v>
      </c>
      <c r="Y27" s="76">
        <v>0</v>
      </c>
      <c r="Z27" s="76">
        <v>0</v>
      </c>
      <c r="AA27" s="76">
        <v>0</v>
      </c>
      <c r="AB27" s="56"/>
      <c r="AC27" s="56"/>
    </row>
    <row r="28" ht="13.5"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79"/>
      <c r="P28" s="75" t="s">
        <v>184</v>
      </c>
      <c r="Q28" s="76">
        <v>0</v>
      </c>
      <c r="R28" s="76">
        <v>0</v>
      </c>
      <c r="S28" s="76"/>
      <c r="T28" s="76"/>
      <c r="U28" s="76"/>
      <c r="V28" s="76">
        <v>0</v>
      </c>
      <c r="W28" s="76">
        <v>0</v>
      </c>
      <c r="X28" s="76">
        <v>0</v>
      </c>
      <c r="Y28" s="76">
        <v>0</v>
      </c>
      <c r="Z28" s="76">
        <v>0</v>
      </c>
      <c r="AA28" s="76">
        <v>0</v>
      </c>
      <c r="AB28" s="56"/>
      <c r="AC28" s="56"/>
    </row>
    <row r="29" ht="13.5">
      <c r="B29" s="78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79"/>
      <c r="P29" s="75" t="s">
        <v>185</v>
      </c>
      <c r="Q29" s="76">
        <v>0</v>
      </c>
      <c r="R29" s="76">
        <v>0.001</v>
      </c>
      <c r="S29" s="76"/>
      <c r="T29" s="76"/>
      <c r="U29" s="76"/>
      <c r="V29" s="76">
        <v>0.050000000000000003</v>
      </c>
      <c r="W29" s="76">
        <v>0.10000000000000001</v>
      </c>
      <c r="X29" s="82">
        <v>0.14999999999999999</v>
      </c>
      <c r="Y29" s="83">
        <v>0.29999999999999999</v>
      </c>
      <c r="Z29" s="83">
        <v>0.5</v>
      </c>
      <c r="AA29" s="83">
        <v>1</v>
      </c>
      <c r="AB29" s="56"/>
      <c r="AC29" s="56"/>
    </row>
    <row r="30" ht="13.5"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79"/>
      <c r="P30" s="79"/>
      <c r="Q30" s="79"/>
      <c r="R30" s="79"/>
      <c r="S30" s="79"/>
      <c r="T30" s="79"/>
      <c r="U30" s="79"/>
      <c r="V30" s="79"/>
      <c r="W30" s="56"/>
      <c r="X30" s="56"/>
      <c r="Y30" s="56"/>
      <c r="Z30" s="56"/>
      <c r="AA30" s="56"/>
      <c r="AB30" s="56"/>
      <c r="AC30" s="56"/>
    </row>
    <row r="31" ht="13.5"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79"/>
      <c r="P31" s="78" t="s">
        <v>186</v>
      </c>
      <c r="Q31" s="79"/>
      <c r="R31" s="79"/>
      <c r="S31" s="79"/>
      <c r="T31" s="79"/>
      <c r="U31" s="79"/>
      <c r="V31" s="79"/>
      <c r="W31" s="56"/>
      <c r="X31" s="56"/>
      <c r="Y31" s="56"/>
      <c r="Z31" s="56"/>
      <c r="AA31" s="56"/>
      <c r="AB31" s="56"/>
      <c r="AC31" s="56"/>
    </row>
    <row r="32" ht="13.5"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79"/>
      <c r="P32" s="78" t="s">
        <v>187</v>
      </c>
      <c r="Q32" s="79"/>
      <c r="R32" s="79"/>
      <c r="S32" s="79"/>
      <c r="T32" s="79"/>
      <c r="U32" s="79"/>
      <c r="V32" s="79"/>
      <c r="W32" s="56"/>
      <c r="X32" s="56"/>
      <c r="Y32" s="56"/>
      <c r="Z32" s="56"/>
      <c r="AA32" s="56"/>
      <c r="AB32" s="56"/>
      <c r="AC32" s="56"/>
    </row>
    <row r="33" ht="13.5"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79"/>
      <c r="P33" s="78" t="s">
        <v>188</v>
      </c>
      <c r="Q33" s="79"/>
      <c r="R33" s="79"/>
      <c r="S33" s="79"/>
      <c r="T33" s="79"/>
      <c r="U33" s="79"/>
      <c r="V33" s="79"/>
      <c r="W33" s="56"/>
      <c r="X33" s="56"/>
      <c r="Y33" s="56"/>
      <c r="Z33" s="56"/>
      <c r="AA33" s="56"/>
      <c r="AB33" s="56"/>
      <c r="AC33" s="56"/>
    </row>
    <row r="34" ht="13.5"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79"/>
      <c r="P34" s="79"/>
      <c r="Q34" s="79"/>
      <c r="R34" s="79"/>
      <c r="S34" s="79"/>
      <c r="T34" s="79"/>
      <c r="U34" s="79"/>
      <c r="V34" s="79"/>
      <c r="W34" s="56"/>
      <c r="X34" s="56"/>
      <c r="Y34" s="56"/>
      <c r="Z34" s="56"/>
      <c r="AA34" s="56"/>
      <c r="AB34" s="56"/>
      <c r="AC34" s="56"/>
    </row>
    <row r="35" ht="14.25">
      <c r="B35" s="62" t="s">
        <v>189</v>
      </c>
      <c r="C35" s="57"/>
      <c r="D35" s="57"/>
      <c r="E35" s="57"/>
      <c r="F35" s="57"/>
      <c r="G35" s="57"/>
      <c r="H35" s="57"/>
      <c r="I35" s="57"/>
      <c r="J35" s="56"/>
      <c r="K35" s="56"/>
      <c r="L35" s="56"/>
      <c r="M35" s="60"/>
      <c r="N35" s="56"/>
      <c r="O35" s="79"/>
      <c r="P35" s="62" t="s">
        <v>189</v>
      </c>
      <c r="Q35" s="57"/>
      <c r="R35" s="57"/>
      <c r="S35" s="57"/>
      <c r="T35" s="57"/>
      <c r="U35" s="57"/>
      <c r="V35" s="57"/>
      <c r="W35" s="57"/>
      <c r="X35" s="56"/>
      <c r="Y35" s="56"/>
      <c r="Z35" s="56"/>
      <c r="AA35" s="60"/>
      <c r="AB35" s="56"/>
      <c r="AC35" s="56"/>
    </row>
    <row r="36" ht="13.5">
      <c r="B36" s="64"/>
      <c r="C36" s="65">
        <v>2019</v>
      </c>
      <c r="D36" s="65">
        <v>2020</v>
      </c>
      <c r="E36" s="65">
        <v>2021</v>
      </c>
      <c r="F36" s="65">
        <v>2022</v>
      </c>
      <c r="G36" s="65">
        <v>2023</v>
      </c>
      <c r="H36" s="65">
        <v>2025</v>
      </c>
      <c r="I36" s="65">
        <v>2030</v>
      </c>
      <c r="J36" s="65">
        <v>2035</v>
      </c>
      <c r="K36" s="65">
        <v>2040</v>
      </c>
      <c r="L36" s="65">
        <v>2045</v>
      </c>
      <c r="M36" s="65">
        <v>2050</v>
      </c>
      <c r="N36" s="56"/>
      <c r="O36" s="79"/>
      <c r="P36" s="64"/>
      <c r="Q36" s="65">
        <v>2019</v>
      </c>
      <c r="R36" s="65">
        <v>2020</v>
      </c>
      <c r="S36" s="65">
        <v>2021</v>
      </c>
      <c r="T36" s="65">
        <v>2022</v>
      </c>
      <c r="U36" s="65">
        <v>2023</v>
      </c>
      <c r="V36" s="65">
        <v>2025</v>
      </c>
      <c r="W36" s="65">
        <v>2030</v>
      </c>
      <c r="X36" s="65">
        <v>2035</v>
      </c>
      <c r="Y36" s="65">
        <v>2040</v>
      </c>
      <c r="Z36" s="65">
        <v>2045</v>
      </c>
      <c r="AA36" s="65">
        <v>2050</v>
      </c>
      <c r="AB36" s="56"/>
      <c r="AC36" s="56"/>
    </row>
    <row r="37" ht="13.5">
      <c r="B37" s="64" t="s">
        <v>171</v>
      </c>
      <c r="C37" s="69">
        <v>0</v>
      </c>
      <c r="D37" s="69">
        <v>0</v>
      </c>
      <c r="E37" s="69">
        <v>0</v>
      </c>
      <c r="F37" s="69">
        <v>0.01</v>
      </c>
      <c r="G37" s="69">
        <v>0.01</v>
      </c>
      <c r="H37" s="70">
        <v>0.02</v>
      </c>
      <c r="I37" s="70">
        <v>0.050000000000000003</v>
      </c>
      <c r="J37" s="69">
        <v>0.050000000000000003</v>
      </c>
      <c r="K37" s="70">
        <v>0.050000000000000003</v>
      </c>
      <c r="L37" s="69">
        <v>0.050000000000000003</v>
      </c>
      <c r="M37" s="69">
        <v>0.050000000000000003</v>
      </c>
      <c r="N37" s="56"/>
      <c r="O37" s="79"/>
      <c r="P37" s="64" t="s">
        <v>190</v>
      </c>
      <c r="Q37" s="69">
        <v>0</v>
      </c>
      <c r="R37" s="69">
        <v>0</v>
      </c>
      <c r="S37" s="69">
        <v>0</v>
      </c>
      <c r="T37" s="69">
        <v>0.01</v>
      </c>
      <c r="U37" s="69">
        <v>0.01</v>
      </c>
      <c r="V37" s="70">
        <v>0.02</v>
      </c>
      <c r="W37" s="70">
        <v>0.050000000000000003</v>
      </c>
      <c r="X37" s="69">
        <v>0.20000000000000001</v>
      </c>
      <c r="Y37" s="70">
        <v>0.32000000000000001</v>
      </c>
      <c r="Z37" s="69">
        <v>0.38</v>
      </c>
      <c r="AA37" s="69">
        <v>0.63</v>
      </c>
      <c r="AB37" s="56"/>
      <c r="AC37" s="56"/>
    </row>
    <row r="38" ht="13.5">
      <c r="B38" s="64" t="s">
        <v>191</v>
      </c>
      <c r="C38" s="69"/>
      <c r="D38" s="69"/>
      <c r="E38" s="69"/>
      <c r="F38" s="69"/>
      <c r="G38" s="69"/>
      <c r="H38" s="69">
        <v>0.02</v>
      </c>
      <c r="I38" s="69">
        <v>0.042999999999999997</v>
      </c>
      <c r="J38" s="69">
        <v>0.042999999999999997</v>
      </c>
      <c r="K38" s="69">
        <v>0.042999999999999997</v>
      </c>
      <c r="L38" s="69">
        <v>0.042999999999999997</v>
      </c>
      <c r="M38" s="69">
        <v>0.042999999999999997</v>
      </c>
      <c r="N38" s="56"/>
      <c r="O38" s="79"/>
      <c r="P38" s="64" t="s">
        <v>191</v>
      </c>
      <c r="Q38" s="69"/>
      <c r="R38" s="69"/>
      <c r="S38" s="69"/>
      <c r="T38" s="69"/>
      <c r="U38" s="69"/>
      <c r="V38" s="69">
        <v>0.02</v>
      </c>
      <c r="W38" s="69">
        <v>0.042999999999999997</v>
      </c>
      <c r="X38" s="69">
        <v>0.14999999999999999</v>
      </c>
      <c r="Y38" s="69">
        <v>0.23999999999999999</v>
      </c>
      <c r="Z38" s="69">
        <v>0.27000000000000002</v>
      </c>
      <c r="AA38" s="69">
        <v>0.34999999999999998</v>
      </c>
      <c r="AB38" s="56"/>
      <c r="AC38" s="56"/>
    </row>
    <row r="39" ht="13.5">
      <c r="B39" s="64" t="s">
        <v>192</v>
      </c>
      <c r="C39" s="69"/>
      <c r="D39" s="69"/>
      <c r="E39" s="69"/>
      <c r="F39" s="69"/>
      <c r="G39" s="69"/>
      <c r="H39" s="69">
        <v>0</v>
      </c>
      <c r="I39" s="69">
        <v>0.0070000000000000001</v>
      </c>
      <c r="J39" s="69">
        <v>0.0070000000000000001</v>
      </c>
      <c r="K39" s="69">
        <v>0.0070000000000000001</v>
      </c>
      <c r="L39" s="69">
        <v>0.0070000000000000001</v>
      </c>
      <c r="M39" s="69">
        <v>0.0070000000000000001</v>
      </c>
      <c r="N39" s="56"/>
      <c r="O39" s="79"/>
      <c r="P39" s="64" t="s">
        <v>192</v>
      </c>
      <c r="Q39" s="69"/>
      <c r="R39" s="69"/>
      <c r="S39" s="69"/>
      <c r="T39" s="69"/>
      <c r="U39" s="69"/>
      <c r="V39" s="69">
        <v>0</v>
      </c>
      <c r="W39" s="69">
        <v>0.0070000000000000001</v>
      </c>
      <c r="X39" s="69">
        <v>0.050000000000000003</v>
      </c>
      <c r="Y39" s="69">
        <v>0.080000000000000002</v>
      </c>
      <c r="Z39" s="69">
        <v>0.11</v>
      </c>
      <c r="AA39" s="69">
        <v>0.28000000000000003</v>
      </c>
      <c r="AB39" s="56"/>
      <c r="AC39" s="56"/>
    </row>
    <row r="40" ht="13.5"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79"/>
      <c r="P40" s="79"/>
      <c r="Q40" s="79"/>
      <c r="R40" s="79"/>
      <c r="S40" s="79"/>
      <c r="T40" s="79"/>
      <c r="U40" s="79"/>
      <c r="V40" s="79"/>
      <c r="W40" s="56"/>
      <c r="X40" s="56"/>
      <c r="Y40" s="56"/>
      <c r="Z40" s="56"/>
      <c r="AA40" s="56"/>
      <c r="AB40" s="56"/>
      <c r="AC40" s="56"/>
    </row>
    <row r="41" ht="13.5">
      <c r="B41" s="78" t="s">
        <v>193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79"/>
      <c r="P41" s="78" t="s">
        <v>194</v>
      </c>
      <c r="Q41" s="79"/>
      <c r="R41" s="79"/>
      <c r="S41" s="79"/>
      <c r="T41" s="79"/>
      <c r="U41" s="79"/>
      <c r="V41" s="79"/>
      <c r="W41" s="56"/>
      <c r="X41" s="56"/>
      <c r="Y41" s="56"/>
      <c r="Z41" s="56"/>
      <c r="AA41" s="56"/>
      <c r="AB41" s="56"/>
      <c r="AC41" s="56"/>
    </row>
    <row r="42" ht="13.5"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79"/>
      <c r="P42" s="79"/>
      <c r="Q42" s="79"/>
      <c r="R42" s="79"/>
      <c r="S42" s="79"/>
      <c r="T42" s="79"/>
      <c r="U42" s="79"/>
      <c r="V42" s="79"/>
      <c r="W42" s="56"/>
      <c r="X42" s="56"/>
      <c r="Y42" s="56"/>
      <c r="Z42" s="56"/>
      <c r="AA42" s="56"/>
      <c r="AB42" s="56"/>
      <c r="AC42" s="56"/>
    </row>
    <row r="43" ht="13.5"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79"/>
      <c r="P43" s="79"/>
      <c r="Q43" s="79"/>
      <c r="R43" s="79"/>
      <c r="S43" s="79"/>
      <c r="T43" s="79"/>
      <c r="U43" s="79"/>
      <c r="V43" s="79"/>
      <c r="W43" s="56"/>
      <c r="X43" s="56"/>
      <c r="Y43" s="56"/>
      <c r="Z43" s="56"/>
      <c r="AA43" s="56"/>
      <c r="AB43" s="56"/>
      <c r="AC43" s="56"/>
    </row>
    <row r="44" ht="13.5"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79"/>
      <c r="P44" s="79"/>
      <c r="Q44" s="79"/>
      <c r="R44" s="79"/>
      <c r="S44" s="79"/>
      <c r="T44" s="79"/>
      <c r="U44" s="79"/>
      <c r="V44" s="79"/>
      <c r="W44" s="56"/>
      <c r="X44" s="56"/>
      <c r="Y44" s="56"/>
      <c r="Z44" s="56"/>
      <c r="AA44" s="56"/>
      <c r="AB44" s="56"/>
      <c r="AC44" s="56"/>
    </row>
    <row r="45" ht="13.5"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79"/>
      <c r="P45" s="79"/>
      <c r="Q45" s="79"/>
      <c r="R45" s="79"/>
      <c r="S45" s="79"/>
      <c r="T45" s="79"/>
      <c r="U45" s="79"/>
      <c r="V45" s="79"/>
      <c r="W45" s="56"/>
      <c r="X45" s="56"/>
      <c r="Y45" s="56"/>
      <c r="Z45" s="56"/>
      <c r="AA45" s="56"/>
      <c r="AB45" s="56"/>
      <c r="AC45" s="56"/>
    </row>
    <row r="46" ht="13.5"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79"/>
      <c r="P46" s="79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</row>
    <row r="47" ht="13.5"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79"/>
      <c r="P47" s="79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</row>
    <row r="48" ht="13.5"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79"/>
      <c r="P48" s="79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</row>
    <row r="49" ht="13.5"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79"/>
      <c r="P49" s="79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</row>
    <row r="50" ht="13.5"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79"/>
      <c r="P50" s="79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</row>
    <row r="51" ht="13.5"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79"/>
      <c r="P51" s="79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</row>
    <row r="52" ht="13.5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</row>
    <row r="53" ht="13.5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</row>
    <row r="54" ht="13.5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</row>
    <row r="55" ht="13.5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</row>
  </sheetData>
  <printOptions headings="0" gridLines="0"/>
  <pageMargins left="0.69999999999999996" right="0.69999999999999996" top="0.75" bottom="0.75" header="0.51180555555555496" footer="0.51180555555555496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I12" activeCellId="0" sqref="I12"/>
    </sheetView>
  </sheetViews>
  <sheetFormatPr baseColWidth="10" defaultColWidth="8.7109375" defaultRowHeight="12.75"/>
  <sheetData>
    <row r="5" ht="38.25">
      <c r="D5" s="85" t="s">
        <v>195</v>
      </c>
      <c r="E5" s="85" t="s">
        <v>196</v>
      </c>
      <c r="F5" s="20" t="s">
        <v>197</v>
      </c>
      <c r="G5" s="20" t="s">
        <v>198</v>
      </c>
    </row>
    <row r="6">
      <c r="B6" s="20" t="s">
        <v>199</v>
      </c>
      <c r="C6" s="20">
        <v>2019</v>
      </c>
      <c r="D6" s="86">
        <v>0.95999999999999996</v>
      </c>
      <c r="E6" s="86">
        <v>0.01</v>
      </c>
      <c r="F6" s="86">
        <v>0.029999999999999999</v>
      </c>
      <c r="G6" s="86">
        <f t="shared" ref="G6:G14" si="40">SUM(D6:F6)</f>
        <v>1</v>
      </c>
    </row>
    <row r="7">
      <c r="B7" s="87" t="s">
        <v>200</v>
      </c>
      <c r="C7" s="20">
        <v>2020</v>
      </c>
      <c r="D7" s="86">
        <v>0.93999999999999995</v>
      </c>
      <c r="E7" s="86">
        <v>0.01</v>
      </c>
      <c r="F7" s="86">
        <v>0.050000000000000003</v>
      </c>
      <c r="G7" s="86">
        <f t="shared" si="40"/>
        <v>1</v>
      </c>
    </row>
    <row r="8">
      <c r="B8" s="87"/>
      <c r="C8" s="20">
        <v>2030</v>
      </c>
      <c r="D8" s="86">
        <v>0.91000000000000003</v>
      </c>
      <c r="E8" s="86">
        <v>0.01</v>
      </c>
      <c r="F8" s="86">
        <v>0.080000000000000002</v>
      </c>
      <c r="G8" s="86">
        <f t="shared" si="40"/>
        <v>1</v>
      </c>
    </row>
    <row r="9">
      <c r="B9" s="87"/>
      <c r="C9" s="20">
        <v>2040</v>
      </c>
      <c r="D9" s="86">
        <v>0.89000000000000001</v>
      </c>
      <c r="E9" s="86">
        <v>0.01</v>
      </c>
      <c r="F9" s="86">
        <v>0.10000000000000001</v>
      </c>
      <c r="G9" s="86">
        <f t="shared" si="40"/>
        <v>1</v>
      </c>
    </row>
    <row r="10">
      <c r="B10" s="87"/>
      <c r="C10" s="20">
        <v>2050</v>
      </c>
      <c r="D10" s="86">
        <v>0.87</v>
      </c>
      <c r="E10" s="86">
        <v>0.01</v>
      </c>
      <c r="F10" s="86">
        <v>0.12</v>
      </c>
      <c r="G10" s="86">
        <f t="shared" si="40"/>
        <v>1</v>
      </c>
    </row>
    <row r="11">
      <c r="B11" s="87" t="s">
        <v>201</v>
      </c>
      <c r="C11" s="20">
        <v>2020</v>
      </c>
      <c r="D11" s="86">
        <v>0.93999999999999995</v>
      </c>
      <c r="E11" s="86">
        <v>0.01</v>
      </c>
      <c r="F11" s="86">
        <f t="shared" ref="F11:F14" si="41">1-D11-E11</f>
        <v>0.050000000000000051</v>
      </c>
      <c r="G11" s="86">
        <f t="shared" si="40"/>
        <v>1</v>
      </c>
    </row>
    <row r="12">
      <c r="B12" s="87"/>
      <c r="C12" s="20">
        <v>2030</v>
      </c>
      <c r="D12" s="86">
        <v>0.39000000000000001</v>
      </c>
      <c r="E12" s="86">
        <v>0.01</v>
      </c>
      <c r="F12" s="88">
        <f t="shared" si="41"/>
        <v>0.59999999999999998</v>
      </c>
      <c r="G12" s="86">
        <f t="shared" si="40"/>
        <v>1</v>
      </c>
      <c r="I12" s="8" t="s">
        <v>202</v>
      </c>
    </row>
    <row r="13">
      <c r="B13" s="87"/>
      <c r="C13" s="20">
        <v>2040</v>
      </c>
      <c r="D13" s="86">
        <v>0.20000000000000001</v>
      </c>
      <c r="E13" s="86">
        <v>0.01</v>
      </c>
      <c r="F13" s="86">
        <f t="shared" si="41"/>
        <v>0.79000000000000004</v>
      </c>
      <c r="G13" s="86">
        <f t="shared" si="40"/>
        <v>1</v>
      </c>
    </row>
    <row r="14">
      <c r="B14" s="87"/>
      <c r="C14" s="20">
        <v>2050</v>
      </c>
      <c r="D14" s="86">
        <v>0</v>
      </c>
      <c r="E14" s="86">
        <v>0.01</v>
      </c>
      <c r="F14" s="86">
        <f t="shared" si="41"/>
        <v>0.98999999999999999</v>
      </c>
      <c r="G14" s="86">
        <f t="shared" si="40"/>
        <v>1</v>
      </c>
    </row>
  </sheetData>
  <mergeCells count="2">
    <mergeCell ref="B7:B10"/>
    <mergeCell ref="B11:B14"/>
  </mergeCells>
  <printOptions headings="0" gridLines="0"/>
  <pageMargins left="0.78750000000000009" right="0.78750000000000009" top="1.05277777777778" bottom="1.05277777777778" header="0.78750000000000009" footer="0.78750000000000009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ONLYOFFICE/7.1.1.23</Application>
  <DocSecurity>0</DocSecurity>
  <HyperlinksChanged>false</HyperlinksChanged>
  <LinksUpToDate>false</LinksUpToDate>
  <ScaleCrop>false</ScaleCrop>
  <SharedDoc>false</SharedDoc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fr-FR</dc:language>
  <cp:lastModifiedBy>Alma MONSERAND</cp:lastModifiedBy>
  <cp:revision>3</cp:revision>
  <dcterms:created xsi:type="dcterms:W3CDTF">2022-05-31T11:24:29Z</dcterms:created>
  <dcterms:modified xsi:type="dcterms:W3CDTF">2022-10-05T14:39:04Z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0x010100DAAAC37BD05F7145AA350F90A845546C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ProgId">
    <vt:lpwstr>Excel.Sheet</vt:lpwstr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